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8_{0ADF2497-86AD-43AD-922F-47CB82C85000}" xr6:coauthVersionLast="47" xr6:coauthVersionMax="47" xr10:uidLastSave="{00000000-0000-0000-0000-000000000000}"/>
  <bookViews>
    <workbookView xWindow="-28920" yWindow="-120" windowWidth="29040" windowHeight="15720" tabRatio="728" firstSheet="3" activeTab="5" xr2:uid="{D4B6F4A7-B1A5-412F-9793-1495B0511CD5}"/>
  </bookViews>
  <sheets>
    <sheet name="Achats" sheetId="1" state="hidden" r:id="rId1"/>
    <sheet name="Nb de cartes total" sheetId="13" r:id="rId2"/>
    <sheet name="Inventaire - Chapitre 1" sheetId="2" r:id="rId3"/>
    <sheet name="Inventaire - Chapitre 2" sheetId="12" r:id="rId4"/>
    <sheet name="Inventaire - Chapitre 3" sheetId="15" r:id="rId5"/>
    <sheet name="Inventaire - Chapitre 4" sheetId="17" r:id="rId6"/>
    <sheet name="Inventaire - Promo" sheetId="19" r:id="rId7"/>
    <sheet name="Desks" sheetId="6" state="hidden" r:id="rId8"/>
    <sheet name="Jour 3" sheetId="3" state="hidden" r:id="rId9"/>
    <sheet name="Jour 4" sheetId="7" state="hidden" r:id="rId10"/>
    <sheet name="Jour 5" sheetId="8" state="hidden" r:id="rId11"/>
    <sheet name="Ajout - chapitre 1" sheetId="11" r:id="rId12"/>
    <sheet name="Ajout - chapitre 2" sheetId="14" r:id="rId13"/>
    <sheet name="Ajout - chapitre 3" sheetId="18" r:id="rId14"/>
    <sheet name="Ajout - chapitre 4" sheetId="16" r:id="rId15"/>
    <sheet name="Jour X" sheetId="10" state="hidden" r:id="rId16"/>
    <sheet name="Jour 6" sheetId="9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2" i="16" l="1"/>
  <c r="J220" i="16"/>
  <c r="I220" i="16"/>
  <c r="I217" i="16"/>
  <c r="J212" i="16"/>
  <c r="I212" i="16"/>
  <c r="I206" i="16"/>
  <c r="I201" i="16"/>
  <c r="I196" i="16"/>
  <c r="I193" i="16"/>
  <c r="I190" i="16"/>
  <c r="I182" i="16"/>
  <c r="J180" i="16"/>
  <c r="I180" i="16"/>
  <c r="I177" i="16"/>
  <c r="I174" i="16"/>
  <c r="J172" i="16"/>
  <c r="I172" i="16"/>
  <c r="I166" i="16"/>
  <c r="J164" i="16"/>
  <c r="I164" i="16"/>
  <c r="I161" i="16"/>
  <c r="I158" i="16"/>
  <c r="J156" i="16"/>
  <c r="I156" i="16"/>
  <c r="I153" i="16"/>
  <c r="J148" i="16"/>
  <c r="I148" i="16"/>
  <c r="I145" i="16"/>
  <c r="I142" i="16"/>
  <c r="J140" i="16"/>
  <c r="I137" i="16"/>
  <c r="I132" i="16"/>
  <c r="I129" i="16"/>
  <c r="I126" i="16"/>
  <c r="J124" i="16"/>
  <c r="I118" i="16"/>
  <c r="J116" i="16"/>
  <c r="I116" i="16"/>
  <c r="I110" i="16"/>
  <c r="J108" i="16"/>
  <c r="I108" i="16"/>
  <c r="I105" i="16"/>
  <c r="I102" i="16"/>
  <c r="J100" i="16"/>
  <c r="J92" i="16"/>
  <c r="I92" i="16"/>
  <c r="J84" i="16"/>
  <c r="I81" i="16"/>
  <c r="I78" i="16"/>
  <c r="I70" i="16"/>
  <c r="J68" i="16"/>
  <c r="I68" i="16"/>
  <c r="I65" i="16"/>
  <c r="J60" i="16"/>
  <c r="I60" i="16"/>
  <c r="J52" i="16"/>
  <c r="I46" i="16"/>
  <c r="J44" i="16"/>
  <c r="I44" i="16"/>
  <c r="J36" i="16"/>
  <c r="I33" i="16"/>
  <c r="J28" i="16"/>
  <c r="I25" i="16"/>
  <c r="J20" i="16"/>
  <c r="I17" i="16"/>
  <c r="J12" i="16"/>
  <c r="I9" i="16"/>
  <c r="L8" i="17"/>
  <c r="I11" i="13" s="1"/>
  <c r="I1" i="16"/>
  <c r="H1" i="16"/>
  <c r="G1" i="16"/>
  <c r="F1" i="16"/>
  <c r="E1" i="16"/>
  <c r="D1" i="16"/>
  <c r="K8" i="19"/>
  <c r="K6" i="19"/>
  <c r="J6" i="19"/>
  <c r="I6" i="19"/>
  <c r="K4" i="19"/>
  <c r="J4" i="19"/>
  <c r="I4" i="19"/>
  <c r="L26" i="15"/>
  <c r="J204" i="16"/>
  <c r="J188" i="16"/>
  <c r="J132" i="16"/>
  <c r="I101" i="16"/>
  <c r="I93" i="16"/>
  <c r="J76" i="16"/>
  <c r="I69" i="16"/>
  <c r="I61" i="16"/>
  <c r="I53" i="16"/>
  <c r="I45" i="16"/>
  <c r="I29" i="16"/>
  <c r="I13" i="16"/>
  <c r="J25" i="17"/>
  <c r="I223" i="16"/>
  <c r="J222" i="16"/>
  <c r="J221" i="16"/>
  <c r="I221" i="16"/>
  <c r="I219" i="16"/>
  <c r="I215" i="16"/>
  <c r="J213" i="16"/>
  <c r="I213" i="16"/>
  <c r="L19" i="17"/>
  <c r="I207" i="16"/>
  <c r="J206" i="16"/>
  <c r="J205" i="16"/>
  <c r="I205" i="16"/>
  <c r="I204" i="16"/>
  <c r="I203" i="16"/>
  <c r="I199" i="16"/>
  <c r="J197" i="16"/>
  <c r="I197" i="16"/>
  <c r="I195" i="16"/>
  <c r="I191" i="16"/>
  <c r="J190" i="16"/>
  <c r="J189" i="16"/>
  <c r="I189" i="16"/>
  <c r="I188" i="16"/>
  <c r="I187" i="16"/>
  <c r="I183" i="16"/>
  <c r="J181" i="16"/>
  <c r="I181" i="16"/>
  <c r="I179" i="16"/>
  <c r="I175" i="16"/>
  <c r="J174" i="16"/>
  <c r="J173" i="16"/>
  <c r="I173" i="16"/>
  <c r="I171" i="16"/>
  <c r="I167" i="16"/>
  <c r="J165" i="16"/>
  <c r="I165" i="16"/>
  <c r="I163" i="16"/>
  <c r="I159" i="16"/>
  <c r="J158" i="16"/>
  <c r="J157" i="16"/>
  <c r="I157" i="16"/>
  <c r="I155" i="16"/>
  <c r="I151" i="16"/>
  <c r="J149" i="16"/>
  <c r="I149" i="16"/>
  <c r="I147" i="16"/>
  <c r="I143" i="16"/>
  <c r="J142" i="16"/>
  <c r="J141" i="16"/>
  <c r="I141" i="16"/>
  <c r="I140" i="16"/>
  <c r="I139" i="16"/>
  <c r="I135" i="16"/>
  <c r="J133" i="16"/>
  <c r="I133" i="16"/>
  <c r="I131" i="16"/>
  <c r="I127" i="16"/>
  <c r="J126" i="16"/>
  <c r="J125" i="16"/>
  <c r="I125" i="16"/>
  <c r="I124" i="16"/>
  <c r="I123" i="16"/>
  <c r="I119" i="16"/>
  <c r="J117" i="16"/>
  <c r="I117" i="16"/>
  <c r="I115" i="16"/>
  <c r="I111" i="16"/>
  <c r="J110" i="16"/>
  <c r="J109" i="16"/>
  <c r="L22" i="17"/>
  <c r="I107" i="16"/>
  <c r="I103" i="16"/>
  <c r="J101" i="16"/>
  <c r="I100" i="16"/>
  <c r="I99" i="16"/>
  <c r="I95" i="16"/>
  <c r="J94" i="16"/>
  <c r="I94" i="16"/>
  <c r="J93" i="16"/>
  <c r="I91" i="16"/>
  <c r="I87" i="16"/>
  <c r="J85" i="16"/>
  <c r="I85" i="16"/>
  <c r="I84" i="16"/>
  <c r="I83" i="16"/>
  <c r="I79" i="16"/>
  <c r="J78" i="16"/>
  <c r="J77" i="16"/>
  <c r="I77" i="16"/>
  <c r="I76" i="16"/>
  <c r="I75" i="16"/>
  <c r="J73" i="16"/>
  <c r="I71" i="16"/>
  <c r="J69" i="16"/>
  <c r="I67" i="16"/>
  <c r="I63" i="16"/>
  <c r="J62" i="16"/>
  <c r="I62" i="16"/>
  <c r="J61" i="16"/>
  <c r="I59" i="16"/>
  <c r="J57" i="16"/>
  <c r="I55" i="16"/>
  <c r="J53" i="16"/>
  <c r="I52" i="16"/>
  <c r="I51" i="16"/>
  <c r="I47" i="16"/>
  <c r="J46" i="16"/>
  <c r="J45" i="16"/>
  <c r="I43" i="16"/>
  <c r="J41" i="16"/>
  <c r="I39" i="16"/>
  <c r="J37" i="16"/>
  <c r="I37" i="16"/>
  <c r="I36" i="16"/>
  <c r="I35" i="16"/>
  <c r="I31" i="16"/>
  <c r="J30" i="16"/>
  <c r="I30" i="16"/>
  <c r="J29" i="16"/>
  <c r="I28" i="16"/>
  <c r="I27" i="16"/>
  <c r="J25" i="16"/>
  <c r="I23" i="16"/>
  <c r="J21" i="16"/>
  <c r="K19" i="17"/>
  <c r="I20" i="16"/>
  <c r="I19" i="16"/>
  <c r="I15" i="16"/>
  <c r="J14" i="16"/>
  <c r="I14" i="16"/>
  <c r="J13" i="16"/>
  <c r="I12" i="16"/>
  <c r="I11" i="16"/>
  <c r="J9" i="16"/>
  <c r="I7" i="16"/>
  <c r="J6" i="16"/>
  <c r="J7" i="16"/>
  <c r="J8" i="16"/>
  <c r="J10" i="16"/>
  <c r="J11" i="16"/>
  <c r="J15" i="16"/>
  <c r="J16" i="16"/>
  <c r="J17" i="16"/>
  <c r="J18" i="16"/>
  <c r="J19" i="16"/>
  <c r="J22" i="16"/>
  <c r="J23" i="16"/>
  <c r="J24" i="16"/>
  <c r="J26" i="16"/>
  <c r="J27" i="16"/>
  <c r="J31" i="16"/>
  <c r="J32" i="16"/>
  <c r="J33" i="16"/>
  <c r="J34" i="16"/>
  <c r="J35" i="16"/>
  <c r="J38" i="16"/>
  <c r="J39" i="16"/>
  <c r="J40" i="16"/>
  <c r="J42" i="16"/>
  <c r="J43" i="16"/>
  <c r="J47" i="16"/>
  <c r="J48" i="16"/>
  <c r="J49" i="16"/>
  <c r="J50" i="16"/>
  <c r="J51" i="16"/>
  <c r="J54" i="16"/>
  <c r="J55" i="16"/>
  <c r="J56" i="16"/>
  <c r="J58" i="16"/>
  <c r="J59" i="16"/>
  <c r="J63" i="16"/>
  <c r="J64" i="16"/>
  <c r="J65" i="16"/>
  <c r="J66" i="16"/>
  <c r="J67" i="16"/>
  <c r="J70" i="16"/>
  <c r="J71" i="16"/>
  <c r="J72" i="16"/>
  <c r="J74" i="16"/>
  <c r="J75" i="16"/>
  <c r="J79" i="16"/>
  <c r="J80" i="16"/>
  <c r="J81" i="16"/>
  <c r="J82" i="16"/>
  <c r="J83" i="16"/>
  <c r="J86" i="16"/>
  <c r="J87" i="16"/>
  <c r="J88" i="16"/>
  <c r="J89" i="16"/>
  <c r="J90" i="16"/>
  <c r="J91" i="16"/>
  <c r="J95" i="16"/>
  <c r="J96" i="16"/>
  <c r="J97" i="16"/>
  <c r="J98" i="16"/>
  <c r="J99" i="16"/>
  <c r="J102" i="16"/>
  <c r="J103" i="16"/>
  <c r="J104" i="16"/>
  <c r="J105" i="16"/>
  <c r="J106" i="16"/>
  <c r="J107" i="16"/>
  <c r="J111" i="16"/>
  <c r="J112" i="16"/>
  <c r="J113" i="16"/>
  <c r="J114" i="16"/>
  <c r="J115" i="16"/>
  <c r="J118" i="16"/>
  <c r="J119" i="16"/>
  <c r="J120" i="16"/>
  <c r="J121" i="16"/>
  <c r="J122" i="16"/>
  <c r="J123" i="16"/>
  <c r="J127" i="16"/>
  <c r="J128" i="16"/>
  <c r="J129" i="16"/>
  <c r="J130" i="16"/>
  <c r="J131" i="16"/>
  <c r="J134" i="16"/>
  <c r="J135" i="16"/>
  <c r="J136" i="16"/>
  <c r="J137" i="16"/>
  <c r="J138" i="16"/>
  <c r="J139" i="16"/>
  <c r="J143" i="16"/>
  <c r="J144" i="16"/>
  <c r="J145" i="16"/>
  <c r="J146" i="16"/>
  <c r="J147" i="16"/>
  <c r="J150" i="16"/>
  <c r="J151" i="16"/>
  <c r="J152" i="16"/>
  <c r="J153" i="16"/>
  <c r="J154" i="16"/>
  <c r="J155" i="16"/>
  <c r="J159" i="16"/>
  <c r="J160" i="16"/>
  <c r="J161" i="16"/>
  <c r="J162" i="16"/>
  <c r="J163" i="16"/>
  <c r="J166" i="16"/>
  <c r="J167" i="16"/>
  <c r="J168" i="16"/>
  <c r="J169" i="16"/>
  <c r="J170" i="16"/>
  <c r="J171" i="16"/>
  <c r="J175" i="16"/>
  <c r="J176" i="16"/>
  <c r="J177" i="16"/>
  <c r="J178" i="16"/>
  <c r="J179" i="16"/>
  <c r="J182" i="16"/>
  <c r="J183" i="16"/>
  <c r="J184" i="16"/>
  <c r="J185" i="16"/>
  <c r="J186" i="16"/>
  <c r="J187" i="16"/>
  <c r="J191" i="16"/>
  <c r="J192" i="16"/>
  <c r="J193" i="16"/>
  <c r="J194" i="16"/>
  <c r="J195" i="16"/>
  <c r="J196" i="16"/>
  <c r="J198" i="16"/>
  <c r="J199" i="16"/>
  <c r="J200" i="16"/>
  <c r="J201" i="16"/>
  <c r="J202" i="16"/>
  <c r="J203" i="16"/>
  <c r="J207" i="16"/>
  <c r="J208" i="16"/>
  <c r="J209" i="16"/>
  <c r="J210" i="16"/>
  <c r="J211" i="16"/>
  <c r="J214" i="16"/>
  <c r="J215" i="16"/>
  <c r="J216" i="16"/>
  <c r="J217" i="16"/>
  <c r="J218" i="16"/>
  <c r="J219" i="16"/>
  <c r="J223" i="16"/>
  <c r="J224" i="16"/>
  <c r="J225" i="16"/>
  <c r="J226" i="16"/>
  <c r="J227" i="16"/>
  <c r="I6" i="16"/>
  <c r="I8" i="16"/>
  <c r="I10" i="16"/>
  <c r="I16" i="16"/>
  <c r="I18" i="16"/>
  <c r="I22" i="16"/>
  <c r="I24" i="16"/>
  <c r="I26" i="16"/>
  <c r="I32" i="16"/>
  <c r="I34" i="16"/>
  <c r="I38" i="16"/>
  <c r="I40" i="16"/>
  <c r="I41" i="16"/>
  <c r="I42" i="16"/>
  <c r="I48" i="16"/>
  <c r="I49" i="16"/>
  <c r="I50" i="16"/>
  <c r="I54" i="16"/>
  <c r="I56" i="16"/>
  <c r="I57" i="16"/>
  <c r="I58" i="16"/>
  <c r="I64" i="16"/>
  <c r="I66" i="16"/>
  <c r="I72" i="16"/>
  <c r="I73" i="16"/>
  <c r="I74" i="16"/>
  <c r="I80" i="16"/>
  <c r="I82" i="16"/>
  <c r="I86" i="16"/>
  <c r="I88" i="16"/>
  <c r="I89" i="16"/>
  <c r="I90" i="16"/>
  <c r="I96" i="16"/>
  <c r="I97" i="16"/>
  <c r="I98" i="16"/>
  <c r="I104" i="16"/>
  <c r="I106" i="16"/>
  <c r="I112" i="16"/>
  <c r="I113" i="16"/>
  <c r="I114" i="16"/>
  <c r="I120" i="16"/>
  <c r="I121" i="16"/>
  <c r="I122" i="16"/>
  <c r="I128" i="16"/>
  <c r="I130" i="16"/>
  <c r="I134" i="16"/>
  <c r="I136" i="16"/>
  <c r="I138" i="16"/>
  <c r="I144" i="16"/>
  <c r="I146" i="16"/>
  <c r="I150" i="16"/>
  <c r="I152" i="16"/>
  <c r="I154" i="16"/>
  <c r="I160" i="16"/>
  <c r="I162" i="16"/>
  <c r="I168" i="16"/>
  <c r="I169" i="16"/>
  <c r="I170" i="16"/>
  <c r="I176" i="16"/>
  <c r="I178" i="16"/>
  <c r="I184" i="16"/>
  <c r="I185" i="16"/>
  <c r="I186" i="16"/>
  <c r="I192" i="16"/>
  <c r="I194" i="16"/>
  <c r="I198" i="16"/>
  <c r="I200" i="16"/>
  <c r="I202" i="16"/>
  <c r="I208" i="16"/>
  <c r="I209" i="16"/>
  <c r="I210" i="16"/>
  <c r="I214" i="16"/>
  <c r="I216" i="16"/>
  <c r="I218" i="16"/>
  <c r="I224" i="16"/>
  <c r="I225" i="16"/>
  <c r="I226" i="16"/>
  <c r="J231" i="18"/>
  <c r="I231" i="18"/>
  <c r="H231" i="18"/>
  <c r="J230" i="18"/>
  <c r="I230" i="18"/>
  <c r="H230" i="18"/>
  <c r="J229" i="18"/>
  <c r="I229" i="18"/>
  <c r="H229" i="18"/>
  <c r="J228" i="18"/>
  <c r="I228" i="18"/>
  <c r="H228" i="18"/>
  <c r="J227" i="18"/>
  <c r="I227" i="18"/>
  <c r="H227" i="18"/>
  <c r="J226" i="18"/>
  <c r="I226" i="18"/>
  <c r="H226" i="18"/>
  <c r="J225" i="18"/>
  <c r="I225" i="18"/>
  <c r="H225" i="18"/>
  <c r="J224" i="18"/>
  <c r="I224" i="18"/>
  <c r="H224" i="18"/>
  <c r="J223" i="18"/>
  <c r="I223" i="18"/>
  <c r="H223" i="18"/>
  <c r="J222" i="18"/>
  <c r="I222" i="18"/>
  <c r="H222" i="18"/>
  <c r="J221" i="18"/>
  <c r="I221" i="18"/>
  <c r="H221" i="18"/>
  <c r="J220" i="18"/>
  <c r="I220" i="18"/>
  <c r="H220" i="18"/>
  <c r="J219" i="18"/>
  <c r="I219" i="18"/>
  <c r="H219" i="18"/>
  <c r="J218" i="18"/>
  <c r="I218" i="18"/>
  <c r="H218" i="18"/>
  <c r="J217" i="18"/>
  <c r="I217" i="18"/>
  <c r="H217" i="18"/>
  <c r="J216" i="18"/>
  <c r="I216" i="18"/>
  <c r="H216" i="18"/>
  <c r="J215" i="18"/>
  <c r="I215" i="18"/>
  <c r="H215" i="18"/>
  <c r="J214" i="18"/>
  <c r="I214" i="18"/>
  <c r="H214" i="18"/>
  <c r="J213" i="18"/>
  <c r="I213" i="18"/>
  <c r="H213" i="18"/>
  <c r="J212" i="18"/>
  <c r="I212" i="18"/>
  <c r="H212" i="18"/>
  <c r="J211" i="18"/>
  <c r="I211" i="18"/>
  <c r="H211" i="18"/>
  <c r="J210" i="18"/>
  <c r="I210" i="18"/>
  <c r="H210" i="18"/>
  <c r="J209" i="18"/>
  <c r="I209" i="18"/>
  <c r="H209" i="18"/>
  <c r="J208" i="18"/>
  <c r="I208" i="18"/>
  <c r="H208" i="18"/>
  <c r="J207" i="18"/>
  <c r="I207" i="18"/>
  <c r="H207" i="18"/>
  <c r="J206" i="18"/>
  <c r="I206" i="18"/>
  <c r="H206" i="18"/>
  <c r="J205" i="18"/>
  <c r="I205" i="18"/>
  <c r="H205" i="18"/>
  <c r="J204" i="18"/>
  <c r="I204" i="18"/>
  <c r="H204" i="18"/>
  <c r="J203" i="18"/>
  <c r="I203" i="18"/>
  <c r="H203" i="18"/>
  <c r="J202" i="18"/>
  <c r="I202" i="18"/>
  <c r="H202" i="18"/>
  <c r="J201" i="18"/>
  <c r="I201" i="18"/>
  <c r="H201" i="18"/>
  <c r="J200" i="18"/>
  <c r="I200" i="18"/>
  <c r="H200" i="18"/>
  <c r="J199" i="18"/>
  <c r="I199" i="18"/>
  <c r="H199" i="18"/>
  <c r="J198" i="18"/>
  <c r="I198" i="18"/>
  <c r="H198" i="18"/>
  <c r="J197" i="18"/>
  <c r="I197" i="18"/>
  <c r="H197" i="18"/>
  <c r="J196" i="18"/>
  <c r="I196" i="18"/>
  <c r="H196" i="18"/>
  <c r="J195" i="18"/>
  <c r="I195" i="18"/>
  <c r="H195" i="18"/>
  <c r="J194" i="18"/>
  <c r="I194" i="18"/>
  <c r="H194" i="18"/>
  <c r="J193" i="18"/>
  <c r="I193" i="18"/>
  <c r="H193" i="18"/>
  <c r="J192" i="18"/>
  <c r="I192" i="18"/>
  <c r="H192" i="18"/>
  <c r="J191" i="18"/>
  <c r="I191" i="18"/>
  <c r="H191" i="18"/>
  <c r="J190" i="18"/>
  <c r="I190" i="18"/>
  <c r="H190" i="18"/>
  <c r="J189" i="18"/>
  <c r="I189" i="18"/>
  <c r="H189" i="18"/>
  <c r="J188" i="18"/>
  <c r="I188" i="18"/>
  <c r="H188" i="18"/>
  <c r="J187" i="18"/>
  <c r="I187" i="18"/>
  <c r="H187" i="18"/>
  <c r="J186" i="18"/>
  <c r="I186" i="18"/>
  <c r="H186" i="18"/>
  <c r="J185" i="18"/>
  <c r="I185" i="18"/>
  <c r="H185" i="18"/>
  <c r="J184" i="18"/>
  <c r="I184" i="18"/>
  <c r="H184" i="18"/>
  <c r="J183" i="18"/>
  <c r="I183" i="18"/>
  <c r="H183" i="18"/>
  <c r="J182" i="18"/>
  <c r="I182" i="18"/>
  <c r="H182" i="18"/>
  <c r="J181" i="18"/>
  <c r="I181" i="18"/>
  <c r="H181" i="18"/>
  <c r="J180" i="18"/>
  <c r="I180" i="18"/>
  <c r="H180" i="18"/>
  <c r="J179" i="18"/>
  <c r="I179" i="18"/>
  <c r="H179" i="18"/>
  <c r="J178" i="18"/>
  <c r="I178" i="18"/>
  <c r="H178" i="18"/>
  <c r="J177" i="18"/>
  <c r="I177" i="18"/>
  <c r="H177" i="18"/>
  <c r="J176" i="18"/>
  <c r="I176" i="18"/>
  <c r="H176" i="18"/>
  <c r="J175" i="18"/>
  <c r="I175" i="18"/>
  <c r="H175" i="18"/>
  <c r="J174" i="18"/>
  <c r="I174" i="18"/>
  <c r="H174" i="18"/>
  <c r="J173" i="18"/>
  <c r="I173" i="18"/>
  <c r="H173" i="18"/>
  <c r="J172" i="18"/>
  <c r="I172" i="18"/>
  <c r="H172" i="18"/>
  <c r="J171" i="18"/>
  <c r="I171" i="18"/>
  <c r="H171" i="18"/>
  <c r="J170" i="18"/>
  <c r="I170" i="18"/>
  <c r="H170" i="18"/>
  <c r="J169" i="18"/>
  <c r="I169" i="18"/>
  <c r="H169" i="18"/>
  <c r="J168" i="18"/>
  <c r="I168" i="18"/>
  <c r="H168" i="18"/>
  <c r="J167" i="18"/>
  <c r="I167" i="18"/>
  <c r="H167" i="18"/>
  <c r="J166" i="18"/>
  <c r="I166" i="18"/>
  <c r="H166" i="18"/>
  <c r="J165" i="18"/>
  <c r="I165" i="18"/>
  <c r="H165" i="18"/>
  <c r="J164" i="18"/>
  <c r="I164" i="18"/>
  <c r="H164" i="18"/>
  <c r="J163" i="18"/>
  <c r="I163" i="18"/>
  <c r="H163" i="18"/>
  <c r="J162" i="18"/>
  <c r="I162" i="18"/>
  <c r="H162" i="18"/>
  <c r="J161" i="18"/>
  <c r="I161" i="18"/>
  <c r="H161" i="18"/>
  <c r="J160" i="18"/>
  <c r="I160" i="18"/>
  <c r="H160" i="18"/>
  <c r="J159" i="18"/>
  <c r="I159" i="18"/>
  <c r="H159" i="18"/>
  <c r="J158" i="18"/>
  <c r="I158" i="18"/>
  <c r="H158" i="18"/>
  <c r="J157" i="18"/>
  <c r="I157" i="18"/>
  <c r="H157" i="18"/>
  <c r="J156" i="18"/>
  <c r="I156" i="18"/>
  <c r="H156" i="18"/>
  <c r="J155" i="18"/>
  <c r="I155" i="18"/>
  <c r="H155" i="18"/>
  <c r="J154" i="18"/>
  <c r="I154" i="18"/>
  <c r="H154" i="18"/>
  <c r="J153" i="18"/>
  <c r="I153" i="18"/>
  <c r="H153" i="18"/>
  <c r="J152" i="18"/>
  <c r="I152" i="18"/>
  <c r="H152" i="18"/>
  <c r="J151" i="18"/>
  <c r="I151" i="18"/>
  <c r="H151" i="18"/>
  <c r="J150" i="18"/>
  <c r="I150" i="18"/>
  <c r="H150" i="18"/>
  <c r="J149" i="18"/>
  <c r="I149" i="18"/>
  <c r="H149" i="18"/>
  <c r="J148" i="18"/>
  <c r="I148" i="18"/>
  <c r="H148" i="18"/>
  <c r="J147" i="18"/>
  <c r="I147" i="18"/>
  <c r="H147" i="18"/>
  <c r="J146" i="18"/>
  <c r="I146" i="18"/>
  <c r="H146" i="18"/>
  <c r="J145" i="18"/>
  <c r="I145" i="18"/>
  <c r="H145" i="18"/>
  <c r="J144" i="18"/>
  <c r="I144" i="18"/>
  <c r="H144" i="18"/>
  <c r="J143" i="18"/>
  <c r="I143" i="18"/>
  <c r="H143" i="18"/>
  <c r="J142" i="18"/>
  <c r="I142" i="18"/>
  <c r="H142" i="18"/>
  <c r="J141" i="18"/>
  <c r="I141" i="18"/>
  <c r="H141" i="18"/>
  <c r="J140" i="18"/>
  <c r="I140" i="18"/>
  <c r="H140" i="18"/>
  <c r="J139" i="18"/>
  <c r="I139" i="18"/>
  <c r="H139" i="18"/>
  <c r="J138" i="18"/>
  <c r="I138" i="18"/>
  <c r="H138" i="18"/>
  <c r="J137" i="18"/>
  <c r="I137" i="18"/>
  <c r="H137" i="18"/>
  <c r="J136" i="18"/>
  <c r="I136" i="18"/>
  <c r="H136" i="18"/>
  <c r="J135" i="18"/>
  <c r="I135" i="18"/>
  <c r="H135" i="18"/>
  <c r="J134" i="18"/>
  <c r="I134" i="18"/>
  <c r="H134" i="18"/>
  <c r="J133" i="18"/>
  <c r="I133" i="18"/>
  <c r="H133" i="18"/>
  <c r="J132" i="18"/>
  <c r="I132" i="18"/>
  <c r="H132" i="18"/>
  <c r="J131" i="18"/>
  <c r="I131" i="18"/>
  <c r="H131" i="18"/>
  <c r="J130" i="18"/>
  <c r="I130" i="18"/>
  <c r="H130" i="18"/>
  <c r="J129" i="18"/>
  <c r="I129" i="18"/>
  <c r="H129" i="18"/>
  <c r="J128" i="18"/>
  <c r="I128" i="18"/>
  <c r="H128" i="18"/>
  <c r="J127" i="18"/>
  <c r="I127" i="18"/>
  <c r="H127" i="18"/>
  <c r="J126" i="18"/>
  <c r="I126" i="18"/>
  <c r="H126" i="18"/>
  <c r="J125" i="18"/>
  <c r="I125" i="18"/>
  <c r="H125" i="18"/>
  <c r="J124" i="18"/>
  <c r="I124" i="18"/>
  <c r="H124" i="18"/>
  <c r="J123" i="18"/>
  <c r="I123" i="18"/>
  <c r="H123" i="18"/>
  <c r="J122" i="18"/>
  <c r="I122" i="18"/>
  <c r="H122" i="18"/>
  <c r="J121" i="18"/>
  <c r="I121" i="18"/>
  <c r="H121" i="18"/>
  <c r="J120" i="18"/>
  <c r="I120" i="18"/>
  <c r="H120" i="18"/>
  <c r="J119" i="18"/>
  <c r="I119" i="18"/>
  <c r="H119" i="18"/>
  <c r="J118" i="18"/>
  <c r="I118" i="18"/>
  <c r="H118" i="18"/>
  <c r="J117" i="18"/>
  <c r="I117" i="18"/>
  <c r="H117" i="18"/>
  <c r="J116" i="18"/>
  <c r="I116" i="18"/>
  <c r="H116" i="18"/>
  <c r="J115" i="18"/>
  <c r="I115" i="18"/>
  <c r="H115" i="18"/>
  <c r="J114" i="18"/>
  <c r="I114" i="18"/>
  <c r="H114" i="18"/>
  <c r="J113" i="18"/>
  <c r="I113" i="18"/>
  <c r="H113" i="18"/>
  <c r="J112" i="18"/>
  <c r="I112" i="18"/>
  <c r="H112" i="18"/>
  <c r="J111" i="18"/>
  <c r="I111" i="18"/>
  <c r="H111" i="18"/>
  <c r="J110" i="18"/>
  <c r="I110" i="18"/>
  <c r="H110" i="18"/>
  <c r="J109" i="18"/>
  <c r="I109" i="18"/>
  <c r="H109" i="18"/>
  <c r="J108" i="18"/>
  <c r="I108" i="18"/>
  <c r="H108" i="18"/>
  <c r="J107" i="18"/>
  <c r="I107" i="18"/>
  <c r="H107" i="18"/>
  <c r="J106" i="18"/>
  <c r="I106" i="18"/>
  <c r="H106" i="18"/>
  <c r="J105" i="18"/>
  <c r="I105" i="18"/>
  <c r="H105" i="18"/>
  <c r="J104" i="18"/>
  <c r="I104" i="18"/>
  <c r="H104" i="18"/>
  <c r="J103" i="18"/>
  <c r="I103" i="18"/>
  <c r="H103" i="18"/>
  <c r="J102" i="18"/>
  <c r="I102" i="18"/>
  <c r="H102" i="18"/>
  <c r="J101" i="18"/>
  <c r="I101" i="18"/>
  <c r="H101" i="18"/>
  <c r="J100" i="18"/>
  <c r="I100" i="18"/>
  <c r="H100" i="18"/>
  <c r="J99" i="18"/>
  <c r="I99" i="18"/>
  <c r="H99" i="18"/>
  <c r="J98" i="18"/>
  <c r="I98" i="18"/>
  <c r="H98" i="18"/>
  <c r="J97" i="18"/>
  <c r="I97" i="18"/>
  <c r="H97" i="18"/>
  <c r="J96" i="18"/>
  <c r="I96" i="18"/>
  <c r="H96" i="18"/>
  <c r="J95" i="18"/>
  <c r="I95" i="18"/>
  <c r="H95" i="18"/>
  <c r="J94" i="18"/>
  <c r="I94" i="18"/>
  <c r="H94" i="18"/>
  <c r="J93" i="18"/>
  <c r="I93" i="18"/>
  <c r="H93" i="18"/>
  <c r="J92" i="18"/>
  <c r="I92" i="18"/>
  <c r="H92" i="18"/>
  <c r="J91" i="18"/>
  <c r="I91" i="18"/>
  <c r="H91" i="18"/>
  <c r="J90" i="18"/>
  <c r="I90" i="18"/>
  <c r="H90" i="18"/>
  <c r="J89" i="18"/>
  <c r="I89" i="18"/>
  <c r="H89" i="18"/>
  <c r="J88" i="18"/>
  <c r="I88" i="18"/>
  <c r="H88" i="18"/>
  <c r="J87" i="18"/>
  <c r="I87" i="18"/>
  <c r="H87" i="18"/>
  <c r="J86" i="18"/>
  <c r="I86" i="18"/>
  <c r="H86" i="18"/>
  <c r="J85" i="18"/>
  <c r="I85" i="18"/>
  <c r="H85" i="18"/>
  <c r="J84" i="18"/>
  <c r="I84" i="18"/>
  <c r="H84" i="18"/>
  <c r="J83" i="18"/>
  <c r="I83" i="18"/>
  <c r="H83" i="18"/>
  <c r="J82" i="18"/>
  <c r="I82" i="18"/>
  <c r="H82" i="18"/>
  <c r="J81" i="18"/>
  <c r="I81" i="18"/>
  <c r="H81" i="18"/>
  <c r="J80" i="18"/>
  <c r="I80" i="18"/>
  <c r="H80" i="18"/>
  <c r="J79" i="18"/>
  <c r="I79" i="18"/>
  <c r="H79" i="18"/>
  <c r="J78" i="18"/>
  <c r="I78" i="18"/>
  <c r="H78" i="18"/>
  <c r="J77" i="18"/>
  <c r="I77" i="18"/>
  <c r="H77" i="18"/>
  <c r="J76" i="18"/>
  <c r="I76" i="18"/>
  <c r="H76" i="18"/>
  <c r="J75" i="18"/>
  <c r="I75" i="18"/>
  <c r="H75" i="18"/>
  <c r="J74" i="18"/>
  <c r="I74" i="18"/>
  <c r="H74" i="18"/>
  <c r="J73" i="18"/>
  <c r="I73" i="18"/>
  <c r="H73" i="18"/>
  <c r="J72" i="18"/>
  <c r="I72" i="18"/>
  <c r="H72" i="18"/>
  <c r="J71" i="18"/>
  <c r="I71" i="18"/>
  <c r="H71" i="18"/>
  <c r="J70" i="18"/>
  <c r="I70" i="18"/>
  <c r="H70" i="18"/>
  <c r="J69" i="18"/>
  <c r="I69" i="18"/>
  <c r="H69" i="18"/>
  <c r="J68" i="18"/>
  <c r="I68" i="18"/>
  <c r="H68" i="18"/>
  <c r="J67" i="18"/>
  <c r="I67" i="18"/>
  <c r="H67" i="18"/>
  <c r="J66" i="18"/>
  <c r="I66" i="18"/>
  <c r="H66" i="18"/>
  <c r="J65" i="18"/>
  <c r="I65" i="18"/>
  <c r="H65" i="18"/>
  <c r="J64" i="18"/>
  <c r="I64" i="18"/>
  <c r="H64" i="18"/>
  <c r="J63" i="18"/>
  <c r="I63" i="18"/>
  <c r="H63" i="18"/>
  <c r="J62" i="18"/>
  <c r="I62" i="18"/>
  <c r="H62" i="18"/>
  <c r="J61" i="18"/>
  <c r="I61" i="18"/>
  <c r="H61" i="18"/>
  <c r="J60" i="18"/>
  <c r="I60" i="18"/>
  <c r="H60" i="18"/>
  <c r="J59" i="18"/>
  <c r="I59" i="18"/>
  <c r="H59" i="18"/>
  <c r="J58" i="18"/>
  <c r="I58" i="18"/>
  <c r="H58" i="18"/>
  <c r="J57" i="18"/>
  <c r="I57" i="18"/>
  <c r="H57" i="18"/>
  <c r="J56" i="18"/>
  <c r="I56" i="18"/>
  <c r="H56" i="18"/>
  <c r="J55" i="18"/>
  <c r="I55" i="18"/>
  <c r="H55" i="18"/>
  <c r="J54" i="18"/>
  <c r="I54" i="18"/>
  <c r="H54" i="18"/>
  <c r="J53" i="18"/>
  <c r="I53" i="18"/>
  <c r="H53" i="18"/>
  <c r="J52" i="18"/>
  <c r="I52" i="18"/>
  <c r="H52" i="18"/>
  <c r="J51" i="18"/>
  <c r="I51" i="18"/>
  <c r="H51" i="18"/>
  <c r="J50" i="18"/>
  <c r="I50" i="18"/>
  <c r="H50" i="18"/>
  <c r="J49" i="18"/>
  <c r="I49" i="18"/>
  <c r="H49" i="18"/>
  <c r="J48" i="18"/>
  <c r="I48" i="18"/>
  <c r="H48" i="18"/>
  <c r="J47" i="18"/>
  <c r="I47" i="18"/>
  <c r="H47" i="18"/>
  <c r="J46" i="18"/>
  <c r="I46" i="18"/>
  <c r="H46" i="18"/>
  <c r="J45" i="18"/>
  <c r="I45" i="18"/>
  <c r="H45" i="18"/>
  <c r="J44" i="18"/>
  <c r="I44" i="18"/>
  <c r="H44" i="18"/>
  <c r="J43" i="18"/>
  <c r="I43" i="18"/>
  <c r="H43" i="18"/>
  <c r="J42" i="18"/>
  <c r="I42" i="18"/>
  <c r="H42" i="18"/>
  <c r="J41" i="18"/>
  <c r="I41" i="18"/>
  <c r="H41" i="18"/>
  <c r="J40" i="18"/>
  <c r="I40" i="18"/>
  <c r="H40" i="18"/>
  <c r="J39" i="18"/>
  <c r="I39" i="18"/>
  <c r="H39" i="18"/>
  <c r="J38" i="18"/>
  <c r="I38" i="18"/>
  <c r="H38" i="18"/>
  <c r="J37" i="18"/>
  <c r="I37" i="18"/>
  <c r="H37" i="18"/>
  <c r="J36" i="18"/>
  <c r="I36" i="18"/>
  <c r="H36" i="18"/>
  <c r="J35" i="18"/>
  <c r="I35" i="18"/>
  <c r="H35" i="18"/>
  <c r="J34" i="18"/>
  <c r="I34" i="18"/>
  <c r="H34" i="18"/>
  <c r="J33" i="18"/>
  <c r="I33" i="18"/>
  <c r="H33" i="18"/>
  <c r="J32" i="18"/>
  <c r="I32" i="18"/>
  <c r="H32" i="18"/>
  <c r="J31" i="18"/>
  <c r="I31" i="18"/>
  <c r="H31" i="18"/>
  <c r="J30" i="18"/>
  <c r="I30" i="18"/>
  <c r="H30" i="18"/>
  <c r="J29" i="18"/>
  <c r="I29" i="18"/>
  <c r="H29" i="18"/>
  <c r="J28" i="18"/>
  <c r="I28" i="18"/>
  <c r="H28" i="18"/>
  <c r="J27" i="18"/>
  <c r="I27" i="18"/>
  <c r="H27" i="18"/>
  <c r="J26" i="18"/>
  <c r="I26" i="18"/>
  <c r="H26" i="18"/>
  <c r="J25" i="18"/>
  <c r="I25" i="18"/>
  <c r="H25" i="18"/>
  <c r="J24" i="18"/>
  <c r="I24" i="18"/>
  <c r="H24" i="18"/>
  <c r="J23" i="18"/>
  <c r="I23" i="18"/>
  <c r="H23" i="18"/>
  <c r="J22" i="18"/>
  <c r="I22" i="18"/>
  <c r="H22" i="18"/>
  <c r="J21" i="18"/>
  <c r="I21" i="18"/>
  <c r="H21" i="18"/>
  <c r="J20" i="18"/>
  <c r="I20" i="18"/>
  <c r="H20" i="18"/>
  <c r="J19" i="18"/>
  <c r="I19" i="18"/>
  <c r="H19" i="18"/>
  <c r="J18" i="18"/>
  <c r="I18" i="18"/>
  <c r="H18" i="18"/>
  <c r="J17" i="18"/>
  <c r="I17" i="18"/>
  <c r="H17" i="18"/>
  <c r="J16" i="18"/>
  <c r="I16" i="18"/>
  <c r="H16" i="18"/>
  <c r="J15" i="18"/>
  <c r="I15" i="18"/>
  <c r="H15" i="18"/>
  <c r="J14" i="18"/>
  <c r="I14" i="18"/>
  <c r="H14" i="18"/>
  <c r="J13" i="18"/>
  <c r="I13" i="18"/>
  <c r="H13" i="18"/>
  <c r="J12" i="18"/>
  <c r="I12" i="18"/>
  <c r="H12" i="18"/>
  <c r="J11" i="18"/>
  <c r="I11" i="18"/>
  <c r="H11" i="18"/>
  <c r="J10" i="18"/>
  <c r="I10" i="18"/>
  <c r="H10" i="18"/>
  <c r="J9" i="18"/>
  <c r="I9" i="18"/>
  <c r="H9" i="18"/>
  <c r="J8" i="18"/>
  <c r="I8" i="18"/>
  <c r="H8" i="18"/>
  <c r="J7" i="18"/>
  <c r="I7" i="18"/>
  <c r="H7" i="18"/>
  <c r="J6" i="18"/>
  <c r="I6" i="18"/>
  <c r="H6" i="18"/>
  <c r="I4" i="18"/>
  <c r="J1" i="18"/>
  <c r="I1" i="18"/>
  <c r="H1" i="18"/>
  <c r="G1" i="18"/>
  <c r="F1" i="18"/>
  <c r="E1" i="18"/>
  <c r="D1" i="18"/>
  <c r="K22" i="17"/>
  <c r="L9" i="17"/>
  <c r="K11" i="13" s="1"/>
  <c r="L6" i="17"/>
  <c r="K6" i="17"/>
  <c r="J6" i="17"/>
  <c r="L4" i="17"/>
  <c r="K4" i="17"/>
  <c r="J4" i="17"/>
  <c r="L21" i="15"/>
  <c r="K15" i="15"/>
  <c r="K6" i="15"/>
  <c r="L24" i="15"/>
  <c r="L8" i="15"/>
  <c r="I9" i="13" s="1"/>
  <c r="J4" i="15"/>
  <c r="J1" i="16"/>
  <c r="L19" i="12"/>
  <c r="J205" i="14"/>
  <c r="J197" i="14"/>
  <c r="J189" i="14"/>
  <c r="J173" i="14"/>
  <c r="J165" i="14"/>
  <c r="J157" i="14"/>
  <c r="J149" i="14"/>
  <c r="J141" i="14"/>
  <c r="J133" i="14"/>
  <c r="J125" i="14"/>
  <c r="J117" i="14"/>
  <c r="J101" i="14"/>
  <c r="J93" i="14"/>
  <c r="J85" i="14"/>
  <c r="J77" i="14"/>
  <c r="J69" i="14"/>
  <c r="J65" i="14"/>
  <c r="J61" i="14"/>
  <c r="J53" i="14"/>
  <c r="J49" i="14"/>
  <c r="I44" i="14"/>
  <c r="J37" i="14"/>
  <c r="J33" i="14"/>
  <c r="J29" i="14"/>
  <c r="I28" i="14"/>
  <c r="J25" i="14"/>
  <c r="J21" i="14"/>
  <c r="J13" i="14"/>
  <c r="I12" i="14"/>
  <c r="J214" i="11"/>
  <c r="J206" i="11"/>
  <c r="J198" i="11"/>
  <c r="J190" i="11"/>
  <c r="J182" i="11"/>
  <c r="J174" i="11"/>
  <c r="J166" i="11"/>
  <c r="J150" i="11"/>
  <c r="J141" i="8"/>
  <c r="J134" i="11"/>
  <c r="J125" i="8"/>
  <c r="J118" i="11"/>
  <c r="J109" i="8"/>
  <c r="J102" i="11"/>
  <c r="J93" i="8"/>
  <c r="J86" i="11"/>
  <c r="J77" i="9"/>
  <c r="J70" i="11"/>
  <c r="J68" i="11"/>
  <c r="J62" i="11"/>
  <c r="J54" i="11"/>
  <c r="J45" i="8"/>
  <c r="J38" i="11"/>
  <c r="I36" i="9"/>
  <c r="J29" i="3"/>
  <c r="I28" i="9"/>
  <c r="J28" i="11"/>
  <c r="J22" i="11"/>
  <c r="J13" i="8"/>
  <c r="I12" i="8"/>
  <c r="J6" i="11"/>
  <c r="I4" i="11"/>
  <c r="J201" i="3"/>
  <c r="J193" i="9"/>
  <c r="J185" i="7"/>
  <c r="J177" i="10"/>
  <c r="J169" i="3"/>
  <c r="J161" i="10"/>
  <c r="J153" i="8"/>
  <c r="J145" i="7"/>
  <c r="J137" i="3"/>
  <c r="J121" i="10"/>
  <c r="J113" i="7"/>
  <c r="J105" i="8"/>
  <c r="J98" i="11"/>
  <c r="J89" i="3"/>
  <c r="J81" i="3"/>
  <c r="J73" i="8"/>
  <c r="J57" i="10"/>
  <c r="J49" i="10"/>
  <c r="J41" i="10"/>
  <c r="J33" i="7"/>
  <c r="J17" i="7"/>
  <c r="J9" i="7"/>
  <c r="J214" i="14"/>
  <c r="I198" i="14"/>
  <c r="I190" i="14"/>
  <c r="I182" i="14"/>
  <c r="J181" i="14"/>
  <c r="I174" i="14"/>
  <c r="I158" i="14"/>
  <c r="I150" i="14"/>
  <c r="L6" i="12"/>
  <c r="I134" i="14"/>
  <c r="I126" i="14"/>
  <c r="I110" i="14"/>
  <c r="J109" i="14"/>
  <c r="I102" i="14"/>
  <c r="I94" i="14"/>
  <c r="I70" i="14"/>
  <c r="I68" i="14"/>
  <c r="I62" i="14"/>
  <c r="I54" i="14"/>
  <c r="J48" i="14"/>
  <c r="I46" i="14"/>
  <c r="J45" i="14"/>
  <c r="I38" i="14"/>
  <c r="I36" i="14"/>
  <c r="I30" i="14"/>
  <c r="J24" i="14"/>
  <c r="J16" i="14"/>
  <c r="I14" i="14"/>
  <c r="K6" i="12"/>
  <c r="I1" i="11"/>
  <c r="H1" i="11"/>
  <c r="G1" i="11"/>
  <c r="F1" i="11"/>
  <c r="E1" i="11"/>
  <c r="D1" i="11"/>
  <c r="H222" i="16"/>
  <c r="H223" i="16"/>
  <c r="H224" i="16"/>
  <c r="H225" i="16"/>
  <c r="H226" i="16"/>
  <c r="H227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I4" i="16"/>
  <c r="L9" i="15"/>
  <c r="K9" i="13" s="1"/>
  <c r="L6" i="15"/>
  <c r="J6" i="15"/>
  <c r="J209" i="14"/>
  <c r="I209" i="14"/>
  <c r="J208" i="14"/>
  <c r="I208" i="14"/>
  <c r="I204" i="14"/>
  <c r="I203" i="14"/>
  <c r="J202" i="14"/>
  <c r="J201" i="14"/>
  <c r="I200" i="14"/>
  <c r="J194" i="14"/>
  <c r="I194" i="14"/>
  <c r="J193" i="14"/>
  <c r="J192" i="14"/>
  <c r="I192" i="14"/>
  <c r="J191" i="14"/>
  <c r="I187" i="14"/>
  <c r="I186" i="14"/>
  <c r="J185" i="14"/>
  <c r="J183" i="14"/>
  <c r="I180" i="14"/>
  <c r="I178" i="14"/>
  <c r="J177" i="14"/>
  <c r="J172" i="14"/>
  <c r="I172" i="14"/>
  <c r="I171" i="14"/>
  <c r="J170" i="14"/>
  <c r="I170" i="14"/>
  <c r="I164" i="14"/>
  <c r="I163" i="14"/>
  <c r="J162" i="14"/>
  <c r="I162" i="14"/>
  <c r="J161" i="14"/>
  <c r="J160" i="14"/>
  <c r="I160" i="14"/>
  <c r="J155" i="14"/>
  <c r="I155" i="14"/>
  <c r="J154" i="14"/>
  <c r="I154" i="14"/>
  <c r="J153" i="14"/>
  <c r="I152" i="14"/>
  <c r="I148" i="14"/>
  <c r="I147" i="14"/>
  <c r="J144" i="14"/>
  <c r="I144" i="14"/>
  <c r="J138" i="14"/>
  <c r="I138" i="14"/>
  <c r="I137" i="14"/>
  <c r="J136" i="14"/>
  <c r="I136" i="14"/>
  <c r="I133" i="14"/>
  <c r="I131" i="14"/>
  <c r="J130" i="14"/>
  <c r="I130" i="14"/>
  <c r="I129" i="14"/>
  <c r="I128" i="14"/>
  <c r="I125" i="14"/>
  <c r="I124" i="14"/>
  <c r="I123" i="14"/>
  <c r="J122" i="14"/>
  <c r="I122" i="14"/>
  <c r="I120" i="14"/>
  <c r="I116" i="14"/>
  <c r="J114" i="14"/>
  <c r="J106" i="14"/>
  <c r="I106" i="14"/>
  <c r="J105" i="14"/>
  <c r="I104" i="14"/>
  <c r="J103" i="14"/>
  <c r="I101" i="14"/>
  <c r="J100" i="14"/>
  <c r="I100" i="14"/>
  <c r="I99" i="14"/>
  <c r="J98" i="14"/>
  <c r="I98" i="14"/>
  <c r="J96" i="14"/>
  <c r="I96" i="14"/>
  <c r="J95" i="14"/>
  <c r="I92" i="14"/>
  <c r="J90" i="14"/>
  <c r="J89" i="14"/>
  <c r="I88" i="14"/>
  <c r="J82" i="14"/>
  <c r="I82" i="14"/>
  <c r="J81" i="14"/>
  <c r="J80" i="14"/>
  <c r="I80" i="14"/>
  <c r="I77" i="14"/>
  <c r="I75" i="14"/>
  <c r="J74" i="14"/>
  <c r="J73" i="14"/>
  <c r="I73" i="14"/>
  <c r="I67" i="14"/>
  <c r="J66" i="14"/>
  <c r="I64" i="14"/>
  <c r="J58" i="14"/>
  <c r="I58" i="14"/>
  <c r="J57" i="14"/>
  <c r="I57" i="14"/>
  <c r="I56" i="14"/>
  <c r="J55" i="14"/>
  <c r="I51" i="14"/>
  <c r="J50" i="14"/>
  <c r="I50" i="14"/>
  <c r="I48" i="14"/>
  <c r="J42" i="14"/>
  <c r="J40" i="14"/>
  <c r="I40" i="14"/>
  <c r="J34" i="14"/>
  <c r="I34" i="14"/>
  <c r="I32" i="14"/>
  <c r="J26" i="14"/>
  <c r="I26" i="14"/>
  <c r="I24" i="14"/>
  <c r="I22" i="14"/>
  <c r="I21" i="14"/>
  <c r="J20" i="14"/>
  <c r="J18" i="14"/>
  <c r="I18" i="14"/>
  <c r="I16" i="14"/>
  <c r="J15" i="14"/>
  <c r="J10" i="14"/>
  <c r="I8" i="14"/>
  <c r="J207" i="14"/>
  <c r="J204" i="14"/>
  <c r="I202" i="14"/>
  <c r="J200" i="14"/>
  <c r="J199" i="14"/>
  <c r="I197" i="14"/>
  <c r="I196" i="14"/>
  <c r="I195" i="14"/>
  <c r="J188" i="14"/>
  <c r="I188" i="14"/>
  <c r="J180" i="14"/>
  <c r="I179" i="14"/>
  <c r="J178" i="14"/>
  <c r="J176" i="14"/>
  <c r="I175" i="14"/>
  <c r="J168" i="14"/>
  <c r="I166" i="14"/>
  <c r="J159" i="14"/>
  <c r="I159" i="14"/>
  <c r="J152" i="14"/>
  <c r="J151" i="14"/>
  <c r="J143" i="14"/>
  <c r="J140" i="14"/>
  <c r="I139" i="14"/>
  <c r="J135" i="14"/>
  <c r="J132" i="14"/>
  <c r="J128" i="14"/>
  <c r="J127" i="14"/>
  <c r="J119" i="14"/>
  <c r="I119" i="14"/>
  <c r="I118" i="14"/>
  <c r="J111" i="14"/>
  <c r="I107" i="14"/>
  <c r="J104" i="14"/>
  <c r="I93" i="14"/>
  <c r="I90" i="14"/>
  <c r="J88" i="14"/>
  <c r="I87" i="14"/>
  <c r="J84" i="14"/>
  <c r="I84" i="14"/>
  <c r="J83" i="14"/>
  <c r="I83" i="14"/>
  <c r="J76" i="14"/>
  <c r="I76" i="14"/>
  <c r="J67" i="14"/>
  <c r="I66" i="14"/>
  <c r="J64" i="14"/>
  <c r="J63" i="14"/>
  <c r="J60" i="14"/>
  <c r="I59" i="14"/>
  <c r="I55" i="14"/>
  <c r="I45" i="14"/>
  <c r="J44" i="14"/>
  <c r="J43" i="14"/>
  <c r="I42" i="14"/>
  <c r="I39" i="14"/>
  <c r="J36" i="14"/>
  <c r="J32" i="14"/>
  <c r="I31" i="14"/>
  <c r="J28" i="14"/>
  <c r="I27" i="14"/>
  <c r="J23" i="14"/>
  <c r="I23" i="14"/>
  <c r="J19" i="14"/>
  <c r="I19" i="14"/>
  <c r="J12" i="14"/>
  <c r="I11" i="14"/>
  <c r="J8" i="14"/>
  <c r="I25" i="14"/>
  <c r="I17" i="14"/>
  <c r="I205" i="14"/>
  <c r="J196" i="14"/>
  <c r="J186" i="14"/>
  <c r="I184" i="14"/>
  <c r="I181" i="14"/>
  <c r="J175" i="14"/>
  <c r="I168" i="14"/>
  <c r="J167" i="14"/>
  <c r="I167" i="14"/>
  <c r="J156" i="14"/>
  <c r="I153" i="14"/>
  <c r="I149" i="14"/>
  <c r="I146" i="14"/>
  <c r="J145" i="14"/>
  <c r="I145" i="14"/>
  <c r="I143" i="14"/>
  <c r="I140" i="14"/>
  <c r="J120" i="14"/>
  <c r="J116" i="14"/>
  <c r="J113" i="14"/>
  <c r="I113" i="14"/>
  <c r="J112" i="14"/>
  <c r="J108" i="14"/>
  <c r="I105" i="14"/>
  <c r="J92" i="14"/>
  <c r="I85" i="14"/>
  <c r="J79" i="14"/>
  <c r="I79" i="14"/>
  <c r="I78" i="14"/>
  <c r="J72" i="14"/>
  <c r="I72" i="14"/>
  <c r="J71" i="14"/>
  <c r="J56" i="14"/>
  <c r="I52" i="14"/>
  <c r="J39" i="14"/>
  <c r="I37" i="14"/>
  <c r="I33" i="14"/>
  <c r="J31" i="14"/>
  <c r="I13" i="14"/>
  <c r="J7" i="14"/>
  <c r="J221" i="14"/>
  <c r="I221" i="14"/>
  <c r="J220" i="14"/>
  <c r="J219" i="14"/>
  <c r="I217" i="14"/>
  <c r="I213" i="14"/>
  <c r="J212" i="14"/>
  <c r="J211" i="14"/>
  <c r="I211" i="14"/>
  <c r="I189" i="14"/>
  <c r="J184" i="14"/>
  <c r="I156" i="14"/>
  <c r="I141" i="14"/>
  <c r="I132" i="14"/>
  <c r="J121" i="14"/>
  <c r="I109" i="14"/>
  <c r="J97" i="14"/>
  <c r="I91" i="14"/>
  <c r="I86" i="14"/>
  <c r="J78" i="14"/>
  <c r="J70" i="14"/>
  <c r="J68" i="14"/>
  <c r="I61" i="14"/>
  <c r="J54" i="14"/>
  <c r="J47" i="14"/>
  <c r="I43" i="14"/>
  <c r="J41" i="14"/>
  <c r="I20" i="14"/>
  <c r="J17" i="14"/>
  <c r="I220" i="14"/>
  <c r="J218" i="14"/>
  <c r="I218" i="14"/>
  <c r="J215" i="14"/>
  <c r="J198" i="14"/>
  <c r="J195" i="14"/>
  <c r="I191" i="14"/>
  <c r="J190" i="14"/>
  <c r="I183" i="14"/>
  <c r="J179" i="14"/>
  <c r="J171" i="14"/>
  <c r="J169" i="14"/>
  <c r="I151" i="14"/>
  <c r="J150" i="14"/>
  <c r="J148" i="14"/>
  <c r="J137" i="14"/>
  <c r="I135" i="14"/>
  <c r="J131" i="14"/>
  <c r="J129" i="14"/>
  <c r="J126" i="14"/>
  <c r="J123" i="14"/>
  <c r="I121" i="14"/>
  <c r="I111" i="14"/>
  <c r="J107" i="14"/>
  <c r="I103" i="14"/>
  <c r="I95" i="14"/>
  <c r="J91" i="14"/>
  <c r="J75" i="14"/>
  <c r="I71" i="14"/>
  <c r="I49" i="14"/>
  <c r="I47" i="14"/>
  <c r="J27" i="14"/>
  <c r="I15" i="14"/>
  <c r="J14" i="14"/>
  <c r="J9" i="14"/>
  <c r="J1" i="14"/>
  <c r="I1" i="14"/>
  <c r="H1" i="14"/>
  <c r="G1" i="14"/>
  <c r="F1" i="14"/>
  <c r="E1" i="14"/>
  <c r="D1" i="14"/>
  <c r="J87" i="14"/>
  <c r="J6" i="14"/>
  <c r="J11" i="14"/>
  <c r="J22" i="14"/>
  <c r="J30" i="14"/>
  <c r="J35" i="14"/>
  <c r="J38" i="14"/>
  <c r="J46" i="14"/>
  <c r="J51" i="14"/>
  <c r="J52" i="14"/>
  <c r="J59" i="14"/>
  <c r="J62" i="14"/>
  <c r="J86" i="14"/>
  <c r="J94" i="14"/>
  <c r="J99" i="14"/>
  <c r="J102" i="14"/>
  <c r="J110" i="14"/>
  <c r="J115" i="14"/>
  <c r="J118" i="14"/>
  <c r="J124" i="14"/>
  <c r="J134" i="14"/>
  <c r="J139" i="14"/>
  <c r="J142" i="14"/>
  <c r="J146" i="14"/>
  <c r="J147" i="14"/>
  <c r="J158" i="14"/>
  <c r="J163" i="14"/>
  <c r="J164" i="14"/>
  <c r="J166" i="14"/>
  <c r="J174" i="14"/>
  <c r="J182" i="14"/>
  <c r="J187" i="14"/>
  <c r="J203" i="14"/>
  <c r="J206" i="14"/>
  <c r="J213" i="14"/>
  <c r="J216" i="14"/>
  <c r="J217" i="14"/>
  <c r="J202" i="8"/>
  <c r="J195" i="11"/>
  <c r="J187" i="11"/>
  <c r="J178" i="7"/>
  <c r="J162" i="10"/>
  <c r="J154" i="8"/>
  <c r="J138" i="10"/>
  <c r="J130" i="11"/>
  <c r="J123" i="11"/>
  <c r="J114" i="7"/>
  <c r="J99" i="11"/>
  <c r="J90" i="9"/>
  <c r="J74" i="8"/>
  <c r="I75" i="11"/>
  <c r="J71" i="11"/>
  <c r="J67" i="11"/>
  <c r="J65" i="7"/>
  <c r="J63" i="11"/>
  <c r="J58" i="10"/>
  <c r="J55" i="11"/>
  <c r="J51" i="11"/>
  <c r="J42" i="3"/>
  <c r="J34" i="10"/>
  <c r="I35" i="11"/>
  <c r="J27" i="11"/>
  <c r="I27" i="11"/>
  <c r="J25" i="10"/>
  <c r="I20" i="9"/>
  <c r="I17" i="11"/>
  <c r="J10" i="3"/>
  <c r="I10" i="10"/>
  <c r="I9" i="11"/>
  <c r="J164" i="11"/>
  <c r="J147" i="10"/>
  <c r="J139" i="9"/>
  <c r="J131" i="9"/>
  <c r="J116" i="11"/>
  <c r="I112" i="11"/>
  <c r="J99" i="9"/>
  <c r="J91" i="8"/>
  <c r="I91" i="11"/>
  <c r="I88" i="11"/>
  <c r="J84" i="11"/>
  <c r="J76" i="11"/>
  <c r="I72" i="11"/>
  <c r="J59" i="9"/>
  <c r="I48" i="11"/>
  <c r="I44" i="7"/>
  <c r="I43" i="11"/>
  <c r="J35" i="10"/>
  <c r="I32" i="11"/>
  <c r="I24" i="11"/>
  <c r="J19" i="8"/>
  <c r="I16" i="11"/>
  <c r="J11" i="10"/>
  <c r="I199" i="14"/>
  <c r="I63" i="14"/>
  <c r="J170" i="10"/>
  <c r="J146" i="9"/>
  <c r="J130" i="8"/>
  <c r="J106" i="8"/>
  <c r="J82" i="8"/>
  <c r="J16" i="11"/>
  <c r="I201" i="14"/>
  <c r="I193" i="14"/>
  <c r="I185" i="14"/>
  <c r="I177" i="14"/>
  <c r="I169" i="14"/>
  <c r="I165" i="14"/>
  <c r="I161" i="14"/>
  <c r="I117" i="14"/>
  <c r="I115" i="14"/>
  <c r="I97" i="14"/>
  <c r="I89" i="14"/>
  <c r="I81" i="14"/>
  <c r="I69" i="14"/>
  <c r="I65" i="14"/>
  <c r="I53" i="14"/>
  <c r="I35" i="14"/>
  <c r="L9" i="12"/>
  <c r="K7" i="13" s="1"/>
  <c r="I29" i="14"/>
  <c r="I60" i="14"/>
  <c r="I127" i="14"/>
  <c r="I157" i="14"/>
  <c r="I173" i="14"/>
  <c r="I207" i="14"/>
  <c r="I210" i="14"/>
  <c r="I212" i="14"/>
  <c r="I215" i="14"/>
  <c r="I216" i="14"/>
  <c r="I219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I4" i="14"/>
  <c r="N3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14" i="13"/>
  <c r="F13" i="13"/>
  <c r="F12" i="13"/>
  <c r="F11" i="13"/>
  <c r="F10" i="13"/>
  <c r="F9" i="13"/>
  <c r="C8" i="13"/>
  <c r="F7" i="13"/>
  <c r="F6" i="13"/>
  <c r="F5" i="13"/>
  <c r="F4" i="13"/>
  <c r="J4" i="12"/>
  <c r="I214" i="11"/>
  <c r="I205" i="9"/>
  <c r="I197" i="8"/>
  <c r="I189" i="7"/>
  <c r="I182" i="11"/>
  <c r="I173" i="7"/>
  <c r="I166" i="11"/>
  <c r="I150" i="11"/>
  <c r="I141" i="10"/>
  <c r="I133" i="10"/>
  <c r="I132" i="11"/>
  <c r="I128" i="11"/>
  <c r="I125" i="8"/>
  <c r="I118" i="11"/>
  <c r="I116" i="11"/>
  <c r="I109" i="9"/>
  <c r="I102" i="11"/>
  <c r="I100" i="11"/>
  <c r="I96" i="11"/>
  <c r="I86" i="11"/>
  <c r="I84" i="11"/>
  <c r="I80" i="11"/>
  <c r="K21" i="2"/>
  <c r="I76" i="11"/>
  <c r="I70" i="11"/>
  <c r="I68" i="11"/>
  <c r="I64" i="11"/>
  <c r="I61" i="10"/>
  <c r="I60" i="11"/>
  <c r="I56" i="11"/>
  <c r="I53" i="10"/>
  <c r="I52" i="11"/>
  <c r="I45" i="9"/>
  <c r="I40" i="11"/>
  <c r="I37" i="9"/>
  <c r="I36" i="11"/>
  <c r="I29" i="9"/>
  <c r="I28" i="11"/>
  <c r="I22" i="11"/>
  <c r="I20" i="11"/>
  <c r="I13" i="8"/>
  <c r="J158" i="11"/>
  <c r="I157" i="10"/>
  <c r="I93" i="8"/>
  <c r="I71" i="11"/>
  <c r="I63" i="11"/>
  <c r="I55" i="11"/>
  <c r="I47" i="11"/>
  <c r="I39" i="11"/>
  <c r="I31" i="11"/>
  <c r="I23" i="11"/>
  <c r="I15" i="11"/>
  <c r="I7" i="11"/>
  <c r="I6" i="11"/>
  <c r="H6" i="11"/>
  <c r="H7" i="11"/>
  <c r="H8" i="11"/>
  <c r="J8" i="11"/>
  <c r="H9" i="11"/>
  <c r="J9" i="11"/>
  <c r="H10" i="11"/>
  <c r="I10" i="11"/>
  <c r="H11" i="11"/>
  <c r="H12" i="11"/>
  <c r="I12" i="11"/>
  <c r="J12" i="11"/>
  <c r="H13" i="11"/>
  <c r="J13" i="11"/>
  <c r="H14" i="11"/>
  <c r="H15" i="11"/>
  <c r="J15" i="11"/>
  <c r="H16" i="11"/>
  <c r="H17" i="11"/>
  <c r="J17" i="11"/>
  <c r="H18" i="11"/>
  <c r="I18" i="11"/>
  <c r="H19" i="11"/>
  <c r="I19" i="11"/>
  <c r="H20" i="11"/>
  <c r="H21" i="11"/>
  <c r="I21" i="11"/>
  <c r="J21" i="11"/>
  <c r="H22" i="11"/>
  <c r="H23" i="11"/>
  <c r="J23" i="11"/>
  <c r="H24" i="11"/>
  <c r="J24" i="11"/>
  <c r="H25" i="11"/>
  <c r="I25" i="11"/>
  <c r="J25" i="11"/>
  <c r="H26" i="11"/>
  <c r="I26" i="11"/>
  <c r="H27" i="11"/>
  <c r="H28" i="11"/>
  <c r="H29" i="11"/>
  <c r="J29" i="11"/>
  <c r="H30" i="11"/>
  <c r="H31" i="11"/>
  <c r="H32" i="11"/>
  <c r="J32" i="11"/>
  <c r="H33" i="11"/>
  <c r="I33" i="11"/>
  <c r="J33" i="11"/>
  <c r="H34" i="11"/>
  <c r="I34" i="11"/>
  <c r="H35" i="11"/>
  <c r="H36" i="11"/>
  <c r="J36" i="11"/>
  <c r="H37" i="11"/>
  <c r="J37" i="11"/>
  <c r="H38" i="11"/>
  <c r="H39" i="11"/>
  <c r="H40" i="11"/>
  <c r="J40" i="11"/>
  <c r="H41" i="11"/>
  <c r="I41" i="11"/>
  <c r="J41" i="11"/>
  <c r="H42" i="11"/>
  <c r="I42" i="11"/>
  <c r="H43" i="11"/>
  <c r="H44" i="11"/>
  <c r="I44" i="11"/>
  <c r="H45" i="11"/>
  <c r="J45" i="11"/>
  <c r="H46" i="11"/>
  <c r="H47" i="11"/>
  <c r="H48" i="11"/>
  <c r="J48" i="11"/>
  <c r="H49" i="11"/>
  <c r="I49" i="11"/>
  <c r="J49" i="11"/>
  <c r="H50" i="11"/>
  <c r="I50" i="11"/>
  <c r="H51" i="11"/>
  <c r="I51" i="11"/>
  <c r="H52" i="11"/>
  <c r="H53" i="11"/>
  <c r="I53" i="11"/>
  <c r="J53" i="11"/>
  <c r="H54" i="11"/>
  <c r="H55" i="11"/>
  <c r="H56" i="11"/>
  <c r="J56" i="11"/>
  <c r="H57" i="11"/>
  <c r="I57" i="11"/>
  <c r="J57" i="11"/>
  <c r="H58" i="11"/>
  <c r="I58" i="11"/>
  <c r="H59" i="11"/>
  <c r="I59" i="11"/>
  <c r="H60" i="11"/>
  <c r="H61" i="11"/>
  <c r="I61" i="11"/>
  <c r="J61" i="11"/>
  <c r="H62" i="11"/>
  <c r="H63" i="11"/>
  <c r="H64" i="11"/>
  <c r="J64" i="11"/>
  <c r="H65" i="11"/>
  <c r="I65" i="11"/>
  <c r="J65" i="11"/>
  <c r="H66" i="11"/>
  <c r="I66" i="11"/>
  <c r="H67" i="11"/>
  <c r="I67" i="11"/>
  <c r="H68" i="11"/>
  <c r="H69" i="11"/>
  <c r="I69" i="11"/>
  <c r="J69" i="11"/>
  <c r="H70" i="11"/>
  <c r="H71" i="11"/>
  <c r="H72" i="11"/>
  <c r="J72" i="11"/>
  <c r="H73" i="11"/>
  <c r="I73" i="11"/>
  <c r="J73" i="11"/>
  <c r="H74" i="11"/>
  <c r="I74" i="11"/>
  <c r="H75" i="11"/>
  <c r="H76" i="11"/>
  <c r="H77" i="11"/>
  <c r="I77" i="11"/>
  <c r="J77" i="11"/>
  <c r="H78" i="11"/>
  <c r="H79" i="11"/>
  <c r="I79" i="11"/>
  <c r="J79" i="11"/>
  <c r="H80" i="11"/>
  <c r="J80" i="11"/>
  <c r="H81" i="11"/>
  <c r="I81" i="11"/>
  <c r="J81" i="11"/>
  <c r="H82" i="11"/>
  <c r="I82" i="11"/>
  <c r="H83" i="11"/>
  <c r="I83" i="11"/>
  <c r="H84" i="11"/>
  <c r="H85" i="11"/>
  <c r="I85" i="11"/>
  <c r="J85" i="11"/>
  <c r="H86" i="11"/>
  <c r="H87" i="11"/>
  <c r="I87" i="11"/>
  <c r="J87" i="11"/>
  <c r="H88" i="11"/>
  <c r="J88" i="11"/>
  <c r="H89" i="11"/>
  <c r="I89" i="11"/>
  <c r="J89" i="11"/>
  <c r="H90" i="11"/>
  <c r="I90" i="11"/>
  <c r="H91" i="11"/>
  <c r="J91" i="11"/>
  <c r="H92" i="11"/>
  <c r="I92" i="11"/>
  <c r="H93" i="11"/>
  <c r="I93" i="11"/>
  <c r="J93" i="11"/>
  <c r="H94" i="11"/>
  <c r="H95" i="11"/>
  <c r="I95" i="11"/>
  <c r="J95" i="11"/>
  <c r="H96" i="11"/>
  <c r="J96" i="11"/>
  <c r="H97" i="11"/>
  <c r="I97" i="11"/>
  <c r="J97" i="11"/>
  <c r="H98" i="11"/>
  <c r="I98" i="11"/>
  <c r="H99" i="11"/>
  <c r="I99" i="11"/>
  <c r="H100" i="11"/>
  <c r="J100" i="11"/>
  <c r="H101" i="11"/>
  <c r="I101" i="11"/>
  <c r="J101" i="11"/>
  <c r="H102" i="11"/>
  <c r="H103" i="11"/>
  <c r="I103" i="11"/>
  <c r="J103" i="11"/>
  <c r="H104" i="11"/>
  <c r="I104" i="11"/>
  <c r="J104" i="11"/>
  <c r="H105" i="11"/>
  <c r="I105" i="11"/>
  <c r="J105" i="11"/>
  <c r="H106" i="11"/>
  <c r="I106" i="11"/>
  <c r="H107" i="11"/>
  <c r="I107" i="11"/>
  <c r="H108" i="11"/>
  <c r="I108" i="11"/>
  <c r="J108" i="11"/>
  <c r="H109" i="11"/>
  <c r="I109" i="11"/>
  <c r="J109" i="11"/>
  <c r="H110" i="11"/>
  <c r="H111" i="11"/>
  <c r="I111" i="11"/>
  <c r="J111" i="11"/>
  <c r="H112" i="11"/>
  <c r="J112" i="11"/>
  <c r="H113" i="11"/>
  <c r="I113" i="11"/>
  <c r="J113" i="11"/>
  <c r="H114" i="11"/>
  <c r="I114" i="11"/>
  <c r="H115" i="11"/>
  <c r="I115" i="11"/>
  <c r="H116" i="11"/>
  <c r="H117" i="11"/>
  <c r="I117" i="11"/>
  <c r="J117" i="11"/>
  <c r="H118" i="11"/>
  <c r="H119" i="11"/>
  <c r="I119" i="11"/>
  <c r="J119" i="11"/>
  <c r="H120" i="11"/>
  <c r="I120" i="11"/>
  <c r="J120" i="11"/>
  <c r="H121" i="11"/>
  <c r="I121" i="11"/>
  <c r="J121" i="11"/>
  <c r="H122" i="11"/>
  <c r="I122" i="11"/>
  <c r="H123" i="11"/>
  <c r="I123" i="11"/>
  <c r="H124" i="11"/>
  <c r="I124" i="11"/>
  <c r="H125" i="11"/>
  <c r="I125" i="11"/>
  <c r="J125" i="11"/>
  <c r="H126" i="11"/>
  <c r="H127" i="11"/>
  <c r="I127" i="11"/>
  <c r="J127" i="11"/>
  <c r="H128" i="11"/>
  <c r="J128" i="11"/>
  <c r="H129" i="11"/>
  <c r="I129" i="11"/>
  <c r="J129" i="11"/>
  <c r="H130" i="11"/>
  <c r="I130" i="11"/>
  <c r="H131" i="11"/>
  <c r="I131" i="11"/>
  <c r="H132" i="11"/>
  <c r="H133" i="11"/>
  <c r="I133" i="11"/>
  <c r="J133" i="11"/>
  <c r="H134" i="11"/>
  <c r="H135" i="11"/>
  <c r="I135" i="11"/>
  <c r="J135" i="11"/>
  <c r="H136" i="11"/>
  <c r="I136" i="11"/>
  <c r="J136" i="11"/>
  <c r="H137" i="11"/>
  <c r="I137" i="11"/>
  <c r="J137" i="11"/>
  <c r="H138" i="11"/>
  <c r="I138" i="11"/>
  <c r="H139" i="11"/>
  <c r="I139" i="11"/>
  <c r="J139" i="11"/>
  <c r="H140" i="11"/>
  <c r="I140" i="11"/>
  <c r="H141" i="11"/>
  <c r="I141" i="11"/>
  <c r="J141" i="11"/>
  <c r="H142" i="11"/>
  <c r="H143" i="11"/>
  <c r="I143" i="11"/>
  <c r="J143" i="11"/>
  <c r="H144" i="11"/>
  <c r="I144" i="11"/>
  <c r="J144" i="11"/>
  <c r="H145" i="11"/>
  <c r="I145" i="11"/>
  <c r="J145" i="11"/>
  <c r="H146" i="11"/>
  <c r="I146" i="11"/>
  <c r="H147" i="11"/>
  <c r="I147" i="11"/>
  <c r="H148" i="11"/>
  <c r="I148" i="11"/>
  <c r="H149" i="11"/>
  <c r="I149" i="11"/>
  <c r="J149" i="11"/>
  <c r="H150" i="11"/>
  <c r="H151" i="11"/>
  <c r="I151" i="11"/>
  <c r="J151" i="11"/>
  <c r="H152" i="11"/>
  <c r="I152" i="11"/>
  <c r="J152" i="11"/>
  <c r="H153" i="11"/>
  <c r="I153" i="11"/>
  <c r="J153" i="11"/>
  <c r="H154" i="11"/>
  <c r="I154" i="11"/>
  <c r="H155" i="11"/>
  <c r="I155" i="11"/>
  <c r="H156" i="11"/>
  <c r="I156" i="11"/>
  <c r="J156" i="11"/>
  <c r="H157" i="11"/>
  <c r="I157" i="11"/>
  <c r="J157" i="11"/>
  <c r="H158" i="11"/>
  <c r="H159" i="11"/>
  <c r="I159" i="11"/>
  <c r="J159" i="11"/>
  <c r="H160" i="11"/>
  <c r="I160" i="11"/>
  <c r="J160" i="11"/>
  <c r="H161" i="11"/>
  <c r="I161" i="11"/>
  <c r="J161" i="11"/>
  <c r="H162" i="11"/>
  <c r="I162" i="11"/>
  <c r="H163" i="11"/>
  <c r="I163" i="11"/>
  <c r="J163" i="11"/>
  <c r="H164" i="11"/>
  <c r="I164" i="11"/>
  <c r="H165" i="11"/>
  <c r="I165" i="11"/>
  <c r="J165" i="11"/>
  <c r="H166" i="11"/>
  <c r="H167" i="11"/>
  <c r="I167" i="11"/>
  <c r="J167" i="11"/>
  <c r="H168" i="11"/>
  <c r="I168" i="11"/>
  <c r="J168" i="11"/>
  <c r="H169" i="11"/>
  <c r="I169" i="11"/>
  <c r="J169" i="11"/>
  <c r="H170" i="11"/>
  <c r="I170" i="11"/>
  <c r="H171" i="11"/>
  <c r="I171" i="11"/>
  <c r="H172" i="11"/>
  <c r="I172" i="11"/>
  <c r="H173" i="11"/>
  <c r="I173" i="11"/>
  <c r="J173" i="11"/>
  <c r="H174" i="11"/>
  <c r="H175" i="11"/>
  <c r="I175" i="11"/>
  <c r="J175" i="11"/>
  <c r="H176" i="11"/>
  <c r="I176" i="11"/>
  <c r="J176" i="11"/>
  <c r="H177" i="11"/>
  <c r="I177" i="11"/>
  <c r="J177" i="11"/>
  <c r="H178" i="11"/>
  <c r="I178" i="11"/>
  <c r="H179" i="11"/>
  <c r="I179" i="11"/>
  <c r="H180" i="11"/>
  <c r="I180" i="11"/>
  <c r="J180" i="11"/>
  <c r="H181" i="11"/>
  <c r="I181" i="11"/>
  <c r="J181" i="11"/>
  <c r="H182" i="11"/>
  <c r="H183" i="11"/>
  <c r="I183" i="11"/>
  <c r="J183" i="11"/>
  <c r="H184" i="11"/>
  <c r="I184" i="11"/>
  <c r="J184" i="11"/>
  <c r="H185" i="11"/>
  <c r="I185" i="11"/>
  <c r="J185" i="11"/>
  <c r="H186" i="11"/>
  <c r="I186" i="11"/>
  <c r="H187" i="11"/>
  <c r="I187" i="11"/>
  <c r="H188" i="11"/>
  <c r="I188" i="11"/>
  <c r="J188" i="11"/>
  <c r="H189" i="11"/>
  <c r="I189" i="11"/>
  <c r="J189" i="11"/>
  <c r="H190" i="11"/>
  <c r="H191" i="11"/>
  <c r="I191" i="11"/>
  <c r="J191" i="11"/>
  <c r="H192" i="11"/>
  <c r="I192" i="11"/>
  <c r="J192" i="11"/>
  <c r="H193" i="11"/>
  <c r="I193" i="11"/>
  <c r="J193" i="11"/>
  <c r="H194" i="11"/>
  <c r="I194" i="11"/>
  <c r="H195" i="11"/>
  <c r="I195" i="11"/>
  <c r="H196" i="11"/>
  <c r="I196" i="11"/>
  <c r="J196" i="11"/>
  <c r="H197" i="11"/>
  <c r="I197" i="11"/>
  <c r="J197" i="11"/>
  <c r="H198" i="11"/>
  <c r="H199" i="11"/>
  <c r="I199" i="11"/>
  <c r="J199" i="11"/>
  <c r="H200" i="11"/>
  <c r="I200" i="11"/>
  <c r="J200" i="11"/>
  <c r="H201" i="11"/>
  <c r="I201" i="11"/>
  <c r="J201" i="11"/>
  <c r="H202" i="11"/>
  <c r="I202" i="11"/>
  <c r="H203" i="11"/>
  <c r="I203" i="11"/>
  <c r="J203" i="11"/>
  <c r="H204" i="11"/>
  <c r="I204" i="11"/>
  <c r="J204" i="11"/>
  <c r="H205" i="11"/>
  <c r="I205" i="11"/>
  <c r="J205" i="11"/>
  <c r="H206" i="11"/>
  <c r="H207" i="11"/>
  <c r="I207" i="11"/>
  <c r="J207" i="11"/>
  <c r="H208" i="11"/>
  <c r="I208" i="11"/>
  <c r="J208" i="11"/>
  <c r="H209" i="11"/>
  <c r="I209" i="11"/>
  <c r="J209" i="11"/>
  <c r="H210" i="11"/>
  <c r="I210" i="11"/>
  <c r="J210" i="11"/>
  <c r="H211" i="11"/>
  <c r="I211" i="11"/>
  <c r="J211" i="11"/>
  <c r="H212" i="11"/>
  <c r="I212" i="11"/>
  <c r="J212" i="11"/>
  <c r="H213" i="11"/>
  <c r="I213" i="11"/>
  <c r="J213" i="11"/>
  <c r="H214" i="11"/>
  <c r="H215" i="11"/>
  <c r="I215" i="11"/>
  <c r="J215" i="11"/>
  <c r="H216" i="11"/>
  <c r="I216" i="11"/>
  <c r="J216" i="11"/>
  <c r="H217" i="11"/>
  <c r="I217" i="11"/>
  <c r="J217" i="11"/>
  <c r="H218" i="11"/>
  <c r="I218" i="11"/>
  <c r="J218" i="11"/>
  <c r="H219" i="11"/>
  <c r="I219" i="11"/>
  <c r="J219" i="11"/>
  <c r="H220" i="11"/>
  <c r="I220" i="11"/>
  <c r="J220" i="11"/>
  <c r="H221" i="11"/>
  <c r="I221" i="11"/>
  <c r="J221" i="11"/>
  <c r="J220" i="9"/>
  <c r="J218" i="8"/>
  <c r="I217" i="10"/>
  <c r="I215" i="9"/>
  <c r="J210" i="10"/>
  <c r="J206" i="10"/>
  <c r="I201" i="10"/>
  <c r="J200" i="8"/>
  <c r="J190" i="10"/>
  <c r="I185" i="10"/>
  <c r="J180" i="10"/>
  <c r="J176" i="8"/>
  <c r="I175" i="9"/>
  <c r="J174" i="10"/>
  <c r="J172" i="8"/>
  <c r="I169" i="10"/>
  <c r="J164" i="9"/>
  <c r="J160" i="9"/>
  <c r="I159" i="9"/>
  <c r="J158" i="10"/>
  <c r="J156" i="8"/>
  <c r="I153" i="10"/>
  <c r="J148" i="9"/>
  <c r="J144" i="10"/>
  <c r="I143" i="9"/>
  <c r="J142" i="10"/>
  <c r="J140" i="8"/>
  <c r="I137" i="10"/>
  <c r="J136" i="9"/>
  <c r="J132" i="9"/>
  <c r="J128" i="9"/>
  <c r="J127" i="10"/>
  <c r="I127" i="9"/>
  <c r="J126" i="10"/>
  <c r="J124" i="8"/>
  <c r="I121" i="10"/>
  <c r="J116" i="9"/>
  <c r="J114" i="10"/>
  <c r="J112" i="10"/>
  <c r="I111" i="9"/>
  <c r="J110" i="10"/>
  <c r="J108" i="8"/>
  <c r="I105" i="10"/>
  <c r="J104" i="9"/>
  <c r="J100" i="10"/>
  <c r="I99" i="10"/>
  <c r="J96" i="8"/>
  <c r="J94" i="10"/>
  <c r="J92" i="8"/>
  <c r="I89" i="10"/>
  <c r="J88" i="9"/>
  <c r="J80" i="8"/>
  <c r="J78" i="10"/>
  <c r="J76" i="8"/>
  <c r="I73" i="10"/>
  <c r="J68" i="10"/>
  <c r="J64" i="8"/>
  <c r="J63" i="9"/>
  <c r="J62" i="10"/>
  <c r="J60" i="8"/>
  <c r="I57" i="10"/>
  <c r="J56" i="10"/>
  <c r="J52" i="9"/>
  <c r="J48" i="8"/>
  <c r="J46" i="10"/>
  <c r="J44" i="8"/>
  <c r="J42" i="9"/>
  <c r="I41" i="10"/>
  <c r="J36" i="10"/>
  <c r="I35" i="10"/>
  <c r="J32" i="8"/>
  <c r="J30" i="10"/>
  <c r="J28" i="8"/>
  <c r="I25" i="10"/>
  <c r="J24" i="9"/>
  <c r="J20" i="10"/>
  <c r="J16" i="8"/>
  <c r="J14" i="10"/>
  <c r="J12" i="8"/>
  <c r="I9" i="10"/>
  <c r="H5" i="10"/>
  <c r="H6" i="10"/>
  <c r="I6" i="10"/>
  <c r="H7" i="10"/>
  <c r="H8" i="10"/>
  <c r="H9" i="10"/>
  <c r="H10" i="10"/>
  <c r="H11" i="10"/>
  <c r="I11" i="10"/>
  <c r="H12" i="10"/>
  <c r="I12" i="10"/>
  <c r="H13" i="10"/>
  <c r="H14" i="10"/>
  <c r="I14" i="10"/>
  <c r="H15" i="10"/>
  <c r="I15" i="10"/>
  <c r="H16" i="10"/>
  <c r="I16" i="10"/>
  <c r="J16" i="10"/>
  <c r="H17" i="10"/>
  <c r="H18" i="10"/>
  <c r="I18" i="10"/>
  <c r="H19" i="10"/>
  <c r="H20" i="10"/>
  <c r="H21" i="10"/>
  <c r="H22" i="10"/>
  <c r="I22" i="10"/>
  <c r="H23" i="10"/>
  <c r="H24" i="10"/>
  <c r="H25" i="10"/>
  <c r="H26" i="10"/>
  <c r="I26" i="10"/>
  <c r="H27" i="10"/>
  <c r="I27" i="10"/>
  <c r="J27" i="10"/>
  <c r="H28" i="10"/>
  <c r="H29" i="10"/>
  <c r="H30" i="10"/>
  <c r="I30" i="10"/>
  <c r="H31" i="10"/>
  <c r="I31" i="10"/>
  <c r="H32" i="10"/>
  <c r="I32" i="10"/>
  <c r="H33" i="10"/>
  <c r="H34" i="10"/>
  <c r="I34" i="10"/>
  <c r="H35" i="10"/>
  <c r="H36" i="10"/>
  <c r="H37" i="10"/>
  <c r="H38" i="10"/>
  <c r="I38" i="10"/>
  <c r="H39" i="10"/>
  <c r="H40" i="10"/>
  <c r="J40" i="10"/>
  <c r="H41" i="10"/>
  <c r="H42" i="10"/>
  <c r="I42" i="10"/>
  <c r="H43" i="10"/>
  <c r="I43" i="10"/>
  <c r="H44" i="10"/>
  <c r="H45" i="10"/>
  <c r="H46" i="10"/>
  <c r="I46" i="10"/>
  <c r="H47" i="10"/>
  <c r="I47" i="10"/>
  <c r="H48" i="10"/>
  <c r="J48" i="10"/>
  <c r="H49" i="10"/>
  <c r="H50" i="10"/>
  <c r="I50" i="10"/>
  <c r="H51" i="10"/>
  <c r="I51" i="10"/>
  <c r="J51" i="10"/>
  <c r="H52" i="10"/>
  <c r="I52" i="10"/>
  <c r="J52" i="10"/>
  <c r="H53" i="10"/>
  <c r="H54" i="10"/>
  <c r="I54" i="10"/>
  <c r="H55" i="10"/>
  <c r="H56" i="10"/>
  <c r="H57" i="10"/>
  <c r="H58" i="10"/>
  <c r="I58" i="10"/>
  <c r="H59" i="10"/>
  <c r="I59" i="10"/>
  <c r="H60" i="10"/>
  <c r="I60" i="10"/>
  <c r="H61" i="10"/>
  <c r="H62" i="10"/>
  <c r="I62" i="10"/>
  <c r="H63" i="10"/>
  <c r="I63" i="10"/>
  <c r="J63" i="10"/>
  <c r="H64" i="10"/>
  <c r="I64" i="10"/>
  <c r="J64" i="10"/>
  <c r="H65" i="10"/>
  <c r="H66" i="10"/>
  <c r="I66" i="10"/>
  <c r="H67" i="10"/>
  <c r="I67" i="10"/>
  <c r="H68" i="10"/>
  <c r="I68" i="10"/>
  <c r="H69" i="10"/>
  <c r="H70" i="10"/>
  <c r="I70" i="10"/>
  <c r="H71" i="10"/>
  <c r="J71" i="10"/>
  <c r="H72" i="10"/>
  <c r="J72" i="10"/>
  <c r="H73" i="10"/>
  <c r="H74" i="10"/>
  <c r="I74" i="10"/>
  <c r="H75" i="10"/>
  <c r="I75" i="10"/>
  <c r="H76" i="10"/>
  <c r="I76" i="10"/>
  <c r="H77" i="10"/>
  <c r="H78" i="10"/>
  <c r="I78" i="10"/>
  <c r="H79" i="10"/>
  <c r="I79" i="10"/>
  <c r="H80" i="10"/>
  <c r="I80" i="10"/>
  <c r="J80" i="10"/>
  <c r="H81" i="10"/>
  <c r="H82" i="10"/>
  <c r="I82" i="10"/>
  <c r="H83" i="10"/>
  <c r="I83" i="10"/>
  <c r="H84" i="10"/>
  <c r="I84" i="10"/>
  <c r="J84" i="10"/>
  <c r="H85" i="10"/>
  <c r="H86" i="10"/>
  <c r="I86" i="10"/>
  <c r="H87" i="10"/>
  <c r="H88" i="10"/>
  <c r="J88" i="10"/>
  <c r="H89" i="10"/>
  <c r="H90" i="10"/>
  <c r="I90" i="10"/>
  <c r="H91" i="10"/>
  <c r="I91" i="10"/>
  <c r="H92" i="10"/>
  <c r="I92" i="10"/>
  <c r="H93" i="10"/>
  <c r="H94" i="10"/>
  <c r="I94" i="10"/>
  <c r="H95" i="10"/>
  <c r="I95" i="10"/>
  <c r="J95" i="10"/>
  <c r="H96" i="10"/>
  <c r="I96" i="10"/>
  <c r="J96" i="10"/>
  <c r="H97" i="10"/>
  <c r="H98" i="10"/>
  <c r="I98" i="10"/>
  <c r="H99" i="10"/>
  <c r="H100" i="10"/>
  <c r="I100" i="10"/>
  <c r="H101" i="10"/>
  <c r="H102" i="10"/>
  <c r="I102" i="10"/>
  <c r="H103" i="10"/>
  <c r="H104" i="10"/>
  <c r="J104" i="10"/>
  <c r="H105" i="10"/>
  <c r="H106" i="10"/>
  <c r="I106" i="10"/>
  <c r="H107" i="10"/>
  <c r="I107" i="10"/>
  <c r="J107" i="10"/>
  <c r="H108" i="10"/>
  <c r="I108" i="10"/>
  <c r="H109" i="10"/>
  <c r="H110" i="10"/>
  <c r="I110" i="10"/>
  <c r="H111" i="10"/>
  <c r="J111" i="10"/>
  <c r="H112" i="10"/>
  <c r="I112" i="10"/>
  <c r="H113" i="10"/>
  <c r="H114" i="10"/>
  <c r="I114" i="10"/>
  <c r="H115" i="10"/>
  <c r="I115" i="10"/>
  <c r="H116" i="10"/>
  <c r="I116" i="10"/>
  <c r="J116" i="10"/>
  <c r="H117" i="10"/>
  <c r="H118" i="10"/>
  <c r="I118" i="10"/>
  <c r="H119" i="10"/>
  <c r="H120" i="10"/>
  <c r="I120" i="10"/>
  <c r="J120" i="10"/>
  <c r="H121" i="10"/>
  <c r="H122" i="10"/>
  <c r="I122" i="10"/>
  <c r="H123" i="10"/>
  <c r="I123" i="10"/>
  <c r="H124" i="10"/>
  <c r="I124" i="10"/>
  <c r="H125" i="10"/>
  <c r="H126" i="10"/>
  <c r="I126" i="10"/>
  <c r="H127" i="10"/>
  <c r="I127" i="10"/>
  <c r="H128" i="10"/>
  <c r="I128" i="10"/>
  <c r="J128" i="10"/>
  <c r="H129" i="10"/>
  <c r="H130" i="10"/>
  <c r="I130" i="10"/>
  <c r="H131" i="10"/>
  <c r="I131" i="10"/>
  <c r="H132" i="10"/>
  <c r="I132" i="10"/>
  <c r="J132" i="10"/>
  <c r="H133" i="10"/>
  <c r="H134" i="10"/>
  <c r="I134" i="10"/>
  <c r="H135" i="10"/>
  <c r="J135" i="10"/>
  <c r="H136" i="10"/>
  <c r="I136" i="10"/>
  <c r="J136" i="10"/>
  <c r="H137" i="10"/>
  <c r="H138" i="10"/>
  <c r="I138" i="10"/>
  <c r="H139" i="10"/>
  <c r="I139" i="10"/>
  <c r="J139" i="10"/>
  <c r="H140" i="10"/>
  <c r="I140" i="10"/>
  <c r="H141" i="10"/>
  <c r="H142" i="10"/>
  <c r="I142" i="10"/>
  <c r="H143" i="10"/>
  <c r="J143" i="10"/>
  <c r="H144" i="10"/>
  <c r="I144" i="10"/>
  <c r="H145" i="10"/>
  <c r="H146" i="10"/>
  <c r="I146" i="10"/>
  <c r="H147" i="10"/>
  <c r="I147" i="10"/>
  <c r="H148" i="10"/>
  <c r="I148" i="10"/>
  <c r="H149" i="10"/>
  <c r="H150" i="10"/>
  <c r="I150" i="10"/>
  <c r="H151" i="10"/>
  <c r="J151" i="10"/>
  <c r="H152" i="10"/>
  <c r="I152" i="10"/>
  <c r="J152" i="10"/>
  <c r="H153" i="10"/>
  <c r="H154" i="10"/>
  <c r="I154" i="10"/>
  <c r="J154" i="10"/>
  <c r="H155" i="10"/>
  <c r="I155" i="10"/>
  <c r="J155" i="10"/>
  <c r="H156" i="10"/>
  <c r="I156" i="10"/>
  <c r="H157" i="10"/>
  <c r="H158" i="10"/>
  <c r="I158" i="10"/>
  <c r="H159" i="10"/>
  <c r="I159" i="10"/>
  <c r="J159" i="10"/>
  <c r="H160" i="10"/>
  <c r="I160" i="10"/>
  <c r="J160" i="10"/>
  <c r="H161" i="10"/>
  <c r="H162" i="10"/>
  <c r="I162" i="10"/>
  <c r="H163" i="10"/>
  <c r="I163" i="10"/>
  <c r="H164" i="10"/>
  <c r="I164" i="10"/>
  <c r="J164" i="10"/>
  <c r="H165" i="10"/>
  <c r="H166" i="10"/>
  <c r="I166" i="10"/>
  <c r="H167" i="10"/>
  <c r="H168" i="10"/>
  <c r="I168" i="10"/>
  <c r="J168" i="10"/>
  <c r="H169" i="10"/>
  <c r="H170" i="10"/>
  <c r="I170" i="10"/>
  <c r="H171" i="10"/>
  <c r="I171" i="10"/>
  <c r="J171" i="10"/>
  <c r="H172" i="10"/>
  <c r="I172" i="10"/>
  <c r="H173" i="10"/>
  <c r="H174" i="10"/>
  <c r="I174" i="10"/>
  <c r="H175" i="10"/>
  <c r="I175" i="10"/>
  <c r="J175" i="10"/>
  <c r="H176" i="10"/>
  <c r="I176" i="10"/>
  <c r="J176" i="10"/>
  <c r="H177" i="10"/>
  <c r="H178" i="10"/>
  <c r="I178" i="10"/>
  <c r="H179" i="10"/>
  <c r="I179" i="10"/>
  <c r="J179" i="10"/>
  <c r="H180" i="10"/>
  <c r="I180" i="10"/>
  <c r="H181" i="10"/>
  <c r="H182" i="10"/>
  <c r="I182" i="10"/>
  <c r="H183" i="10"/>
  <c r="J183" i="10"/>
  <c r="H184" i="10"/>
  <c r="I184" i="10"/>
  <c r="J184" i="10"/>
  <c r="H185" i="10"/>
  <c r="H186" i="10"/>
  <c r="I186" i="10"/>
  <c r="H187" i="10"/>
  <c r="I187" i="10"/>
  <c r="J187" i="10"/>
  <c r="H188" i="10"/>
  <c r="I188" i="10"/>
  <c r="H189" i="10"/>
  <c r="H190" i="10"/>
  <c r="I190" i="10"/>
  <c r="H191" i="10"/>
  <c r="I191" i="10"/>
  <c r="J191" i="10"/>
  <c r="H192" i="10"/>
  <c r="I192" i="10"/>
  <c r="J192" i="10"/>
  <c r="H193" i="10"/>
  <c r="H194" i="10"/>
  <c r="I194" i="10"/>
  <c r="H195" i="10"/>
  <c r="I195" i="10"/>
  <c r="J195" i="10"/>
  <c r="H196" i="10"/>
  <c r="I196" i="10"/>
  <c r="J196" i="10"/>
  <c r="H197" i="10"/>
  <c r="H198" i="10"/>
  <c r="I198" i="10"/>
  <c r="H199" i="10"/>
  <c r="H200" i="10"/>
  <c r="I200" i="10"/>
  <c r="J200" i="10"/>
  <c r="H201" i="10"/>
  <c r="H202" i="10"/>
  <c r="I202" i="10"/>
  <c r="H203" i="10"/>
  <c r="I203" i="10"/>
  <c r="J203" i="10"/>
  <c r="H204" i="10"/>
  <c r="I204" i="10"/>
  <c r="H205" i="10"/>
  <c r="H206" i="10"/>
  <c r="I206" i="10"/>
  <c r="H207" i="10"/>
  <c r="I207" i="10"/>
  <c r="J207" i="10"/>
  <c r="H208" i="10"/>
  <c r="I208" i="10"/>
  <c r="J208" i="10"/>
  <c r="H209" i="10"/>
  <c r="J209" i="10"/>
  <c r="H210" i="10"/>
  <c r="I210" i="10"/>
  <c r="H211" i="10"/>
  <c r="I211" i="10"/>
  <c r="J211" i="10"/>
  <c r="H212" i="10"/>
  <c r="I212" i="10"/>
  <c r="J212" i="10"/>
  <c r="H213" i="10"/>
  <c r="H214" i="10"/>
  <c r="I214" i="10"/>
  <c r="H215" i="10"/>
  <c r="J215" i="10"/>
  <c r="H216" i="10"/>
  <c r="I216" i="10"/>
  <c r="J216" i="10"/>
  <c r="H217" i="10"/>
  <c r="J217" i="10"/>
  <c r="H218" i="10"/>
  <c r="I218" i="10"/>
  <c r="J218" i="10"/>
  <c r="H219" i="10"/>
  <c r="I219" i="10"/>
  <c r="J219" i="10"/>
  <c r="H220" i="10"/>
  <c r="I220" i="10"/>
  <c r="K4" i="2"/>
  <c r="L4" i="2"/>
  <c r="T9" i="6"/>
  <c r="T10" i="6"/>
  <c r="T11" i="6"/>
  <c r="T12" i="6"/>
  <c r="T13" i="6"/>
  <c r="T8" i="6"/>
  <c r="I3" i="10"/>
  <c r="I220" i="9"/>
  <c r="H220" i="9"/>
  <c r="J219" i="9"/>
  <c r="I219" i="9"/>
  <c r="H219" i="9"/>
  <c r="J218" i="9"/>
  <c r="I218" i="9"/>
  <c r="H218" i="9"/>
  <c r="J217" i="9"/>
  <c r="I217" i="9"/>
  <c r="H217" i="9"/>
  <c r="J216" i="9"/>
  <c r="I216" i="9"/>
  <c r="H216" i="9"/>
  <c r="J215" i="9"/>
  <c r="H215" i="9"/>
  <c r="I214" i="9"/>
  <c r="H214" i="9"/>
  <c r="H213" i="9"/>
  <c r="I212" i="9"/>
  <c r="H212" i="9"/>
  <c r="J211" i="9"/>
  <c r="I211" i="9"/>
  <c r="H211" i="9"/>
  <c r="J210" i="9"/>
  <c r="I210" i="9"/>
  <c r="H210" i="9"/>
  <c r="J209" i="9"/>
  <c r="H209" i="9"/>
  <c r="J208" i="9"/>
  <c r="I208" i="9"/>
  <c r="H208" i="9"/>
  <c r="J207" i="9"/>
  <c r="H207" i="9"/>
  <c r="J206" i="9"/>
  <c r="I206" i="9"/>
  <c r="H206" i="9"/>
  <c r="H205" i="9"/>
  <c r="I204" i="9"/>
  <c r="H204" i="9"/>
  <c r="J203" i="9"/>
  <c r="I203" i="9"/>
  <c r="H203" i="9"/>
  <c r="I202" i="9"/>
  <c r="H202" i="9"/>
  <c r="I201" i="9"/>
  <c r="H201" i="9"/>
  <c r="J200" i="9"/>
  <c r="I200" i="9"/>
  <c r="H200" i="9"/>
  <c r="J199" i="9"/>
  <c r="H199" i="9"/>
  <c r="I198" i="9"/>
  <c r="H198" i="9"/>
  <c r="H197" i="9"/>
  <c r="I196" i="9"/>
  <c r="H196" i="9"/>
  <c r="J195" i="9"/>
  <c r="I195" i="9"/>
  <c r="H195" i="9"/>
  <c r="J194" i="9"/>
  <c r="I194" i="9"/>
  <c r="H194" i="9"/>
  <c r="H193" i="9"/>
  <c r="J192" i="9"/>
  <c r="I192" i="9"/>
  <c r="H192" i="9"/>
  <c r="J191" i="9"/>
  <c r="H191" i="9"/>
  <c r="J190" i="9"/>
  <c r="I190" i="9"/>
  <c r="H190" i="9"/>
  <c r="H189" i="9"/>
  <c r="I188" i="9"/>
  <c r="H188" i="9"/>
  <c r="J187" i="9"/>
  <c r="I187" i="9"/>
  <c r="H187" i="9"/>
  <c r="I186" i="9"/>
  <c r="H186" i="9"/>
  <c r="I185" i="9"/>
  <c r="H185" i="9"/>
  <c r="J184" i="9"/>
  <c r="I184" i="9"/>
  <c r="H184" i="9"/>
  <c r="J183" i="9"/>
  <c r="H183" i="9"/>
  <c r="I182" i="9"/>
  <c r="H182" i="9"/>
  <c r="I181" i="9"/>
  <c r="H181" i="9"/>
  <c r="I180" i="9"/>
  <c r="H180" i="9"/>
  <c r="J179" i="9"/>
  <c r="I179" i="9"/>
  <c r="H179" i="9"/>
  <c r="J178" i="9"/>
  <c r="I178" i="9"/>
  <c r="H178" i="9"/>
  <c r="H177" i="9"/>
  <c r="J176" i="9"/>
  <c r="I176" i="9"/>
  <c r="H176" i="9"/>
  <c r="J175" i="9"/>
  <c r="H175" i="9"/>
  <c r="J174" i="9"/>
  <c r="I174" i="9"/>
  <c r="H174" i="9"/>
  <c r="H173" i="9"/>
  <c r="I172" i="9"/>
  <c r="H172" i="9"/>
  <c r="I171" i="9"/>
  <c r="H171" i="9"/>
  <c r="I170" i="9"/>
  <c r="H170" i="9"/>
  <c r="I169" i="9"/>
  <c r="H169" i="9"/>
  <c r="J168" i="9"/>
  <c r="I168" i="9"/>
  <c r="H168" i="9"/>
  <c r="J167" i="9"/>
  <c r="H167" i="9"/>
  <c r="I166" i="9"/>
  <c r="H166" i="9"/>
  <c r="H165" i="9"/>
  <c r="I164" i="9"/>
  <c r="H164" i="9"/>
  <c r="J163" i="9"/>
  <c r="I163" i="9"/>
  <c r="H163" i="9"/>
  <c r="I162" i="9"/>
  <c r="H162" i="9"/>
  <c r="H161" i="9"/>
  <c r="I160" i="9"/>
  <c r="H160" i="9"/>
  <c r="J159" i="9"/>
  <c r="H159" i="9"/>
  <c r="J158" i="9"/>
  <c r="I158" i="9"/>
  <c r="H158" i="9"/>
  <c r="H157" i="9"/>
  <c r="I156" i="9"/>
  <c r="H156" i="9"/>
  <c r="J155" i="9"/>
  <c r="I155" i="9"/>
  <c r="H155" i="9"/>
  <c r="I154" i="9"/>
  <c r="H154" i="9"/>
  <c r="I153" i="9"/>
  <c r="H153" i="9"/>
  <c r="J152" i="9"/>
  <c r="I152" i="9"/>
  <c r="H152" i="9"/>
  <c r="J151" i="9"/>
  <c r="H151" i="9"/>
  <c r="I150" i="9"/>
  <c r="H150" i="9"/>
  <c r="H149" i="9"/>
  <c r="I148" i="9"/>
  <c r="H148" i="9"/>
  <c r="J147" i="9"/>
  <c r="I147" i="9"/>
  <c r="H147" i="9"/>
  <c r="I146" i="9"/>
  <c r="H146" i="9"/>
  <c r="H145" i="9"/>
  <c r="J144" i="9"/>
  <c r="I144" i="9"/>
  <c r="H144" i="9"/>
  <c r="J143" i="9"/>
  <c r="H143" i="9"/>
  <c r="J142" i="9"/>
  <c r="I142" i="9"/>
  <c r="H142" i="9"/>
  <c r="H141" i="9"/>
  <c r="I140" i="9"/>
  <c r="H140" i="9"/>
  <c r="I139" i="9"/>
  <c r="H139" i="9"/>
  <c r="I138" i="9"/>
  <c r="H138" i="9"/>
  <c r="I137" i="9"/>
  <c r="H137" i="9"/>
  <c r="I136" i="9"/>
  <c r="H136" i="9"/>
  <c r="J135" i="9"/>
  <c r="H135" i="9"/>
  <c r="I134" i="9"/>
  <c r="H134" i="9"/>
  <c r="H133" i="9"/>
  <c r="I132" i="9"/>
  <c r="H132" i="9"/>
  <c r="I131" i="9"/>
  <c r="H131" i="9"/>
  <c r="J130" i="9"/>
  <c r="I130" i="9"/>
  <c r="H130" i="9"/>
  <c r="H129" i="9"/>
  <c r="I128" i="9"/>
  <c r="H128" i="9"/>
  <c r="J127" i="9"/>
  <c r="H127" i="9"/>
  <c r="J126" i="9"/>
  <c r="I126" i="9"/>
  <c r="H126" i="9"/>
  <c r="H125" i="9"/>
  <c r="I124" i="9"/>
  <c r="H124" i="9"/>
  <c r="J123" i="9"/>
  <c r="I123" i="9"/>
  <c r="H123" i="9"/>
  <c r="J122" i="9"/>
  <c r="I122" i="9"/>
  <c r="H122" i="9"/>
  <c r="I121" i="9"/>
  <c r="H121" i="9"/>
  <c r="J120" i="9"/>
  <c r="I120" i="9"/>
  <c r="H120" i="9"/>
  <c r="J119" i="9"/>
  <c r="H119" i="9"/>
  <c r="I118" i="9"/>
  <c r="H118" i="9"/>
  <c r="H117" i="9"/>
  <c r="I116" i="9"/>
  <c r="H116" i="9"/>
  <c r="J115" i="9"/>
  <c r="I115" i="9"/>
  <c r="H115" i="9"/>
  <c r="I114" i="9"/>
  <c r="H114" i="9"/>
  <c r="H113" i="9"/>
  <c r="I112" i="9"/>
  <c r="H112" i="9"/>
  <c r="J111" i="9"/>
  <c r="H111" i="9"/>
  <c r="J110" i="9"/>
  <c r="I110" i="9"/>
  <c r="H110" i="9"/>
  <c r="H109" i="9"/>
  <c r="I108" i="9"/>
  <c r="H108" i="9"/>
  <c r="J107" i="9"/>
  <c r="I107" i="9"/>
  <c r="H107" i="9"/>
  <c r="J106" i="9"/>
  <c r="I106" i="9"/>
  <c r="H106" i="9"/>
  <c r="I105" i="9"/>
  <c r="H105" i="9"/>
  <c r="I104" i="9"/>
  <c r="H104" i="9"/>
  <c r="J103" i="9"/>
  <c r="H103" i="9"/>
  <c r="I102" i="9"/>
  <c r="H102" i="9"/>
  <c r="H101" i="9"/>
  <c r="I100" i="9"/>
  <c r="H100" i="9"/>
  <c r="I99" i="9"/>
  <c r="H99" i="9"/>
  <c r="I98" i="9"/>
  <c r="H98" i="9"/>
  <c r="H97" i="9"/>
  <c r="J96" i="9"/>
  <c r="I96" i="9"/>
  <c r="H96" i="9"/>
  <c r="J95" i="9"/>
  <c r="I95" i="9"/>
  <c r="H95" i="9"/>
  <c r="J94" i="9"/>
  <c r="I94" i="9"/>
  <c r="H94" i="9"/>
  <c r="H93" i="9"/>
  <c r="I92" i="9"/>
  <c r="H92" i="9"/>
  <c r="J91" i="9"/>
  <c r="I91" i="9"/>
  <c r="H91" i="9"/>
  <c r="I90" i="9"/>
  <c r="H90" i="9"/>
  <c r="I89" i="9"/>
  <c r="H89" i="9"/>
  <c r="I88" i="9"/>
  <c r="H88" i="9"/>
  <c r="J87" i="9"/>
  <c r="H87" i="9"/>
  <c r="I86" i="9"/>
  <c r="H86" i="9"/>
  <c r="H85" i="9"/>
  <c r="J84" i="9"/>
  <c r="I84" i="9"/>
  <c r="H84" i="9"/>
  <c r="I83" i="9"/>
  <c r="H83" i="9"/>
  <c r="I82" i="9"/>
  <c r="H82" i="9"/>
  <c r="H81" i="9"/>
  <c r="J80" i="9"/>
  <c r="I80" i="9"/>
  <c r="H80" i="9"/>
  <c r="J79" i="9"/>
  <c r="I79" i="9"/>
  <c r="H79" i="9"/>
  <c r="J78" i="9"/>
  <c r="I78" i="9"/>
  <c r="H78" i="9"/>
  <c r="H77" i="9"/>
  <c r="I76" i="9"/>
  <c r="H76" i="9"/>
  <c r="J75" i="9"/>
  <c r="I75" i="9"/>
  <c r="H75" i="9"/>
  <c r="J74" i="9"/>
  <c r="I74" i="9"/>
  <c r="H74" i="9"/>
  <c r="I73" i="9"/>
  <c r="H73" i="9"/>
  <c r="J72" i="9"/>
  <c r="I72" i="9"/>
  <c r="H72" i="9"/>
  <c r="J71" i="9"/>
  <c r="H71" i="9"/>
  <c r="I70" i="9"/>
  <c r="H70" i="9"/>
  <c r="H69" i="9"/>
  <c r="J68" i="9"/>
  <c r="I68" i="9"/>
  <c r="H68" i="9"/>
  <c r="I67" i="9"/>
  <c r="H67" i="9"/>
  <c r="I66" i="9"/>
  <c r="H66" i="9"/>
  <c r="H65" i="9"/>
  <c r="J64" i="9"/>
  <c r="I64" i="9"/>
  <c r="H64" i="9"/>
  <c r="I63" i="9"/>
  <c r="H63" i="9"/>
  <c r="J62" i="9"/>
  <c r="I62" i="9"/>
  <c r="H62" i="9"/>
  <c r="H61" i="9"/>
  <c r="I60" i="9"/>
  <c r="H60" i="9"/>
  <c r="I59" i="9"/>
  <c r="H59" i="9"/>
  <c r="J58" i="9"/>
  <c r="I58" i="9"/>
  <c r="H58" i="9"/>
  <c r="I57" i="9"/>
  <c r="H57" i="9"/>
  <c r="J56" i="9"/>
  <c r="I56" i="9"/>
  <c r="H56" i="9"/>
  <c r="H55" i="9"/>
  <c r="I54" i="9"/>
  <c r="H54" i="9"/>
  <c r="H53" i="9"/>
  <c r="I52" i="9"/>
  <c r="H52" i="9"/>
  <c r="J51" i="9"/>
  <c r="I51" i="9"/>
  <c r="H51" i="9"/>
  <c r="I50" i="9"/>
  <c r="H50" i="9"/>
  <c r="H49" i="9"/>
  <c r="J48" i="9"/>
  <c r="I48" i="9"/>
  <c r="H48" i="9"/>
  <c r="I47" i="9"/>
  <c r="H47" i="9"/>
  <c r="J46" i="9"/>
  <c r="I46" i="9"/>
  <c r="H46" i="9"/>
  <c r="H45" i="9"/>
  <c r="H44" i="9"/>
  <c r="I43" i="9"/>
  <c r="H43" i="9"/>
  <c r="I42" i="9"/>
  <c r="H42" i="9"/>
  <c r="I41" i="9"/>
  <c r="H41" i="9"/>
  <c r="I40" i="9"/>
  <c r="H40" i="9"/>
  <c r="J39" i="9"/>
  <c r="H39" i="9"/>
  <c r="I38" i="9"/>
  <c r="H38" i="9"/>
  <c r="H37" i="9"/>
  <c r="H36" i="9"/>
  <c r="I35" i="9"/>
  <c r="H35" i="9"/>
  <c r="I34" i="9"/>
  <c r="H34" i="9"/>
  <c r="H33" i="9"/>
  <c r="J32" i="9"/>
  <c r="I32" i="9"/>
  <c r="H32" i="9"/>
  <c r="I31" i="9"/>
  <c r="H31" i="9"/>
  <c r="J30" i="9"/>
  <c r="I30" i="9"/>
  <c r="H30" i="9"/>
  <c r="H29" i="9"/>
  <c r="H28" i="9"/>
  <c r="J27" i="9"/>
  <c r="I27" i="9"/>
  <c r="H27" i="9"/>
  <c r="I26" i="9"/>
  <c r="H26" i="9"/>
  <c r="H25" i="9"/>
  <c r="I24" i="9"/>
  <c r="H24" i="9"/>
  <c r="H23" i="9"/>
  <c r="I22" i="9"/>
  <c r="H22" i="9"/>
  <c r="H21" i="9"/>
  <c r="J20" i="9"/>
  <c r="H20" i="9"/>
  <c r="I19" i="9"/>
  <c r="H19" i="9"/>
  <c r="I18" i="9"/>
  <c r="H18" i="9"/>
  <c r="H17" i="9"/>
  <c r="J16" i="9"/>
  <c r="I16" i="9"/>
  <c r="H16" i="9"/>
  <c r="J15" i="9"/>
  <c r="I15" i="9"/>
  <c r="H15" i="9"/>
  <c r="J14" i="9"/>
  <c r="I14" i="9"/>
  <c r="H14" i="9"/>
  <c r="H13" i="9"/>
  <c r="H12" i="9"/>
  <c r="J11" i="9"/>
  <c r="I11" i="9"/>
  <c r="H11" i="9"/>
  <c r="I10" i="9"/>
  <c r="H10" i="9"/>
  <c r="I9" i="9"/>
  <c r="H9" i="9"/>
  <c r="J8" i="9"/>
  <c r="I8" i="9"/>
  <c r="H8" i="9"/>
  <c r="J7" i="9"/>
  <c r="H7" i="9"/>
  <c r="I6" i="9"/>
  <c r="H6" i="9"/>
  <c r="H5" i="9"/>
  <c r="I3" i="9"/>
  <c r="J220" i="8"/>
  <c r="I220" i="8"/>
  <c r="H220" i="8"/>
  <c r="J219" i="8"/>
  <c r="I219" i="8"/>
  <c r="H219" i="8"/>
  <c r="I218" i="8"/>
  <c r="H218" i="8"/>
  <c r="J217" i="8"/>
  <c r="I217" i="8"/>
  <c r="H217" i="8"/>
  <c r="J216" i="8"/>
  <c r="I216" i="8"/>
  <c r="H216" i="8"/>
  <c r="J215" i="8"/>
  <c r="I215" i="8"/>
  <c r="H215" i="8"/>
  <c r="J214" i="8"/>
  <c r="I214" i="8"/>
  <c r="H214" i="8"/>
  <c r="H213" i="8"/>
  <c r="I212" i="8"/>
  <c r="H212" i="8"/>
  <c r="J211" i="8"/>
  <c r="I211" i="8"/>
  <c r="H211" i="8"/>
  <c r="J210" i="8"/>
  <c r="I210" i="8"/>
  <c r="H210" i="8"/>
  <c r="J209" i="8"/>
  <c r="I209" i="8"/>
  <c r="H209" i="8"/>
  <c r="J208" i="8"/>
  <c r="I208" i="8"/>
  <c r="H208" i="8"/>
  <c r="J207" i="8"/>
  <c r="H207" i="8"/>
  <c r="J206" i="8"/>
  <c r="I206" i="8"/>
  <c r="H206" i="8"/>
  <c r="H205" i="8"/>
  <c r="J204" i="8"/>
  <c r="I204" i="8"/>
  <c r="H204" i="8"/>
  <c r="J203" i="8"/>
  <c r="I203" i="8"/>
  <c r="H203" i="8"/>
  <c r="I202" i="8"/>
  <c r="H202" i="8"/>
  <c r="I201" i="8"/>
  <c r="H201" i="8"/>
  <c r="I200" i="8"/>
  <c r="H200" i="8"/>
  <c r="J199" i="8"/>
  <c r="I199" i="8"/>
  <c r="H199" i="8"/>
  <c r="J198" i="8"/>
  <c r="I198" i="8"/>
  <c r="H198" i="8"/>
  <c r="H197" i="8"/>
  <c r="I196" i="8"/>
  <c r="H196" i="8"/>
  <c r="J195" i="8"/>
  <c r="I195" i="8"/>
  <c r="H195" i="8"/>
  <c r="I194" i="8"/>
  <c r="H194" i="8"/>
  <c r="I193" i="8"/>
  <c r="H193" i="8"/>
  <c r="J192" i="8"/>
  <c r="I192" i="8"/>
  <c r="H192" i="8"/>
  <c r="J191" i="8"/>
  <c r="H191" i="8"/>
  <c r="J190" i="8"/>
  <c r="I190" i="8"/>
  <c r="H190" i="8"/>
  <c r="H189" i="8"/>
  <c r="J188" i="8"/>
  <c r="I188" i="8"/>
  <c r="H188" i="8"/>
  <c r="J187" i="8"/>
  <c r="I187" i="8"/>
  <c r="H187" i="8"/>
  <c r="I186" i="8"/>
  <c r="H186" i="8"/>
  <c r="I185" i="8"/>
  <c r="H185" i="8"/>
  <c r="J184" i="8"/>
  <c r="I184" i="8"/>
  <c r="H184" i="8"/>
  <c r="I183" i="8"/>
  <c r="H183" i="8"/>
  <c r="J182" i="8"/>
  <c r="I182" i="8"/>
  <c r="H182" i="8"/>
  <c r="H181" i="8"/>
  <c r="I180" i="8"/>
  <c r="H180" i="8"/>
  <c r="J179" i="8"/>
  <c r="I179" i="8"/>
  <c r="H179" i="8"/>
  <c r="I178" i="8"/>
  <c r="H178" i="8"/>
  <c r="I177" i="8"/>
  <c r="H177" i="8"/>
  <c r="I176" i="8"/>
  <c r="H176" i="8"/>
  <c r="J175" i="8"/>
  <c r="I175" i="8"/>
  <c r="H175" i="8"/>
  <c r="J174" i="8"/>
  <c r="I174" i="8"/>
  <c r="H174" i="8"/>
  <c r="H173" i="8"/>
  <c r="I172" i="8"/>
  <c r="H172" i="8"/>
  <c r="J171" i="8"/>
  <c r="I171" i="8"/>
  <c r="H171" i="8"/>
  <c r="I170" i="8"/>
  <c r="H170" i="8"/>
  <c r="I169" i="8"/>
  <c r="H169" i="8"/>
  <c r="J168" i="8"/>
  <c r="I168" i="8"/>
  <c r="H168" i="8"/>
  <c r="J167" i="8"/>
  <c r="I167" i="8"/>
  <c r="H167" i="8"/>
  <c r="J166" i="8"/>
  <c r="I166" i="8"/>
  <c r="H166" i="8"/>
  <c r="H165" i="8"/>
  <c r="J164" i="8"/>
  <c r="I164" i="8"/>
  <c r="H164" i="8"/>
  <c r="J163" i="8"/>
  <c r="I163" i="8"/>
  <c r="H163" i="8"/>
  <c r="J162" i="8"/>
  <c r="I162" i="8"/>
  <c r="H162" i="8"/>
  <c r="I161" i="8"/>
  <c r="H161" i="8"/>
  <c r="I160" i="8"/>
  <c r="H160" i="8"/>
  <c r="J159" i="8"/>
  <c r="I159" i="8"/>
  <c r="H159" i="8"/>
  <c r="J158" i="8"/>
  <c r="I158" i="8"/>
  <c r="H158" i="8"/>
  <c r="H157" i="8"/>
  <c r="I156" i="8"/>
  <c r="H156" i="8"/>
  <c r="J155" i="8"/>
  <c r="I155" i="8"/>
  <c r="H155" i="8"/>
  <c r="I154" i="8"/>
  <c r="H154" i="8"/>
  <c r="I153" i="8"/>
  <c r="H153" i="8"/>
  <c r="J152" i="8"/>
  <c r="I152" i="8"/>
  <c r="H152" i="8"/>
  <c r="J151" i="8"/>
  <c r="I151" i="8"/>
  <c r="H151" i="8"/>
  <c r="J150" i="8"/>
  <c r="I150" i="8"/>
  <c r="H150" i="8"/>
  <c r="H149" i="8"/>
  <c r="J148" i="8"/>
  <c r="I148" i="8"/>
  <c r="H148" i="8"/>
  <c r="J147" i="8"/>
  <c r="I147" i="8"/>
  <c r="H147" i="8"/>
  <c r="I146" i="8"/>
  <c r="H146" i="8"/>
  <c r="I145" i="8"/>
  <c r="H145" i="8"/>
  <c r="I144" i="8"/>
  <c r="H144" i="8"/>
  <c r="J143" i="8"/>
  <c r="I143" i="8"/>
  <c r="H143" i="8"/>
  <c r="J142" i="8"/>
  <c r="I142" i="8"/>
  <c r="H142" i="8"/>
  <c r="H141" i="8"/>
  <c r="I140" i="8"/>
  <c r="H140" i="8"/>
  <c r="J139" i="8"/>
  <c r="I139" i="8"/>
  <c r="H139" i="8"/>
  <c r="J138" i="8"/>
  <c r="I138" i="8"/>
  <c r="H138" i="8"/>
  <c r="I137" i="8"/>
  <c r="H137" i="8"/>
  <c r="J136" i="8"/>
  <c r="I136" i="8"/>
  <c r="H136" i="8"/>
  <c r="J135" i="8"/>
  <c r="I135" i="8"/>
  <c r="H135" i="8"/>
  <c r="J134" i="8"/>
  <c r="I134" i="8"/>
  <c r="H134" i="8"/>
  <c r="H133" i="8"/>
  <c r="J132" i="8"/>
  <c r="I132" i="8"/>
  <c r="H132" i="8"/>
  <c r="J131" i="8"/>
  <c r="I131" i="8"/>
  <c r="H131" i="8"/>
  <c r="I130" i="8"/>
  <c r="H130" i="8"/>
  <c r="I129" i="8"/>
  <c r="H129" i="8"/>
  <c r="I128" i="8"/>
  <c r="H128" i="8"/>
  <c r="J127" i="8"/>
  <c r="I127" i="8"/>
  <c r="H127" i="8"/>
  <c r="J126" i="8"/>
  <c r="I126" i="8"/>
  <c r="H126" i="8"/>
  <c r="H125" i="8"/>
  <c r="I124" i="8"/>
  <c r="H124" i="8"/>
  <c r="J123" i="8"/>
  <c r="I123" i="8"/>
  <c r="H123" i="8"/>
  <c r="I122" i="8"/>
  <c r="H122" i="8"/>
  <c r="I121" i="8"/>
  <c r="H121" i="8"/>
  <c r="J120" i="8"/>
  <c r="I120" i="8"/>
  <c r="H120" i="8"/>
  <c r="J119" i="8"/>
  <c r="I119" i="8"/>
  <c r="H119" i="8"/>
  <c r="J118" i="8"/>
  <c r="I118" i="8"/>
  <c r="H118" i="8"/>
  <c r="H117" i="8"/>
  <c r="J116" i="8"/>
  <c r="I116" i="8"/>
  <c r="H116" i="8"/>
  <c r="J115" i="8"/>
  <c r="I115" i="8"/>
  <c r="H115" i="8"/>
  <c r="J114" i="8"/>
  <c r="I114" i="8"/>
  <c r="H114" i="8"/>
  <c r="I113" i="8"/>
  <c r="H113" i="8"/>
  <c r="I112" i="8"/>
  <c r="H112" i="8"/>
  <c r="J111" i="8"/>
  <c r="I111" i="8"/>
  <c r="H111" i="8"/>
  <c r="J110" i="8"/>
  <c r="I110" i="8"/>
  <c r="H110" i="8"/>
  <c r="H109" i="8"/>
  <c r="I108" i="8"/>
  <c r="H108" i="8"/>
  <c r="J107" i="8"/>
  <c r="I107" i="8"/>
  <c r="H107" i="8"/>
  <c r="I106" i="8"/>
  <c r="H106" i="8"/>
  <c r="I105" i="8"/>
  <c r="H105" i="8"/>
  <c r="J104" i="8"/>
  <c r="I104" i="8"/>
  <c r="H104" i="8"/>
  <c r="J103" i="8"/>
  <c r="I103" i="8"/>
  <c r="H103" i="8"/>
  <c r="J102" i="8"/>
  <c r="I102" i="8"/>
  <c r="H102" i="8"/>
  <c r="H101" i="8"/>
  <c r="J100" i="8"/>
  <c r="I100" i="8"/>
  <c r="H100" i="8"/>
  <c r="J99" i="8"/>
  <c r="I99" i="8"/>
  <c r="H99" i="8"/>
  <c r="I98" i="8"/>
  <c r="H98" i="8"/>
  <c r="I97" i="8"/>
  <c r="H97" i="8"/>
  <c r="I96" i="8"/>
  <c r="H96" i="8"/>
  <c r="J95" i="8"/>
  <c r="I95" i="8"/>
  <c r="H95" i="8"/>
  <c r="J94" i="8"/>
  <c r="I94" i="8"/>
  <c r="H94" i="8"/>
  <c r="H93" i="8"/>
  <c r="I92" i="8"/>
  <c r="H92" i="8"/>
  <c r="I91" i="8"/>
  <c r="H91" i="8"/>
  <c r="I90" i="8"/>
  <c r="H90" i="8"/>
  <c r="I89" i="8"/>
  <c r="H89" i="8"/>
  <c r="J88" i="8"/>
  <c r="I88" i="8"/>
  <c r="H88" i="8"/>
  <c r="J87" i="8"/>
  <c r="I87" i="8"/>
  <c r="H87" i="8"/>
  <c r="J86" i="8"/>
  <c r="I86" i="8"/>
  <c r="H86" i="8"/>
  <c r="H85" i="8"/>
  <c r="J84" i="8"/>
  <c r="I84" i="8"/>
  <c r="H84" i="8"/>
  <c r="I83" i="8"/>
  <c r="H83" i="8"/>
  <c r="I82" i="8"/>
  <c r="H82" i="8"/>
  <c r="I81" i="8"/>
  <c r="H81" i="8"/>
  <c r="I80" i="8"/>
  <c r="H80" i="8"/>
  <c r="J79" i="8"/>
  <c r="I79" i="8"/>
  <c r="H79" i="8"/>
  <c r="J78" i="8"/>
  <c r="I78" i="8"/>
  <c r="H78" i="8"/>
  <c r="H77" i="8"/>
  <c r="I76" i="8"/>
  <c r="H76" i="8"/>
  <c r="J75" i="8"/>
  <c r="I75" i="8"/>
  <c r="H75" i="8"/>
  <c r="I74" i="8"/>
  <c r="H74" i="8"/>
  <c r="I73" i="8"/>
  <c r="H73" i="8"/>
  <c r="J72" i="8"/>
  <c r="I72" i="8"/>
  <c r="H72" i="8"/>
  <c r="J71" i="8"/>
  <c r="I71" i="8"/>
  <c r="H71" i="8"/>
  <c r="J70" i="8"/>
  <c r="I70" i="8"/>
  <c r="H70" i="8"/>
  <c r="H69" i="8"/>
  <c r="J68" i="8"/>
  <c r="I68" i="8"/>
  <c r="H68" i="8"/>
  <c r="J67" i="8"/>
  <c r="I67" i="8"/>
  <c r="H67" i="8"/>
  <c r="I66" i="8"/>
  <c r="H66" i="8"/>
  <c r="I65" i="8"/>
  <c r="H65" i="8"/>
  <c r="I64" i="8"/>
  <c r="H64" i="8"/>
  <c r="J63" i="8"/>
  <c r="I63" i="8"/>
  <c r="H63" i="8"/>
  <c r="J62" i="8"/>
  <c r="I62" i="8"/>
  <c r="H62" i="8"/>
  <c r="H61" i="8"/>
  <c r="I60" i="8"/>
  <c r="H60" i="8"/>
  <c r="J59" i="8"/>
  <c r="I59" i="8"/>
  <c r="H59" i="8"/>
  <c r="J58" i="8"/>
  <c r="I58" i="8"/>
  <c r="H58" i="8"/>
  <c r="I57" i="8"/>
  <c r="H57" i="8"/>
  <c r="J56" i="8"/>
  <c r="I56" i="8"/>
  <c r="H56" i="8"/>
  <c r="J55" i="8"/>
  <c r="I55" i="8"/>
  <c r="H55" i="8"/>
  <c r="J54" i="8"/>
  <c r="I54" i="8"/>
  <c r="H54" i="8"/>
  <c r="H53" i="8"/>
  <c r="J52" i="8"/>
  <c r="I52" i="8"/>
  <c r="H52" i="8"/>
  <c r="J51" i="8"/>
  <c r="I51" i="8"/>
  <c r="H51" i="8"/>
  <c r="I50" i="8"/>
  <c r="H50" i="8"/>
  <c r="I49" i="8"/>
  <c r="H49" i="8"/>
  <c r="I48" i="8"/>
  <c r="H48" i="8"/>
  <c r="J47" i="8"/>
  <c r="I47" i="8"/>
  <c r="H47" i="8"/>
  <c r="J46" i="8"/>
  <c r="I46" i="8"/>
  <c r="H46" i="8"/>
  <c r="H45" i="8"/>
  <c r="H44" i="8"/>
  <c r="J43" i="8"/>
  <c r="I43" i="8"/>
  <c r="H43" i="8"/>
  <c r="I42" i="8"/>
  <c r="H42" i="8"/>
  <c r="I41" i="8"/>
  <c r="H41" i="8"/>
  <c r="J40" i="8"/>
  <c r="I40" i="8"/>
  <c r="H40" i="8"/>
  <c r="J39" i="8"/>
  <c r="I39" i="8"/>
  <c r="H39" i="8"/>
  <c r="J38" i="8"/>
  <c r="I38" i="8"/>
  <c r="H38" i="8"/>
  <c r="H37" i="8"/>
  <c r="J36" i="8"/>
  <c r="H36" i="8"/>
  <c r="J35" i="8"/>
  <c r="I35" i="8"/>
  <c r="H35" i="8"/>
  <c r="J34" i="8"/>
  <c r="I34" i="8"/>
  <c r="H34" i="8"/>
  <c r="I33" i="8"/>
  <c r="H33" i="8"/>
  <c r="I32" i="8"/>
  <c r="H32" i="8"/>
  <c r="J31" i="8"/>
  <c r="I31" i="8"/>
  <c r="H31" i="8"/>
  <c r="J30" i="8"/>
  <c r="I30" i="8"/>
  <c r="H30" i="8"/>
  <c r="H29" i="8"/>
  <c r="I28" i="8"/>
  <c r="H28" i="8"/>
  <c r="I27" i="8"/>
  <c r="H27" i="8"/>
  <c r="I26" i="8"/>
  <c r="H26" i="8"/>
  <c r="I25" i="8"/>
  <c r="H25" i="8"/>
  <c r="J24" i="8"/>
  <c r="I24" i="8"/>
  <c r="H24" i="8"/>
  <c r="J23" i="8"/>
  <c r="I23" i="8"/>
  <c r="H23" i="8"/>
  <c r="J22" i="8"/>
  <c r="I22" i="8"/>
  <c r="H22" i="8"/>
  <c r="H21" i="8"/>
  <c r="J20" i="8"/>
  <c r="I20" i="8"/>
  <c r="H20" i="8"/>
  <c r="I19" i="8"/>
  <c r="H19" i="8"/>
  <c r="I18" i="8"/>
  <c r="H18" i="8"/>
  <c r="I17" i="8"/>
  <c r="H17" i="8"/>
  <c r="I16" i="8"/>
  <c r="H16" i="8"/>
  <c r="J15" i="8"/>
  <c r="I15" i="8"/>
  <c r="H15" i="8"/>
  <c r="J14" i="8"/>
  <c r="I14" i="8"/>
  <c r="H14" i="8"/>
  <c r="H13" i="8"/>
  <c r="H12" i="8"/>
  <c r="J11" i="8"/>
  <c r="I11" i="8"/>
  <c r="H11" i="8"/>
  <c r="J10" i="8"/>
  <c r="I10" i="8"/>
  <c r="H10" i="8"/>
  <c r="I9" i="8"/>
  <c r="H9" i="8"/>
  <c r="J8" i="8"/>
  <c r="I8" i="8"/>
  <c r="H8" i="8"/>
  <c r="J7" i="8"/>
  <c r="I7" i="8"/>
  <c r="H7" i="8"/>
  <c r="J6" i="8"/>
  <c r="I6" i="8"/>
  <c r="H6" i="8"/>
  <c r="H5" i="8"/>
  <c r="I3" i="8"/>
  <c r="J220" i="7"/>
  <c r="I220" i="7"/>
  <c r="H220" i="7"/>
  <c r="J219" i="7"/>
  <c r="I219" i="7"/>
  <c r="H219" i="7"/>
  <c r="J218" i="7"/>
  <c r="I218" i="7"/>
  <c r="H218" i="7"/>
  <c r="J217" i="7"/>
  <c r="I217" i="7"/>
  <c r="H217" i="7"/>
  <c r="J216" i="7"/>
  <c r="I216" i="7"/>
  <c r="H216" i="7"/>
  <c r="J215" i="7"/>
  <c r="I215" i="7"/>
  <c r="H215" i="7"/>
  <c r="J214" i="7"/>
  <c r="I214" i="7"/>
  <c r="H214" i="7"/>
  <c r="H213" i="7"/>
  <c r="J212" i="7"/>
  <c r="I212" i="7"/>
  <c r="H212" i="7"/>
  <c r="J211" i="7"/>
  <c r="I211" i="7"/>
  <c r="H211" i="7"/>
  <c r="J210" i="7"/>
  <c r="I210" i="7"/>
  <c r="H210" i="7"/>
  <c r="J209" i="7"/>
  <c r="I209" i="7"/>
  <c r="H209" i="7"/>
  <c r="J208" i="7"/>
  <c r="I208" i="7"/>
  <c r="H208" i="7"/>
  <c r="J207" i="7"/>
  <c r="I207" i="7"/>
  <c r="H207" i="7"/>
  <c r="J206" i="7"/>
  <c r="I206" i="7"/>
  <c r="H206" i="7"/>
  <c r="H205" i="7"/>
  <c r="J204" i="7"/>
  <c r="I204" i="7"/>
  <c r="H204" i="7"/>
  <c r="J203" i="7"/>
  <c r="I203" i="7"/>
  <c r="H203" i="7"/>
  <c r="I202" i="7"/>
  <c r="H202" i="7"/>
  <c r="I201" i="7"/>
  <c r="H201" i="7"/>
  <c r="J200" i="7"/>
  <c r="I200" i="7"/>
  <c r="H200" i="7"/>
  <c r="J199" i="7"/>
  <c r="I199" i="7"/>
  <c r="H199" i="7"/>
  <c r="J198" i="7"/>
  <c r="I198" i="7"/>
  <c r="H198" i="7"/>
  <c r="H197" i="7"/>
  <c r="J196" i="7"/>
  <c r="I196" i="7"/>
  <c r="H196" i="7"/>
  <c r="J195" i="7"/>
  <c r="I195" i="7"/>
  <c r="H195" i="7"/>
  <c r="J194" i="7"/>
  <c r="I194" i="7"/>
  <c r="H194" i="7"/>
  <c r="I193" i="7"/>
  <c r="H193" i="7"/>
  <c r="J192" i="7"/>
  <c r="I192" i="7"/>
  <c r="H192" i="7"/>
  <c r="J191" i="7"/>
  <c r="I191" i="7"/>
  <c r="H191" i="7"/>
  <c r="J190" i="7"/>
  <c r="I190" i="7"/>
  <c r="H190" i="7"/>
  <c r="H189" i="7"/>
  <c r="J188" i="7"/>
  <c r="I188" i="7"/>
  <c r="H188" i="7"/>
  <c r="J187" i="7"/>
  <c r="I187" i="7"/>
  <c r="H187" i="7"/>
  <c r="I186" i="7"/>
  <c r="H186" i="7"/>
  <c r="I185" i="7"/>
  <c r="H185" i="7"/>
  <c r="J184" i="7"/>
  <c r="I184" i="7"/>
  <c r="H184" i="7"/>
  <c r="J183" i="7"/>
  <c r="I183" i="7"/>
  <c r="H183" i="7"/>
  <c r="J182" i="7"/>
  <c r="I182" i="7"/>
  <c r="H182" i="7"/>
  <c r="H181" i="7"/>
  <c r="J180" i="7"/>
  <c r="I180" i="7"/>
  <c r="H180" i="7"/>
  <c r="J179" i="7"/>
  <c r="I179" i="7"/>
  <c r="H179" i="7"/>
  <c r="I178" i="7"/>
  <c r="H178" i="7"/>
  <c r="I177" i="7"/>
  <c r="H177" i="7"/>
  <c r="J176" i="7"/>
  <c r="I176" i="7"/>
  <c r="H176" i="7"/>
  <c r="J175" i="7"/>
  <c r="I175" i="7"/>
  <c r="H175" i="7"/>
  <c r="J174" i="7"/>
  <c r="I174" i="7"/>
  <c r="H174" i="7"/>
  <c r="H173" i="7"/>
  <c r="J172" i="7"/>
  <c r="I172" i="7"/>
  <c r="H172" i="7"/>
  <c r="J171" i="7"/>
  <c r="I171" i="7"/>
  <c r="H171" i="7"/>
  <c r="J170" i="7"/>
  <c r="I170" i="7"/>
  <c r="H170" i="7"/>
  <c r="I169" i="7"/>
  <c r="H169" i="7"/>
  <c r="J168" i="7"/>
  <c r="I168" i="7"/>
  <c r="H168" i="7"/>
  <c r="J167" i="7"/>
  <c r="I167" i="7"/>
  <c r="H167" i="7"/>
  <c r="J166" i="7"/>
  <c r="I166" i="7"/>
  <c r="H166" i="7"/>
  <c r="H165" i="7"/>
  <c r="J164" i="7"/>
  <c r="I164" i="7"/>
  <c r="H164" i="7"/>
  <c r="J163" i="7"/>
  <c r="I163" i="7"/>
  <c r="H163" i="7"/>
  <c r="I162" i="7"/>
  <c r="H162" i="7"/>
  <c r="I161" i="7"/>
  <c r="H161" i="7"/>
  <c r="J160" i="7"/>
  <c r="I160" i="7"/>
  <c r="H160" i="7"/>
  <c r="J159" i="7"/>
  <c r="I159" i="7"/>
  <c r="H159" i="7"/>
  <c r="J158" i="7"/>
  <c r="I158" i="7"/>
  <c r="H158" i="7"/>
  <c r="H157" i="7"/>
  <c r="J156" i="7"/>
  <c r="I156" i="7"/>
  <c r="H156" i="7"/>
  <c r="J155" i="7"/>
  <c r="I155" i="7"/>
  <c r="H155" i="7"/>
  <c r="I154" i="7"/>
  <c r="H154" i="7"/>
  <c r="I153" i="7"/>
  <c r="H153" i="7"/>
  <c r="J152" i="7"/>
  <c r="I152" i="7"/>
  <c r="H152" i="7"/>
  <c r="J151" i="7"/>
  <c r="I151" i="7"/>
  <c r="H151" i="7"/>
  <c r="J150" i="7"/>
  <c r="I150" i="7"/>
  <c r="H150" i="7"/>
  <c r="H149" i="7"/>
  <c r="J148" i="7"/>
  <c r="I148" i="7"/>
  <c r="H148" i="7"/>
  <c r="J147" i="7"/>
  <c r="I147" i="7"/>
  <c r="H147" i="7"/>
  <c r="J146" i="7"/>
  <c r="I146" i="7"/>
  <c r="H146" i="7"/>
  <c r="I145" i="7"/>
  <c r="H145" i="7"/>
  <c r="J144" i="7"/>
  <c r="I144" i="7"/>
  <c r="H144" i="7"/>
  <c r="J143" i="7"/>
  <c r="I143" i="7"/>
  <c r="H143" i="7"/>
  <c r="J142" i="7"/>
  <c r="I142" i="7"/>
  <c r="H142" i="7"/>
  <c r="H141" i="7"/>
  <c r="J140" i="7"/>
  <c r="I140" i="7"/>
  <c r="H140" i="7"/>
  <c r="J139" i="7"/>
  <c r="I139" i="7"/>
  <c r="H139" i="7"/>
  <c r="I138" i="7"/>
  <c r="H138" i="7"/>
  <c r="I137" i="7"/>
  <c r="H137" i="7"/>
  <c r="J136" i="7"/>
  <c r="I136" i="7"/>
  <c r="H136" i="7"/>
  <c r="J135" i="7"/>
  <c r="I135" i="7"/>
  <c r="H135" i="7"/>
  <c r="J134" i="7"/>
  <c r="I134" i="7"/>
  <c r="H134" i="7"/>
  <c r="H133" i="7"/>
  <c r="J132" i="7"/>
  <c r="I132" i="7"/>
  <c r="H132" i="7"/>
  <c r="J131" i="7"/>
  <c r="I131" i="7"/>
  <c r="H131" i="7"/>
  <c r="J130" i="7"/>
  <c r="I130" i="7"/>
  <c r="H130" i="7"/>
  <c r="I129" i="7"/>
  <c r="H129" i="7"/>
  <c r="J128" i="7"/>
  <c r="I128" i="7"/>
  <c r="H128" i="7"/>
  <c r="J127" i="7"/>
  <c r="I127" i="7"/>
  <c r="H127" i="7"/>
  <c r="J126" i="7"/>
  <c r="I126" i="7"/>
  <c r="H126" i="7"/>
  <c r="H125" i="7"/>
  <c r="J124" i="7"/>
  <c r="I124" i="7"/>
  <c r="H124" i="7"/>
  <c r="J123" i="7"/>
  <c r="I123" i="7"/>
  <c r="H123" i="7"/>
  <c r="I122" i="7"/>
  <c r="H122" i="7"/>
  <c r="I121" i="7"/>
  <c r="H121" i="7"/>
  <c r="J120" i="7"/>
  <c r="I120" i="7"/>
  <c r="H120" i="7"/>
  <c r="J119" i="7"/>
  <c r="I119" i="7"/>
  <c r="H119" i="7"/>
  <c r="J118" i="7"/>
  <c r="I118" i="7"/>
  <c r="H118" i="7"/>
  <c r="H117" i="7"/>
  <c r="J116" i="7"/>
  <c r="I116" i="7"/>
  <c r="H116" i="7"/>
  <c r="J115" i="7"/>
  <c r="I115" i="7"/>
  <c r="H115" i="7"/>
  <c r="I114" i="7"/>
  <c r="H114" i="7"/>
  <c r="I113" i="7"/>
  <c r="H113" i="7"/>
  <c r="J112" i="7"/>
  <c r="I112" i="7"/>
  <c r="H112" i="7"/>
  <c r="J111" i="7"/>
  <c r="I111" i="7"/>
  <c r="H111" i="7"/>
  <c r="J110" i="7"/>
  <c r="I110" i="7"/>
  <c r="H110" i="7"/>
  <c r="H109" i="7"/>
  <c r="J108" i="7"/>
  <c r="I108" i="7"/>
  <c r="H108" i="7"/>
  <c r="J107" i="7"/>
  <c r="I107" i="7"/>
  <c r="H107" i="7"/>
  <c r="J106" i="7"/>
  <c r="I106" i="7"/>
  <c r="H106" i="7"/>
  <c r="I105" i="7"/>
  <c r="H105" i="7"/>
  <c r="J104" i="7"/>
  <c r="I104" i="7"/>
  <c r="H104" i="7"/>
  <c r="J103" i="7"/>
  <c r="I103" i="7"/>
  <c r="H103" i="7"/>
  <c r="J102" i="7"/>
  <c r="I102" i="7"/>
  <c r="H102" i="7"/>
  <c r="H101" i="7"/>
  <c r="J100" i="7"/>
  <c r="I100" i="7"/>
  <c r="H100" i="7"/>
  <c r="J99" i="7"/>
  <c r="I99" i="7"/>
  <c r="H99" i="7"/>
  <c r="I98" i="7"/>
  <c r="H98" i="7"/>
  <c r="I97" i="7"/>
  <c r="H97" i="7"/>
  <c r="J96" i="7"/>
  <c r="I96" i="7"/>
  <c r="H96" i="7"/>
  <c r="J95" i="7"/>
  <c r="I95" i="7"/>
  <c r="H95" i="7"/>
  <c r="J94" i="7"/>
  <c r="I94" i="7"/>
  <c r="H94" i="7"/>
  <c r="H93" i="7"/>
  <c r="J92" i="7"/>
  <c r="I92" i="7"/>
  <c r="H92" i="7"/>
  <c r="J91" i="7"/>
  <c r="I91" i="7"/>
  <c r="H91" i="7"/>
  <c r="I90" i="7"/>
  <c r="H90" i="7"/>
  <c r="I89" i="7"/>
  <c r="H89" i="7"/>
  <c r="J88" i="7"/>
  <c r="I88" i="7"/>
  <c r="H88" i="7"/>
  <c r="J87" i="7"/>
  <c r="I87" i="7"/>
  <c r="H87" i="7"/>
  <c r="J86" i="7"/>
  <c r="I86" i="7"/>
  <c r="H86" i="7"/>
  <c r="H85" i="7"/>
  <c r="J84" i="7"/>
  <c r="I84" i="7"/>
  <c r="H84" i="7"/>
  <c r="J83" i="7"/>
  <c r="I83" i="7"/>
  <c r="H83" i="7"/>
  <c r="J82" i="7"/>
  <c r="I82" i="7"/>
  <c r="H82" i="7"/>
  <c r="I81" i="7"/>
  <c r="H81" i="7"/>
  <c r="J80" i="7"/>
  <c r="I80" i="7"/>
  <c r="H80" i="7"/>
  <c r="J79" i="7"/>
  <c r="I79" i="7"/>
  <c r="H79" i="7"/>
  <c r="J78" i="7"/>
  <c r="I78" i="7"/>
  <c r="H78" i="7"/>
  <c r="H77" i="7"/>
  <c r="J76" i="7"/>
  <c r="I76" i="7"/>
  <c r="H76" i="7"/>
  <c r="J75" i="7"/>
  <c r="I75" i="7"/>
  <c r="H75" i="7"/>
  <c r="I74" i="7"/>
  <c r="H74" i="7"/>
  <c r="I73" i="7"/>
  <c r="H73" i="7"/>
  <c r="J72" i="7"/>
  <c r="I72" i="7"/>
  <c r="H72" i="7"/>
  <c r="J71" i="7"/>
  <c r="I71" i="7"/>
  <c r="H71" i="7"/>
  <c r="J70" i="7"/>
  <c r="I70" i="7"/>
  <c r="H70" i="7"/>
  <c r="H69" i="7"/>
  <c r="J68" i="7"/>
  <c r="I68" i="7"/>
  <c r="H68" i="7"/>
  <c r="J67" i="7"/>
  <c r="I67" i="7"/>
  <c r="H67" i="7"/>
  <c r="J66" i="7"/>
  <c r="I66" i="7"/>
  <c r="H66" i="7"/>
  <c r="I65" i="7"/>
  <c r="H65" i="7"/>
  <c r="J64" i="7"/>
  <c r="I64" i="7"/>
  <c r="H64" i="7"/>
  <c r="J63" i="7"/>
  <c r="I63" i="7"/>
  <c r="H63" i="7"/>
  <c r="J62" i="7"/>
  <c r="I62" i="7"/>
  <c r="H62" i="7"/>
  <c r="H61" i="7"/>
  <c r="J60" i="7"/>
  <c r="I60" i="7"/>
  <c r="H60" i="7"/>
  <c r="J59" i="7"/>
  <c r="I59" i="7"/>
  <c r="H59" i="7"/>
  <c r="I58" i="7"/>
  <c r="H58" i="7"/>
  <c r="I57" i="7"/>
  <c r="H57" i="7"/>
  <c r="J56" i="7"/>
  <c r="I56" i="7"/>
  <c r="H56" i="7"/>
  <c r="J55" i="7"/>
  <c r="I55" i="7"/>
  <c r="H55" i="7"/>
  <c r="J54" i="7"/>
  <c r="I54" i="7"/>
  <c r="H54" i="7"/>
  <c r="H53" i="7"/>
  <c r="J52" i="7"/>
  <c r="I52" i="7"/>
  <c r="H52" i="7"/>
  <c r="J51" i="7"/>
  <c r="I51" i="7"/>
  <c r="H51" i="7"/>
  <c r="I50" i="7"/>
  <c r="H50" i="7"/>
  <c r="I49" i="7"/>
  <c r="H49" i="7"/>
  <c r="J48" i="7"/>
  <c r="I48" i="7"/>
  <c r="H48" i="7"/>
  <c r="J47" i="7"/>
  <c r="I47" i="7"/>
  <c r="H47" i="7"/>
  <c r="J46" i="7"/>
  <c r="I46" i="7"/>
  <c r="H46" i="7"/>
  <c r="H45" i="7"/>
  <c r="J44" i="7"/>
  <c r="H44" i="7"/>
  <c r="J43" i="7"/>
  <c r="I43" i="7"/>
  <c r="H43" i="7"/>
  <c r="J42" i="7"/>
  <c r="I42" i="7"/>
  <c r="H42" i="7"/>
  <c r="I41" i="7"/>
  <c r="H41" i="7"/>
  <c r="J40" i="7"/>
  <c r="I40" i="7"/>
  <c r="H40" i="7"/>
  <c r="J39" i="7"/>
  <c r="I39" i="7"/>
  <c r="H39" i="7"/>
  <c r="J38" i="7"/>
  <c r="I38" i="7"/>
  <c r="H38" i="7"/>
  <c r="H37" i="7"/>
  <c r="J36" i="7"/>
  <c r="I36" i="7"/>
  <c r="H36" i="7"/>
  <c r="J35" i="7"/>
  <c r="I35" i="7"/>
  <c r="H35" i="7"/>
  <c r="I34" i="7"/>
  <c r="H34" i="7"/>
  <c r="I33" i="7"/>
  <c r="H33" i="7"/>
  <c r="J32" i="7"/>
  <c r="I32" i="7"/>
  <c r="H32" i="7"/>
  <c r="J31" i="7"/>
  <c r="I31" i="7"/>
  <c r="H31" i="7"/>
  <c r="J30" i="7"/>
  <c r="I30" i="7"/>
  <c r="H30" i="7"/>
  <c r="H29" i="7"/>
  <c r="J28" i="7"/>
  <c r="H28" i="7"/>
  <c r="J27" i="7"/>
  <c r="I27" i="7"/>
  <c r="H27" i="7"/>
  <c r="I26" i="7"/>
  <c r="H26" i="7"/>
  <c r="I25" i="7"/>
  <c r="H25" i="7"/>
  <c r="J24" i="7"/>
  <c r="I24" i="7"/>
  <c r="H24" i="7"/>
  <c r="J23" i="7"/>
  <c r="I23" i="7"/>
  <c r="H23" i="7"/>
  <c r="J22" i="7"/>
  <c r="I22" i="7"/>
  <c r="H22" i="7"/>
  <c r="H21" i="7"/>
  <c r="J20" i="7"/>
  <c r="H20" i="7"/>
  <c r="J19" i="7"/>
  <c r="I19" i="7"/>
  <c r="H19" i="7"/>
  <c r="J18" i="7"/>
  <c r="I18" i="7"/>
  <c r="H18" i="7"/>
  <c r="I17" i="7"/>
  <c r="H17" i="7"/>
  <c r="J16" i="7"/>
  <c r="I16" i="7"/>
  <c r="H16" i="7"/>
  <c r="J15" i="7"/>
  <c r="I15" i="7"/>
  <c r="H15" i="7"/>
  <c r="J14" i="7"/>
  <c r="I14" i="7"/>
  <c r="H14" i="7"/>
  <c r="H13" i="7"/>
  <c r="J12" i="7"/>
  <c r="I12" i="7"/>
  <c r="H12" i="7"/>
  <c r="J11" i="7"/>
  <c r="I11" i="7"/>
  <c r="H11" i="7"/>
  <c r="I10" i="7"/>
  <c r="H10" i="7"/>
  <c r="I9" i="7"/>
  <c r="H9" i="7"/>
  <c r="J8" i="7"/>
  <c r="I8" i="7"/>
  <c r="H8" i="7"/>
  <c r="J7" i="7"/>
  <c r="I7" i="7"/>
  <c r="H7" i="7"/>
  <c r="J6" i="7"/>
  <c r="I6" i="7"/>
  <c r="H6" i="7"/>
  <c r="H5" i="7"/>
  <c r="I3" i="7"/>
  <c r="J6" i="2"/>
  <c r="J6" i="3"/>
  <c r="J7" i="3"/>
  <c r="J8" i="3"/>
  <c r="J11" i="3"/>
  <c r="J12" i="3"/>
  <c r="J14" i="3"/>
  <c r="J15" i="3"/>
  <c r="J16" i="3"/>
  <c r="J19" i="3"/>
  <c r="J20" i="3"/>
  <c r="J22" i="3"/>
  <c r="J23" i="3"/>
  <c r="J24" i="3"/>
  <c r="J27" i="3"/>
  <c r="J28" i="3"/>
  <c r="J30" i="3"/>
  <c r="J31" i="3"/>
  <c r="J32" i="3"/>
  <c r="J35" i="3"/>
  <c r="J36" i="3"/>
  <c r="J38" i="3"/>
  <c r="J39" i="3"/>
  <c r="J40" i="3"/>
  <c r="J43" i="3"/>
  <c r="J44" i="3"/>
  <c r="J45" i="3"/>
  <c r="J46" i="3"/>
  <c r="J47" i="3"/>
  <c r="J48" i="3"/>
  <c r="J51" i="3"/>
  <c r="J52" i="3"/>
  <c r="J54" i="3"/>
  <c r="J55" i="3"/>
  <c r="J56" i="3"/>
  <c r="J59" i="3"/>
  <c r="J60" i="3"/>
  <c r="J61" i="3"/>
  <c r="J62" i="3"/>
  <c r="J63" i="3"/>
  <c r="J64" i="3"/>
  <c r="J66" i="3"/>
  <c r="J67" i="3"/>
  <c r="J68" i="3"/>
  <c r="J70" i="3"/>
  <c r="J71" i="3"/>
  <c r="J72" i="3"/>
  <c r="J75" i="3"/>
  <c r="J76" i="3"/>
  <c r="J77" i="3"/>
  <c r="J78" i="3"/>
  <c r="J79" i="3"/>
  <c r="J80" i="3"/>
  <c r="J83" i="3"/>
  <c r="J84" i="3"/>
  <c r="J86" i="3"/>
  <c r="J87" i="3"/>
  <c r="J88" i="3"/>
  <c r="J91" i="3"/>
  <c r="J92" i="3"/>
  <c r="J93" i="3"/>
  <c r="J94" i="3"/>
  <c r="J95" i="3"/>
  <c r="J96" i="3"/>
  <c r="J98" i="3"/>
  <c r="J99" i="3"/>
  <c r="J100" i="3"/>
  <c r="J102" i="3"/>
  <c r="J103" i="3"/>
  <c r="J104" i="3"/>
  <c r="J106" i="3"/>
  <c r="J107" i="3"/>
  <c r="J108" i="3"/>
  <c r="J109" i="3"/>
  <c r="J110" i="3"/>
  <c r="J111" i="3"/>
  <c r="J112" i="3"/>
  <c r="J115" i="3"/>
  <c r="J116" i="3"/>
  <c r="J118" i="3"/>
  <c r="J119" i="3"/>
  <c r="J120" i="3"/>
  <c r="J123" i="3"/>
  <c r="J124" i="3"/>
  <c r="J125" i="3"/>
  <c r="J126" i="3"/>
  <c r="J127" i="3"/>
  <c r="J128" i="3"/>
  <c r="J130" i="3"/>
  <c r="J131" i="3"/>
  <c r="J132" i="3"/>
  <c r="J133" i="3"/>
  <c r="J134" i="3"/>
  <c r="J135" i="3"/>
  <c r="J136" i="3"/>
  <c r="J139" i="3"/>
  <c r="J140" i="3"/>
  <c r="J141" i="3"/>
  <c r="J142" i="3"/>
  <c r="J143" i="3"/>
  <c r="J144" i="3"/>
  <c r="J146" i="3"/>
  <c r="J147" i="3"/>
  <c r="J148" i="3"/>
  <c r="J149" i="3"/>
  <c r="J150" i="3"/>
  <c r="J151" i="3"/>
  <c r="J152" i="3"/>
  <c r="J155" i="3"/>
  <c r="J156" i="3"/>
  <c r="J157" i="3"/>
  <c r="J158" i="3"/>
  <c r="J159" i="3"/>
  <c r="J160" i="3"/>
  <c r="J162" i="3"/>
  <c r="J163" i="3"/>
  <c r="J164" i="3"/>
  <c r="J165" i="3"/>
  <c r="J166" i="3"/>
  <c r="J167" i="3"/>
  <c r="J168" i="3"/>
  <c r="J171" i="3"/>
  <c r="J172" i="3"/>
  <c r="J173" i="3"/>
  <c r="J174" i="3"/>
  <c r="J175" i="3"/>
  <c r="J176" i="3"/>
  <c r="J178" i="3"/>
  <c r="J179" i="3"/>
  <c r="J180" i="3"/>
  <c r="J181" i="3"/>
  <c r="J182" i="3"/>
  <c r="J183" i="3"/>
  <c r="J184" i="3"/>
  <c r="J187" i="3"/>
  <c r="J188" i="3"/>
  <c r="J189" i="3"/>
  <c r="J190" i="3"/>
  <c r="J191" i="3"/>
  <c r="J192" i="3"/>
  <c r="J194" i="3"/>
  <c r="J195" i="3"/>
  <c r="J196" i="3"/>
  <c r="J197" i="3"/>
  <c r="J198" i="3"/>
  <c r="J199" i="3"/>
  <c r="J200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5" i="3"/>
  <c r="I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5" i="3"/>
  <c r="I3" i="3"/>
  <c r="V55" i="6"/>
  <c r="V56" i="6"/>
  <c r="V57" i="6"/>
  <c r="U55" i="6"/>
  <c r="U56" i="6"/>
  <c r="U57" i="6"/>
  <c r="T55" i="6"/>
  <c r="T56" i="6"/>
  <c r="T57" i="6"/>
  <c r="S55" i="6"/>
  <c r="S56" i="6"/>
  <c r="S57" i="6"/>
  <c r="V54" i="6"/>
  <c r="U54" i="6"/>
  <c r="T54" i="6"/>
  <c r="S54" i="6"/>
  <c r="S5" i="6"/>
  <c r="T5" i="6"/>
  <c r="V48" i="6"/>
  <c r="V49" i="6"/>
  <c r="V50" i="6"/>
  <c r="V51" i="6"/>
  <c r="U48" i="6"/>
  <c r="U49" i="6"/>
  <c r="U50" i="6"/>
  <c r="U51" i="6"/>
  <c r="T48" i="6"/>
  <c r="T49" i="6"/>
  <c r="T50" i="6"/>
  <c r="T51" i="6"/>
  <c r="S48" i="6"/>
  <c r="S49" i="6"/>
  <c r="S50" i="6"/>
  <c r="S51" i="6"/>
  <c r="V37" i="6"/>
  <c r="V38" i="6"/>
  <c r="V39" i="6"/>
  <c r="V40" i="6"/>
  <c r="V41" i="6"/>
  <c r="V42" i="6"/>
  <c r="V43" i="6"/>
  <c r="V44" i="6"/>
  <c r="V45" i="6"/>
  <c r="U37" i="6"/>
  <c r="U38" i="6"/>
  <c r="U39" i="6"/>
  <c r="U40" i="6"/>
  <c r="U41" i="6"/>
  <c r="U42" i="6"/>
  <c r="U43" i="6"/>
  <c r="U44" i="6"/>
  <c r="U45" i="6"/>
  <c r="T37" i="6"/>
  <c r="T38" i="6"/>
  <c r="T39" i="6"/>
  <c r="T40" i="6"/>
  <c r="T41" i="6"/>
  <c r="T42" i="6"/>
  <c r="T43" i="6"/>
  <c r="T44" i="6"/>
  <c r="T45" i="6"/>
  <c r="S37" i="6"/>
  <c r="S38" i="6"/>
  <c r="S39" i="6"/>
  <c r="S40" i="6"/>
  <c r="S41" i="6"/>
  <c r="S42" i="6"/>
  <c r="S43" i="6"/>
  <c r="S44" i="6"/>
  <c r="S45" i="6"/>
  <c r="S15" i="6"/>
  <c r="V27" i="6"/>
  <c r="V28" i="6"/>
  <c r="V29" i="6"/>
  <c r="V30" i="6"/>
  <c r="V31" i="6"/>
  <c r="V32" i="6"/>
  <c r="V33" i="6"/>
  <c r="V34" i="6"/>
  <c r="V26" i="6"/>
  <c r="U27" i="6"/>
  <c r="U28" i="6"/>
  <c r="U29" i="6"/>
  <c r="U30" i="6"/>
  <c r="U31" i="6"/>
  <c r="U32" i="6"/>
  <c r="U33" i="6"/>
  <c r="U34" i="6"/>
  <c r="U26" i="6"/>
  <c r="T27" i="6"/>
  <c r="T28" i="6"/>
  <c r="T29" i="6"/>
  <c r="T30" i="6"/>
  <c r="T31" i="6"/>
  <c r="T32" i="6"/>
  <c r="T33" i="6"/>
  <c r="T34" i="6"/>
  <c r="T26" i="6"/>
  <c r="S26" i="6"/>
  <c r="S28" i="6"/>
  <c r="S29" i="6"/>
  <c r="S30" i="6"/>
  <c r="S31" i="6"/>
  <c r="S32" i="6"/>
  <c r="S33" i="6"/>
  <c r="S34" i="6"/>
  <c r="S27" i="6"/>
  <c r="V16" i="6"/>
  <c r="V17" i="6"/>
  <c r="V18" i="6"/>
  <c r="V19" i="6"/>
  <c r="V20" i="6"/>
  <c r="V21" i="6"/>
  <c r="V22" i="6"/>
  <c r="V23" i="6"/>
  <c r="V15" i="6"/>
  <c r="U16" i="6"/>
  <c r="U17" i="6"/>
  <c r="U18" i="6"/>
  <c r="U19" i="6"/>
  <c r="U20" i="6"/>
  <c r="U21" i="6"/>
  <c r="U22" i="6"/>
  <c r="U23" i="6"/>
  <c r="U15" i="6"/>
  <c r="T16" i="6"/>
  <c r="T17" i="6"/>
  <c r="T18" i="6"/>
  <c r="T19" i="6"/>
  <c r="T20" i="6"/>
  <c r="T21" i="6"/>
  <c r="T22" i="6"/>
  <c r="T23" i="6"/>
  <c r="T15" i="6"/>
  <c r="S16" i="6"/>
  <c r="S17" i="6"/>
  <c r="S18" i="6"/>
  <c r="S19" i="6"/>
  <c r="S20" i="6"/>
  <c r="S21" i="6"/>
  <c r="S22" i="6"/>
  <c r="S23" i="6"/>
  <c r="V5" i="6"/>
  <c r="U5" i="6"/>
  <c r="V9" i="6"/>
  <c r="V10" i="6"/>
  <c r="V11" i="6"/>
  <c r="V12" i="6"/>
  <c r="V13" i="6"/>
  <c r="V8" i="6"/>
  <c r="U9" i="6"/>
  <c r="U10" i="6"/>
  <c r="U11" i="6"/>
  <c r="U12" i="6"/>
  <c r="U13" i="6"/>
  <c r="U8" i="6"/>
  <c r="S9" i="6"/>
  <c r="S10" i="6"/>
  <c r="S11" i="6"/>
  <c r="S12" i="6"/>
  <c r="S13" i="6"/>
  <c r="S8" i="6"/>
  <c r="J24" i="17" l="1"/>
  <c r="L24" i="17"/>
  <c r="K25" i="17"/>
  <c r="I21" i="16"/>
  <c r="L11" i="13"/>
  <c r="J15" i="17"/>
  <c r="L25" i="17"/>
  <c r="K15" i="17"/>
  <c r="L26" i="17"/>
  <c r="I227" i="16"/>
  <c r="I211" i="16"/>
  <c r="L15" i="17"/>
  <c r="K24" i="17"/>
  <c r="J19" i="17"/>
  <c r="J21" i="17"/>
  <c r="K21" i="17"/>
  <c r="I109" i="16"/>
  <c r="L21" i="17"/>
  <c r="J22" i="17"/>
  <c r="J1" i="11"/>
  <c r="L4" i="15"/>
  <c r="L22" i="15"/>
  <c r="J21" i="15"/>
  <c r="L19" i="15"/>
  <c r="J25" i="15"/>
  <c r="L25" i="15"/>
  <c r="J24" i="15"/>
  <c r="K4" i="15"/>
  <c r="K24" i="15"/>
  <c r="J173" i="8"/>
  <c r="L21" i="12"/>
  <c r="L8" i="12"/>
  <c r="I7" i="13" s="1"/>
  <c r="J24" i="12"/>
  <c r="I214" i="14"/>
  <c r="J15" i="15"/>
  <c r="K25" i="15"/>
  <c r="L15" i="15"/>
  <c r="L9" i="13"/>
  <c r="J19" i="15"/>
  <c r="K19" i="15"/>
  <c r="K21" i="15"/>
  <c r="J22" i="15"/>
  <c r="K22" i="15"/>
  <c r="I206" i="14"/>
  <c r="I142" i="14"/>
  <c r="I112" i="14"/>
  <c r="I176" i="14"/>
  <c r="I108" i="14"/>
  <c r="L4" i="12"/>
  <c r="J6" i="12"/>
  <c r="K22" i="12"/>
  <c r="I6" i="14"/>
  <c r="K4" i="12"/>
  <c r="L24" i="12"/>
  <c r="L27" i="12"/>
  <c r="K15" i="12"/>
  <c r="J81" i="7"/>
  <c r="J137" i="7"/>
  <c r="J145" i="9"/>
  <c r="J153" i="3"/>
  <c r="J31" i="11"/>
  <c r="J7" i="11"/>
  <c r="J50" i="9"/>
  <c r="J39" i="11"/>
  <c r="J193" i="8"/>
  <c r="J47" i="11"/>
  <c r="L5" i="13"/>
  <c r="J17" i="3"/>
  <c r="J43" i="10"/>
  <c r="J148" i="11"/>
  <c r="J60" i="11"/>
  <c r="I8" i="11"/>
  <c r="I13" i="11"/>
  <c r="J73" i="7"/>
  <c r="J201" i="7"/>
  <c r="J201" i="9"/>
  <c r="J67" i="10"/>
  <c r="J52" i="11"/>
  <c r="I45" i="11"/>
  <c r="J81" i="8"/>
  <c r="J121" i="3"/>
  <c r="J57" i="7"/>
  <c r="J27" i="8"/>
  <c r="J83" i="10"/>
  <c r="J75" i="10"/>
  <c r="J59" i="10"/>
  <c r="J172" i="11"/>
  <c r="I20" i="7"/>
  <c r="J83" i="9"/>
  <c r="J163" i="10"/>
  <c r="J99" i="10"/>
  <c r="J91" i="10"/>
  <c r="J140" i="11"/>
  <c r="J58" i="11"/>
  <c r="J44" i="11"/>
  <c r="I37" i="11"/>
  <c r="J89" i="10"/>
  <c r="J153" i="9"/>
  <c r="I29" i="11"/>
  <c r="J161" i="7"/>
  <c r="J17" i="10"/>
  <c r="J131" i="10"/>
  <c r="J123" i="10"/>
  <c r="J115" i="10"/>
  <c r="I20" i="10"/>
  <c r="J92" i="11"/>
  <c r="I28" i="7"/>
  <c r="J121" i="7"/>
  <c r="I36" i="8"/>
  <c r="J49" i="8"/>
  <c r="J20" i="11"/>
  <c r="J170" i="11"/>
  <c r="J113" i="3"/>
  <c r="L27" i="2"/>
  <c r="J161" i="9"/>
  <c r="J19" i="10"/>
  <c r="J132" i="11"/>
  <c r="I11" i="11"/>
  <c r="J65" i="9"/>
  <c r="I28" i="10"/>
  <c r="J129" i="8"/>
  <c r="J185" i="3"/>
  <c r="J83" i="8"/>
  <c r="I12" i="9"/>
  <c r="J19" i="9"/>
  <c r="J35" i="9"/>
  <c r="J43" i="9"/>
  <c r="J124" i="11"/>
  <c r="I36" i="10"/>
  <c r="J22" i="2"/>
  <c r="J185" i="8"/>
  <c r="I44" i="8"/>
  <c r="I44" i="9"/>
  <c r="I44" i="10"/>
  <c r="J67" i="9"/>
  <c r="J171" i="9"/>
  <c r="L22" i="12"/>
  <c r="I114" i="14"/>
  <c r="J22" i="12"/>
  <c r="I7" i="14"/>
  <c r="L7" i="13"/>
  <c r="J15" i="12"/>
  <c r="J9" i="3"/>
  <c r="J58" i="3"/>
  <c r="J41" i="3"/>
  <c r="J74" i="3"/>
  <c r="J57" i="3"/>
  <c r="J90" i="3"/>
  <c r="J73" i="3"/>
  <c r="J10" i="7"/>
  <c r="J74" i="7"/>
  <c r="J138" i="7"/>
  <c r="J202" i="7"/>
  <c r="J9" i="8"/>
  <c r="J113" i="8"/>
  <c r="J137" i="8"/>
  <c r="J105" i="9"/>
  <c r="J169" i="10"/>
  <c r="J74" i="10"/>
  <c r="J146" i="11"/>
  <c r="J122" i="11"/>
  <c r="J66" i="11"/>
  <c r="J59" i="11"/>
  <c r="J26" i="11"/>
  <c r="J19" i="11"/>
  <c r="J202" i="3"/>
  <c r="J186" i="3"/>
  <c r="J170" i="3"/>
  <c r="J154" i="3"/>
  <c r="J138" i="3"/>
  <c r="J122" i="3"/>
  <c r="J105" i="3"/>
  <c r="J18" i="3"/>
  <c r="J34" i="7"/>
  <c r="J98" i="7"/>
  <c r="J162" i="7"/>
  <c r="J65" i="8"/>
  <c r="J89" i="8"/>
  <c r="J9" i="9"/>
  <c r="J113" i="9"/>
  <c r="J154" i="9"/>
  <c r="J178" i="10"/>
  <c r="J186" i="11"/>
  <c r="J115" i="11"/>
  <c r="J18" i="11"/>
  <c r="J34" i="3"/>
  <c r="J58" i="7"/>
  <c r="J122" i="7"/>
  <c r="J186" i="7"/>
  <c r="J17" i="8"/>
  <c r="J41" i="8"/>
  <c r="J145" i="8"/>
  <c r="J169" i="8"/>
  <c r="J194" i="8"/>
  <c r="J66" i="9"/>
  <c r="J162" i="9"/>
  <c r="J169" i="9"/>
  <c r="J202" i="9"/>
  <c r="J153" i="10"/>
  <c r="J82" i="10"/>
  <c r="J146" i="10"/>
  <c r="J162" i="11"/>
  <c r="J90" i="11"/>
  <c r="J11" i="11"/>
  <c r="J50" i="3"/>
  <c r="J33" i="3"/>
  <c r="J41" i="7"/>
  <c r="J105" i="7"/>
  <c r="J169" i="7"/>
  <c r="J66" i="8"/>
  <c r="J90" i="8"/>
  <c r="J201" i="8"/>
  <c r="J10" i="9"/>
  <c r="J73" i="9"/>
  <c r="J114" i="9"/>
  <c r="J121" i="9"/>
  <c r="J202" i="10"/>
  <c r="J145" i="10"/>
  <c r="J137" i="10"/>
  <c r="J50" i="10"/>
  <c r="J186" i="8"/>
  <c r="J179" i="11"/>
  <c r="J114" i="11"/>
  <c r="J83" i="11"/>
  <c r="J122" i="10"/>
  <c r="J18" i="10"/>
  <c r="J202" i="11"/>
  <c r="J138" i="11"/>
  <c r="J50" i="11"/>
  <c r="J49" i="3"/>
  <c r="J97" i="8"/>
  <c r="J121" i="8"/>
  <c r="J17" i="9"/>
  <c r="J25" i="9"/>
  <c r="J82" i="3"/>
  <c r="J65" i="3"/>
  <c r="J129" i="7"/>
  <c r="J193" i="7"/>
  <c r="J18" i="8"/>
  <c r="J42" i="8"/>
  <c r="J146" i="8"/>
  <c r="J170" i="8"/>
  <c r="J129" i="9"/>
  <c r="J170" i="9"/>
  <c r="J177" i="9"/>
  <c r="J129" i="10"/>
  <c r="J106" i="10"/>
  <c r="J194" i="10"/>
  <c r="J155" i="11"/>
  <c r="J107" i="11"/>
  <c r="J43" i="11"/>
  <c r="J10" i="11"/>
  <c r="J201" i="10"/>
  <c r="J97" i="10"/>
  <c r="J90" i="10"/>
  <c r="J10" i="10"/>
  <c r="J178" i="11"/>
  <c r="J131" i="11"/>
  <c r="J82" i="11"/>
  <c r="J114" i="3"/>
  <c r="J97" i="3"/>
  <c r="J25" i="7"/>
  <c r="J89" i="7"/>
  <c r="J153" i="7"/>
  <c r="J98" i="8"/>
  <c r="J122" i="8"/>
  <c r="J177" i="8"/>
  <c r="J26" i="9"/>
  <c r="J33" i="9"/>
  <c r="J81" i="9"/>
  <c r="J137" i="9"/>
  <c r="J193" i="10"/>
  <c r="J186" i="10"/>
  <c r="J26" i="10"/>
  <c r="J75" i="11"/>
  <c r="J98" i="10"/>
  <c r="J193" i="3"/>
  <c r="J177" i="3"/>
  <c r="J161" i="3"/>
  <c r="J145" i="3"/>
  <c r="J129" i="3"/>
  <c r="J26" i="3"/>
  <c r="J49" i="7"/>
  <c r="J177" i="7"/>
  <c r="J50" i="8"/>
  <c r="J89" i="9"/>
  <c r="J185" i="9"/>
  <c r="J81" i="10"/>
  <c r="J42" i="10"/>
  <c r="J9" i="10"/>
  <c r="J130" i="10"/>
  <c r="J171" i="11"/>
  <c r="J25" i="8"/>
  <c r="J41" i="9"/>
  <c r="J105" i="10"/>
  <c r="J154" i="11"/>
  <c r="J106" i="11"/>
  <c r="J42" i="11"/>
  <c r="J25" i="3"/>
  <c r="J26" i="7"/>
  <c r="J90" i="7"/>
  <c r="J154" i="7"/>
  <c r="J178" i="8"/>
  <c r="J49" i="9"/>
  <c r="J138" i="9"/>
  <c r="J185" i="10"/>
  <c r="J73" i="10"/>
  <c r="J194" i="11"/>
  <c r="J74" i="11"/>
  <c r="J35" i="11"/>
  <c r="J26" i="8"/>
  <c r="J66" i="10"/>
  <c r="J147" i="11"/>
  <c r="J34" i="11"/>
  <c r="J50" i="7"/>
  <c r="J33" i="8"/>
  <c r="J57" i="8"/>
  <c r="J161" i="8"/>
  <c r="J57" i="9"/>
  <c r="J186" i="9"/>
  <c r="J97" i="7"/>
  <c r="J97" i="9"/>
  <c r="K24" i="12"/>
  <c r="J25" i="12"/>
  <c r="I74" i="14"/>
  <c r="I10" i="14"/>
  <c r="K25" i="12"/>
  <c r="I41" i="14"/>
  <c r="I9" i="14"/>
  <c r="L25" i="12"/>
  <c r="L15" i="12"/>
  <c r="L26" i="12"/>
  <c r="J19" i="12"/>
  <c r="K19" i="12"/>
  <c r="J21" i="12"/>
  <c r="K21" i="12"/>
  <c r="F8" i="13"/>
  <c r="I3" i="13" s="1"/>
  <c r="L25" i="2"/>
  <c r="I37" i="8"/>
  <c r="J25" i="2"/>
  <c r="I117" i="7"/>
  <c r="L24" i="2"/>
  <c r="J24" i="2"/>
  <c r="I149" i="9"/>
  <c r="I109" i="8"/>
  <c r="I173" i="8"/>
  <c r="L21" i="2"/>
  <c r="J21" i="2"/>
  <c r="I181" i="10"/>
  <c r="I29" i="10"/>
  <c r="I21" i="10"/>
  <c r="L19" i="2"/>
  <c r="I45" i="10"/>
  <c r="J19" i="2"/>
  <c r="I45" i="7"/>
  <c r="I77" i="8"/>
  <c r="I77" i="9"/>
  <c r="I19" i="10"/>
  <c r="I213" i="9"/>
  <c r="K19" i="2"/>
  <c r="I101" i="7"/>
  <c r="J77" i="8"/>
  <c r="I117" i="8"/>
  <c r="I157" i="8"/>
  <c r="I5" i="9"/>
  <c r="J149" i="9"/>
  <c r="J213" i="9"/>
  <c r="J213" i="10"/>
  <c r="I125" i="10"/>
  <c r="I37" i="10"/>
  <c r="I29" i="7"/>
  <c r="I157" i="7"/>
  <c r="J157" i="8"/>
  <c r="I117" i="9"/>
  <c r="I213" i="10"/>
  <c r="I173" i="10"/>
  <c r="I13" i="10"/>
  <c r="J5" i="10"/>
  <c r="L26" i="2"/>
  <c r="L15" i="2"/>
  <c r="I85" i="7"/>
  <c r="I213" i="7"/>
  <c r="I21" i="8"/>
  <c r="I61" i="8"/>
  <c r="I205" i="8"/>
  <c r="I117" i="10"/>
  <c r="I5" i="10"/>
  <c r="K15" i="2"/>
  <c r="I13" i="7"/>
  <c r="I141" i="7"/>
  <c r="J213" i="7"/>
  <c r="J61" i="8"/>
  <c r="I101" i="8"/>
  <c r="I141" i="8"/>
  <c r="I181" i="8"/>
  <c r="I53" i="9"/>
  <c r="I189" i="9"/>
  <c r="I165" i="10"/>
  <c r="I109" i="10"/>
  <c r="J142" i="11"/>
  <c r="J126" i="11"/>
  <c r="J110" i="11"/>
  <c r="J94" i="11"/>
  <c r="J78" i="11"/>
  <c r="J46" i="11"/>
  <c r="J30" i="11"/>
  <c r="J14" i="11"/>
  <c r="K25" i="2"/>
  <c r="J15" i="2"/>
  <c r="I69" i="7"/>
  <c r="I197" i="7"/>
  <c r="I13" i="9"/>
  <c r="I85" i="9"/>
  <c r="I157" i="9"/>
  <c r="I101" i="10"/>
  <c r="I206" i="11"/>
  <c r="I190" i="11"/>
  <c r="I174" i="11"/>
  <c r="I158" i="11"/>
  <c r="I142" i="11"/>
  <c r="I126" i="11"/>
  <c r="I110" i="11"/>
  <c r="I94" i="11"/>
  <c r="I78" i="11"/>
  <c r="I62" i="11"/>
  <c r="I46" i="11"/>
  <c r="I30" i="11"/>
  <c r="I14" i="11"/>
  <c r="I125" i="7"/>
  <c r="I5" i="8"/>
  <c r="I45" i="8"/>
  <c r="I125" i="9"/>
  <c r="I205" i="10"/>
  <c r="L6" i="2"/>
  <c r="I53" i="7"/>
  <c r="I181" i="7"/>
  <c r="I85" i="8"/>
  <c r="I61" i="9"/>
  <c r="I93" i="10"/>
  <c r="J13" i="9"/>
  <c r="K24" i="2"/>
  <c r="K6" i="2"/>
  <c r="I109" i="7"/>
  <c r="I165" i="8"/>
  <c r="I213" i="8"/>
  <c r="I93" i="9"/>
  <c r="I165" i="9"/>
  <c r="I197" i="9"/>
  <c r="I197" i="10"/>
  <c r="I85" i="10"/>
  <c r="I37" i="7"/>
  <c r="I165" i="7"/>
  <c r="I29" i="8"/>
  <c r="I189" i="8"/>
  <c r="J213" i="8"/>
  <c r="I133" i="9"/>
  <c r="L22" i="2"/>
  <c r="L8" i="2"/>
  <c r="I5" i="13" s="1"/>
  <c r="I93" i="7"/>
  <c r="J29" i="8"/>
  <c r="I69" i="8"/>
  <c r="I21" i="9"/>
  <c r="K22" i="2"/>
  <c r="I21" i="7"/>
  <c r="I149" i="7"/>
  <c r="I149" i="8"/>
  <c r="I149" i="10"/>
  <c r="I77" i="10"/>
  <c r="I77" i="7"/>
  <c r="I205" i="7"/>
  <c r="I69" i="9"/>
  <c r="I101" i="9"/>
  <c r="I141" i="9"/>
  <c r="I173" i="9"/>
  <c r="I189" i="10"/>
  <c r="I69" i="10"/>
  <c r="I5" i="7"/>
  <c r="I133" i="7"/>
  <c r="I53" i="8"/>
  <c r="I198" i="11"/>
  <c r="I134" i="11"/>
  <c r="I54" i="11"/>
  <c r="I38" i="11"/>
  <c r="I61" i="7"/>
  <c r="I133" i="8"/>
  <c r="J13" i="3"/>
  <c r="I25" i="9"/>
  <c r="J36" i="9"/>
  <c r="J100" i="9"/>
  <c r="J112" i="9"/>
  <c r="J173" i="9"/>
  <c r="J173" i="10"/>
  <c r="J167" i="10"/>
  <c r="J148" i="10"/>
  <c r="I111" i="10"/>
  <c r="J65" i="10"/>
  <c r="J32" i="10"/>
  <c r="J31" i="9"/>
  <c r="J125" i="9"/>
  <c r="J197" i="10"/>
  <c r="J141" i="10"/>
  <c r="J61" i="10"/>
  <c r="J37" i="9"/>
  <c r="J55" i="9"/>
  <c r="J101" i="9"/>
  <c r="J103" i="10"/>
  <c r="J37" i="10"/>
  <c r="J31" i="10"/>
  <c r="J6" i="10"/>
  <c r="J6" i="9"/>
  <c r="J22" i="10"/>
  <c r="J22" i="9"/>
  <c r="J38" i="10"/>
  <c r="J38" i="9"/>
  <c r="J54" i="10"/>
  <c r="J54" i="9"/>
  <c r="J70" i="10"/>
  <c r="J70" i="9"/>
  <c r="J86" i="10"/>
  <c r="J86" i="9"/>
  <c r="J102" i="10"/>
  <c r="J102" i="9"/>
  <c r="J118" i="10"/>
  <c r="J118" i="9"/>
  <c r="J134" i="10"/>
  <c r="J134" i="9"/>
  <c r="J150" i="10"/>
  <c r="J150" i="9"/>
  <c r="J166" i="10"/>
  <c r="J166" i="9"/>
  <c r="J182" i="10"/>
  <c r="J182" i="9"/>
  <c r="J198" i="10"/>
  <c r="J198" i="9"/>
  <c r="J13" i="10"/>
  <c r="J29" i="10"/>
  <c r="J45" i="10"/>
  <c r="J77" i="10"/>
  <c r="J93" i="10"/>
  <c r="J61" i="9"/>
  <c r="J205" i="9"/>
  <c r="J165" i="10"/>
  <c r="J109" i="10"/>
  <c r="J24" i="10"/>
  <c r="I7" i="9"/>
  <c r="I7" i="10"/>
  <c r="I23" i="9"/>
  <c r="I23" i="10"/>
  <c r="J4" i="2"/>
  <c r="I39" i="9"/>
  <c r="I39" i="10"/>
  <c r="I55" i="9"/>
  <c r="I55" i="10"/>
  <c r="I71" i="9"/>
  <c r="I71" i="10"/>
  <c r="I87" i="9"/>
  <c r="I87" i="10"/>
  <c r="I103" i="9"/>
  <c r="I103" i="10"/>
  <c r="I119" i="9"/>
  <c r="I119" i="10"/>
  <c r="I135" i="9"/>
  <c r="I135" i="10"/>
  <c r="I151" i="9"/>
  <c r="I151" i="10"/>
  <c r="I167" i="9"/>
  <c r="I167" i="10"/>
  <c r="I183" i="9"/>
  <c r="I183" i="10"/>
  <c r="I191" i="9"/>
  <c r="I191" i="8"/>
  <c r="I199" i="9"/>
  <c r="I199" i="10"/>
  <c r="I207" i="9"/>
  <c r="I207" i="8"/>
  <c r="J5" i="7"/>
  <c r="J21" i="7"/>
  <c r="J37" i="7"/>
  <c r="J53" i="7"/>
  <c r="J69" i="7"/>
  <c r="J85" i="7"/>
  <c r="J101" i="7"/>
  <c r="J117" i="7"/>
  <c r="J133" i="7"/>
  <c r="J149" i="7"/>
  <c r="J165" i="7"/>
  <c r="J181" i="7"/>
  <c r="J197" i="7"/>
  <c r="J197" i="8"/>
  <c r="J181" i="9"/>
  <c r="J69" i="10"/>
  <c r="J157" i="9"/>
  <c r="J133" i="10"/>
  <c r="J23" i="10"/>
  <c r="I8" i="10"/>
  <c r="I24" i="10"/>
  <c r="I40" i="10"/>
  <c r="I56" i="10"/>
  <c r="I72" i="10"/>
  <c r="I88" i="10"/>
  <c r="I104" i="10"/>
  <c r="J21" i="9"/>
  <c r="J85" i="9"/>
  <c r="J133" i="9"/>
  <c r="J189" i="10"/>
  <c r="J101" i="10"/>
  <c r="J181" i="8"/>
  <c r="J45" i="9"/>
  <c r="J109" i="9"/>
  <c r="J55" i="10"/>
  <c r="I17" i="10"/>
  <c r="I17" i="9"/>
  <c r="I33" i="10"/>
  <c r="I33" i="9"/>
  <c r="I49" i="10"/>
  <c r="I49" i="9"/>
  <c r="I65" i="10"/>
  <c r="I65" i="9"/>
  <c r="I81" i="10"/>
  <c r="I81" i="9"/>
  <c r="I97" i="10"/>
  <c r="I97" i="9"/>
  <c r="I113" i="10"/>
  <c r="I113" i="9"/>
  <c r="I129" i="10"/>
  <c r="I129" i="9"/>
  <c r="I145" i="10"/>
  <c r="I145" i="9"/>
  <c r="I161" i="10"/>
  <c r="I161" i="9"/>
  <c r="I177" i="10"/>
  <c r="I177" i="9"/>
  <c r="I193" i="10"/>
  <c r="I193" i="9"/>
  <c r="I209" i="10"/>
  <c r="I209" i="9"/>
  <c r="J5" i="8"/>
  <c r="J21" i="8"/>
  <c r="J37" i="8"/>
  <c r="J53" i="8"/>
  <c r="J69" i="8"/>
  <c r="J85" i="8"/>
  <c r="J101" i="8"/>
  <c r="J117" i="8"/>
  <c r="J133" i="8"/>
  <c r="J149" i="8"/>
  <c r="J165" i="8"/>
  <c r="J157" i="10"/>
  <c r="J112" i="8"/>
  <c r="J128" i="8"/>
  <c r="J144" i="8"/>
  <c r="J160" i="8"/>
  <c r="J34" i="9"/>
  <c r="J40" i="9"/>
  <c r="J98" i="9"/>
  <c r="J189" i="9"/>
  <c r="J113" i="10"/>
  <c r="J87" i="10"/>
  <c r="I48" i="10"/>
  <c r="J21" i="10"/>
  <c r="J15" i="10"/>
  <c r="J5" i="9"/>
  <c r="J23" i="9"/>
  <c r="J69" i="9"/>
  <c r="J165" i="9"/>
  <c r="J181" i="10"/>
  <c r="J125" i="10"/>
  <c r="J119" i="10"/>
  <c r="J8" i="10"/>
  <c r="J117" i="3"/>
  <c r="J85" i="3"/>
  <c r="J69" i="3"/>
  <c r="J53" i="3"/>
  <c r="J21" i="3"/>
  <c r="J205" i="8"/>
  <c r="J29" i="9"/>
  <c r="J93" i="9"/>
  <c r="J141" i="9"/>
  <c r="J53" i="10"/>
  <c r="J47" i="10"/>
  <c r="J101" i="3"/>
  <c r="J37" i="3"/>
  <c r="L9" i="2"/>
  <c r="J13" i="7"/>
  <c r="J29" i="7"/>
  <c r="J45" i="7"/>
  <c r="J61" i="7"/>
  <c r="J77" i="7"/>
  <c r="J93" i="7"/>
  <c r="J109" i="7"/>
  <c r="J125" i="7"/>
  <c r="J141" i="7"/>
  <c r="J157" i="7"/>
  <c r="J173" i="7"/>
  <c r="J189" i="7"/>
  <c r="J205" i="7"/>
  <c r="J117" i="9"/>
  <c r="J149" i="10"/>
  <c r="J7" i="10"/>
  <c r="J183" i="8"/>
  <c r="J18" i="9"/>
  <c r="J47" i="9"/>
  <c r="J82" i="9"/>
  <c r="J205" i="10"/>
  <c r="J199" i="10"/>
  <c r="I143" i="10"/>
  <c r="J85" i="10"/>
  <c r="J79" i="10"/>
  <c r="J33" i="10"/>
  <c r="J189" i="8"/>
  <c r="J53" i="9"/>
  <c r="J197" i="9"/>
  <c r="J117" i="10"/>
  <c r="J39" i="10"/>
  <c r="J12" i="9"/>
  <c r="J12" i="10"/>
  <c r="J28" i="9"/>
  <c r="J28" i="10"/>
  <c r="J44" i="9"/>
  <c r="J44" i="10"/>
  <c r="J60" i="9"/>
  <c r="J60" i="10"/>
  <c r="J76" i="9"/>
  <c r="J76" i="10"/>
  <c r="J92" i="9"/>
  <c r="J92" i="10"/>
  <c r="J108" i="9"/>
  <c r="J108" i="10"/>
  <c r="J124" i="9"/>
  <c r="J124" i="10"/>
  <c r="J140" i="9"/>
  <c r="J140" i="10"/>
  <c r="J156" i="9"/>
  <c r="J156" i="10"/>
  <c r="J172" i="9"/>
  <c r="J172" i="10"/>
  <c r="J180" i="9"/>
  <c r="J180" i="8"/>
  <c r="J188" i="9"/>
  <c r="J188" i="10"/>
  <c r="J196" i="9"/>
  <c r="J196" i="8"/>
  <c r="J204" i="9"/>
  <c r="J204" i="10"/>
  <c r="J212" i="9"/>
  <c r="J212" i="8"/>
  <c r="J214" i="9"/>
  <c r="J220" i="10"/>
  <c r="I215" i="10"/>
  <c r="J214" i="10"/>
  <c r="K5" i="6"/>
  <c r="L5" i="6" s="1"/>
  <c r="I6" i="3"/>
  <c r="K4" i="6"/>
  <c r="L4" i="6" s="1"/>
  <c r="U52" i="6"/>
  <c r="S52" i="6"/>
  <c r="T52" i="6"/>
  <c r="V52" i="6"/>
  <c r="S46" i="6"/>
  <c r="U46" i="6"/>
  <c r="T46" i="6"/>
  <c r="V46" i="6"/>
  <c r="U35" i="6"/>
  <c r="S35" i="6"/>
  <c r="T35" i="6"/>
  <c r="V35" i="6"/>
  <c r="T24" i="6"/>
  <c r="V24" i="6"/>
  <c r="S24" i="6"/>
  <c r="U24" i="6"/>
  <c r="T4" i="6"/>
  <c r="T6" i="6" s="1"/>
  <c r="U4" i="6"/>
  <c r="U6" i="6" s="1"/>
  <c r="V4" i="6"/>
  <c r="V6" i="6" s="1"/>
  <c r="S4" i="6"/>
  <c r="H16" i="13" l="1"/>
  <c r="H14" i="13"/>
  <c r="K5" i="13"/>
  <c r="K3" i="13" s="1"/>
  <c r="S6" i="6"/>
  <c r="S61" i="6"/>
  <c r="L3" i="13"/>
  <c r="I7" i="3"/>
  <c r="K6" i="6"/>
  <c r="L6" i="6" s="1"/>
  <c r="D4" i="1" l="1"/>
  <c r="O13" i="1" s="1"/>
  <c r="O9" i="1"/>
  <c r="K20" i="1" s="1"/>
  <c r="I8" i="3" l="1"/>
  <c r="K7" i="6"/>
  <c r="L7" i="6" s="1"/>
  <c r="K15" i="1"/>
  <c r="K10" i="1"/>
  <c r="K9" i="1"/>
  <c r="K29" i="1"/>
  <c r="K24" i="1"/>
  <c r="K8" i="1"/>
  <c r="K16" i="1"/>
  <c r="K13" i="1"/>
  <c r="K27" i="1"/>
  <c r="K23" i="1"/>
  <c r="K5" i="1"/>
  <c r="K18" i="1"/>
  <c r="K17" i="1"/>
  <c r="K30" i="1"/>
  <c r="K14" i="1"/>
  <c r="K28" i="1"/>
  <c r="K11" i="1"/>
  <c r="K25" i="1"/>
  <c r="K4" i="1"/>
  <c r="K19" i="1"/>
  <c r="K6" i="1"/>
  <c r="K12" i="1"/>
  <c r="K26" i="1"/>
  <c r="K22" i="1"/>
  <c r="K21" i="1"/>
  <c r="K7" i="1"/>
  <c r="O19" i="1" s="1"/>
  <c r="O16" i="1" l="1"/>
  <c r="I9" i="3" l="1"/>
  <c r="K8" i="6"/>
  <c r="L8" i="6" s="1"/>
  <c r="K9" i="6" l="1"/>
  <c r="L9" i="6" s="1"/>
  <c r="I10" i="3"/>
  <c r="I11" i="3" l="1"/>
  <c r="K10" i="6"/>
  <c r="L10" i="6" s="1"/>
  <c r="I12" i="3" l="1"/>
  <c r="K11" i="6"/>
  <c r="L11" i="6" s="1"/>
  <c r="K12" i="6" l="1"/>
  <c r="L12" i="6" s="1"/>
  <c r="I13" i="3"/>
  <c r="I14" i="3" l="1"/>
  <c r="K13" i="6"/>
  <c r="L13" i="6" s="1"/>
  <c r="K14" i="6" l="1"/>
  <c r="L14" i="6" s="1"/>
  <c r="I15" i="3"/>
  <c r="I16" i="3" l="1"/>
  <c r="K15" i="6"/>
  <c r="L15" i="6" s="1"/>
  <c r="K16" i="6" l="1"/>
  <c r="L16" i="6" s="1"/>
  <c r="I17" i="3"/>
  <c r="K17" i="6" l="1"/>
  <c r="L17" i="6" s="1"/>
  <c r="I18" i="3"/>
  <c r="K18" i="6" l="1"/>
  <c r="L18" i="6" s="1"/>
  <c r="I19" i="3"/>
  <c r="K19" i="6" l="1"/>
  <c r="L19" i="6" s="1"/>
  <c r="I20" i="3"/>
  <c r="K20" i="6" l="1"/>
  <c r="L20" i="6" s="1"/>
  <c r="I21" i="3"/>
  <c r="K21" i="6" l="1"/>
  <c r="L21" i="6" s="1"/>
  <c r="I22" i="3"/>
  <c r="K22" i="6" l="1"/>
  <c r="L22" i="6" s="1"/>
  <c r="I23" i="3"/>
  <c r="K23" i="6" l="1"/>
  <c r="L23" i="6" s="1"/>
  <c r="I24" i="3"/>
  <c r="K24" i="6" l="1"/>
  <c r="L24" i="6" s="1"/>
  <c r="I25" i="3"/>
  <c r="K25" i="6" l="1"/>
  <c r="L25" i="6" s="1"/>
  <c r="I26" i="3"/>
  <c r="K26" i="6" l="1"/>
  <c r="L26" i="6" s="1"/>
  <c r="I27" i="3"/>
  <c r="K27" i="6" l="1"/>
  <c r="L27" i="6" s="1"/>
  <c r="I28" i="3"/>
  <c r="K28" i="6" l="1"/>
  <c r="L28" i="6" s="1"/>
  <c r="I29" i="3"/>
  <c r="I30" i="3" l="1"/>
  <c r="K29" i="6"/>
  <c r="L29" i="6" s="1"/>
  <c r="I31" i="3" l="1"/>
  <c r="K30" i="6"/>
  <c r="L30" i="6" s="1"/>
  <c r="I32" i="3" l="1"/>
  <c r="K31" i="6"/>
  <c r="L31" i="6" s="1"/>
  <c r="I33" i="3" l="1"/>
  <c r="K32" i="6"/>
  <c r="L32" i="6" s="1"/>
  <c r="I34" i="3" l="1"/>
  <c r="K33" i="6"/>
  <c r="L33" i="6" s="1"/>
  <c r="I35" i="3" l="1"/>
  <c r="K34" i="6"/>
  <c r="L34" i="6" s="1"/>
  <c r="I36" i="3" l="1"/>
  <c r="K35" i="6"/>
  <c r="L35" i="6" s="1"/>
  <c r="I37" i="3" l="1"/>
  <c r="K36" i="6"/>
  <c r="L36" i="6" s="1"/>
  <c r="I38" i="3" l="1"/>
  <c r="K37" i="6"/>
  <c r="L37" i="6" s="1"/>
  <c r="I39" i="3" l="1"/>
  <c r="K38" i="6"/>
  <c r="L38" i="6" s="1"/>
  <c r="I40" i="3" l="1"/>
  <c r="K39" i="6"/>
  <c r="L39" i="6" s="1"/>
  <c r="I41" i="3" l="1"/>
  <c r="K40" i="6"/>
  <c r="L40" i="6" s="1"/>
  <c r="I42" i="3" l="1"/>
  <c r="K41" i="6"/>
  <c r="L41" i="6" s="1"/>
  <c r="I43" i="3" l="1"/>
  <c r="K42" i="6"/>
  <c r="L42" i="6" s="1"/>
  <c r="I44" i="3" l="1"/>
  <c r="K43" i="6"/>
  <c r="L43" i="6" s="1"/>
  <c r="I45" i="3" l="1"/>
  <c r="K44" i="6"/>
  <c r="L44" i="6" s="1"/>
  <c r="I46" i="3" l="1"/>
  <c r="K45" i="6"/>
  <c r="L45" i="6" s="1"/>
  <c r="I47" i="3" l="1"/>
  <c r="K46" i="6"/>
  <c r="L46" i="6" s="1"/>
  <c r="I48" i="3" l="1"/>
  <c r="K47" i="6"/>
  <c r="L47" i="6" s="1"/>
  <c r="K48" i="6" l="1"/>
  <c r="L48" i="6" s="1"/>
  <c r="I49" i="3"/>
  <c r="K49" i="6" l="1"/>
  <c r="L49" i="6" s="1"/>
  <c r="I50" i="3"/>
  <c r="K50" i="6" l="1"/>
  <c r="L50" i="6" s="1"/>
  <c r="I51" i="3"/>
  <c r="K51" i="6" l="1"/>
  <c r="L51" i="6" s="1"/>
  <c r="I52" i="3"/>
  <c r="I53" i="3" l="1"/>
  <c r="K52" i="6"/>
  <c r="L52" i="6" s="1"/>
  <c r="I54" i="3" l="1"/>
  <c r="K53" i="6"/>
  <c r="L53" i="6" s="1"/>
  <c r="K54" i="6" l="1"/>
  <c r="L54" i="6" s="1"/>
  <c r="I55" i="3"/>
  <c r="K55" i="6" l="1"/>
  <c r="L55" i="6" s="1"/>
  <c r="I56" i="3"/>
  <c r="I57" i="3" l="1"/>
  <c r="K56" i="6"/>
  <c r="L56" i="6" s="1"/>
  <c r="K57" i="6" l="1"/>
  <c r="L57" i="6" s="1"/>
  <c r="I58" i="3"/>
  <c r="K58" i="6" l="1"/>
  <c r="L58" i="6" s="1"/>
  <c r="I59" i="3"/>
  <c r="I60" i="3" l="1"/>
  <c r="K59" i="6"/>
  <c r="L59" i="6" s="1"/>
  <c r="I61" i="3" l="1"/>
  <c r="K60" i="6"/>
  <c r="L60" i="6" s="1"/>
  <c r="I62" i="3" l="1"/>
  <c r="K61" i="6"/>
  <c r="L61" i="6" s="1"/>
  <c r="I63" i="3" l="1"/>
  <c r="K62" i="6"/>
  <c r="L62" i="6" s="1"/>
  <c r="K63" i="6" l="1"/>
  <c r="L63" i="6" s="1"/>
  <c r="I64" i="3"/>
  <c r="K64" i="6" l="1"/>
  <c r="L64" i="6" s="1"/>
  <c r="I65" i="3"/>
  <c r="K65" i="6" l="1"/>
  <c r="L65" i="6" s="1"/>
  <c r="I66" i="3"/>
  <c r="I67" i="3" l="1"/>
  <c r="K66" i="6"/>
  <c r="L66" i="6" s="1"/>
  <c r="I68" i="3" l="1"/>
  <c r="K67" i="6"/>
  <c r="L67" i="6" s="1"/>
  <c r="I69" i="3" l="1"/>
  <c r="K68" i="6"/>
  <c r="L68" i="6" s="1"/>
  <c r="I70" i="3" l="1"/>
  <c r="K69" i="6"/>
  <c r="L69" i="6" s="1"/>
  <c r="I71" i="3" l="1"/>
  <c r="K70" i="6"/>
  <c r="L70" i="6" s="1"/>
  <c r="I72" i="3" l="1"/>
  <c r="K71" i="6"/>
  <c r="L71" i="6" s="1"/>
  <c r="I73" i="3" l="1"/>
  <c r="K72" i="6"/>
  <c r="L72" i="6" s="1"/>
  <c r="I74" i="3" l="1"/>
  <c r="K73" i="6"/>
  <c r="L73" i="6" s="1"/>
  <c r="K74" i="6" l="1"/>
  <c r="L74" i="6" s="1"/>
  <c r="I75" i="3"/>
  <c r="K75" i="6" l="1"/>
  <c r="L75" i="6" s="1"/>
  <c r="I76" i="3"/>
  <c r="K76" i="6" l="1"/>
  <c r="L76" i="6" s="1"/>
  <c r="I77" i="3"/>
  <c r="I78" i="3" l="1"/>
  <c r="K77" i="6"/>
  <c r="L77" i="6" s="1"/>
  <c r="K78" i="6" l="1"/>
  <c r="L78" i="6" s="1"/>
  <c r="I79" i="3"/>
  <c r="K79" i="6" l="1"/>
  <c r="L79" i="6" s="1"/>
  <c r="I80" i="3"/>
  <c r="I81" i="3" l="1"/>
  <c r="K80" i="6"/>
  <c r="L80" i="6" s="1"/>
  <c r="K81" i="6" l="1"/>
  <c r="L81" i="6" s="1"/>
  <c r="I82" i="3"/>
  <c r="I83" i="3" l="1"/>
  <c r="K82" i="6"/>
  <c r="L82" i="6" s="1"/>
  <c r="K83" i="6" l="1"/>
  <c r="L83" i="6" s="1"/>
  <c r="I84" i="3"/>
  <c r="I85" i="3" l="1"/>
  <c r="K84" i="6"/>
  <c r="L84" i="6" s="1"/>
  <c r="I86" i="3" l="1"/>
  <c r="K85" i="6"/>
  <c r="L85" i="6" s="1"/>
  <c r="K86" i="6" l="1"/>
  <c r="L86" i="6" s="1"/>
  <c r="I87" i="3"/>
  <c r="I88" i="3" l="1"/>
  <c r="K87" i="6"/>
  <c r="L87" i="6" s="1"/>
  <c r="K88" i="6" l="1"/>
  <c r="L88" i="6" s="1"/>
  <c r="I89" i="3"/>
  <c r="I90" i="3" l="1"/>
  <c r="K89" i="6"/>
  <c r="L89" i="6" s="1"/>
  <c r="I91" i="3" l="1"/>
  <c r="K90" i="6"/>
  <c r="L90" i="6" s="1"/>
  <c r="I92" i="3" l="1"/>
  <c r="K91" i="6"/>
  <c r="L91" i="6" s="1"/>
  <c r="I93" i="3" l="1"/>
  <c r="K92" i="6"/>
  <c r="L92" i="6" s="1"/>
  <c r="I94" i="3" l="1"/>
  <c r="K93" i="6"/>
  <c r="L93" i="6" s="1"/>
  <c r="I95" i="3" l="1"/>
  <c r="K94" i="6"/>
  <c r="L94" i="6" s="1"/>
  <c r="I96" i="3" l="1"/>
  <c r="K95" i="6"/>
  <c r="L95" i="6" s="1"/>
  <c r="K96" i="6" l="1"/>
  <c r="L96" i="6" s="1"/>
  <c r="I97" i="3"/>
  <c r="K97" i="6" l="1"/>
  <c r="L97" i="6" s="1"/>
  <c r="I98" i="3"/>
  <c r="K98" i="6" l="1"/>
  <c r="L98" i="6" s="1"/>
  <c r="I99" i="3"/>
  <c r="I100" i="3" l="1"/>
  <c r="K99" i="6"/>
  <c r="L99" i="6" s="1"/>
  <c r="K100" i="6" l="1"/>
  <c r="L100" i="6" s="1"/>
  <c r="I101" i="3"/>
  <c r="I102" i="3" l="1"/>
  <c r="K101" i="6"/>
  <c r="L101" i="6" s="1"/>
  <c r="I103" i="3" l="1"/>
  <c r="K102" i="6"/>
  <c r="L102" i="6" s="1"/>
  <c r="K103" i="6" l="1"/>
  <c r="L103" i="6" s="1"/>
  <c r="I104" i="3"/>
  <c r="K104" i="6" l="1"/>
  <c r="L104" i="6" s="1"/>
  <c r="I105" i="3"/>
  <c r="K105" i="6" l="1"/>
  <c r="L105" i="6" s="1"/>
  <c r="I106" i="3"/>
  <c r="K106" i="6" l="1"/>
  <c r="L106" i="6" s="1"/>
  <c r="I107" i="3"/>
  <c r="K107" i="6" l="1"/>
  <c r="L107" i="6" s="1"/>
  <c r="I108" i="3"/>
  <c r="K108" i="6" l="1"/>
  <c r="L108" i="6" s="1"/>
  <c r="I109" i="3"/>
  <c r="I110" i="3" l="1"/>
  <c r="K109" i="6"/>
  <c r="L109" i="6" s="1"/>
  <c r="K110" i="6" l="1"/>
  <c r="L110" i="6" s="1"/>
  <c r="I111" i="3"/>
  <c r="I112" i="3" l="1"/>
  <c r="K111" i="6"/>
  <c r="L111" i="6" s="1"/>
  <c r="I113" i="3" l="1"/>
  <c r="K112" i="6"/>
  <c r="L112" i="6" s="1"/>
  <c r="I114" i="3" l="1"/>
  <c r="K113" i="6"/>
  <c r="L113" i="6" s="1"/>
  <c r="I115" i="3" l="1"/>
  <c r="K114" i="6"/>
  <c r="L114" i="6" s="1"/>
  <c r="K115" i="6" l="1"/>
  <c r="L115" i="6" s="1"/>
  <c r="I116" i="3"/>
  <c r="K116" i="6" l="1"/>
  <c r="L116" i="6" s="1"/>
  <c r="I117" i="3"/>
  <c r="K117" i="6" l="1"/>
  <c r="L117" i="6" s="1"/>
  <c r="I118" i="3"/>
  <c r="K118" i="6" l="1"/>
  <c r="L118" i="6" s="1"/>
  <c r="I119" i="3"/>
  <c r="I120" i="3" l="1"/>
  <c r="K119" i="6"/>
  <c r="L119" i="6" s="1"/>
  <c r="I121" i="3" l="1"/>
  <c r="K120" i="6"/>
  <c r="L120" i="6" s="1"/>
  <c r="I122" i="3" l="1"/>
  <c r="K121" i="6"/>
  <c r="L121" i="6" s="1"/>
  <c r="I123" i="3" l="1"/>
  <c r="K122" i="6"/>
  <c r="L122" i="6" s="1"/>
  <c r="I124" i="3" l="1"/>
  <c r="K123" i="6"/>
  <c r="L123" i="6" s="1"/>
  <c r="I125" i="3" l="1"/>
  <c r="K124" i="6"/>
  <c r="L124" i="6" s="1"/>
  <c r="I126" i="3" l="1"/>
  <c r="K125" i="6"/>
  <c r="L125" i="6" s="1"/>
  <c r="I127" i="3" l="1"/>
  <c r="K126" i="6"/>
  <c r="L126" i="6" s="1"/>
  <c r="I128" i="3" l="1"/>
  <c r="K127" i="6"/>
  <c r="L127" i="6" s="1"/>
  <c r="K128" i="6" l="1"/>
  <c r="L128" i="6" s="1"/>
  <c r="I129" i="3"/>
  <c r="I130" i="3" l="1"/>
  <c r="K129" i="6"/>
  <c r="L129" i="6" s="1"/>
  <c r="I131" i="3" l="1"/>
  <c r="K130" i="6"/>
  <c r="L130" i="6" s="1"/>
  <c r="K131" i="6" l="1"/>
  <c r="L131" i="6" s="1"/>
  <c r="I132" i="3"/>
  <c r="K132" i="6" l="1"/>
  <c r="L132" i="6" s="1"/>
  <c r="I133" i="3"/>
  <c r="K133" i="6" l="1"/>
  <c r="L133" i="6" s="1"/>
  <c r="I134" i="3"/>
  <c r="I135" i="3" l="1"/>
  <c r="K134" i="6"/>
  <c r="L134" i="6" s="1"/>
  <c r="K135" i="6" l="1"/>
  <c r="L135" i="6" s="1"/>
  <c r="I136" i="3"/>
  <c r="K136" i="6" l="1"/>
  <c r="L136" i="6" s="1"/>
  <c r="I137" i="3"/>
  <c r="K137" i="6" l="1"/>
  <c r="L137" i="6" s="1"/>
  <c r="I138" i="3"/>
  <c r="K138" i="6" l="1"/>
  <c r="L138" i="6" s="1"/>
  <c r="I139" i="3"/>
  <c r="K139" i="6" l="1"/>
  <c r="L139" i="6" s="1"/>
  <c r="I140" i="3"/>
  <c r="I141" i="3" l="1"/>
  <c r="K140" i="6"/>
  <c r="L140" i="6" s="1"/>
  <c r="I142" i="3" l="1"/>
  <c r="K141" i="6"/>
  <c r="L141" i="6" s="1"/>
  <c r="K142" i="6" l="1"/>
  <c r="L142" i="6" s="1"/>
  <c r="I143" i="3"/>
  <c r="I144" i="3" l="1"/>
  <c r="K143" i="6"/>
  <c r="L143" i="6" s="1"/>
  <c r="I145" i="3" l="1"/>
  <c r="K144" i="6"/>
  <c r="L144" i="6" s="1"/>
  <c r="I146" i="3" l="1"/>
  <c r="K145" i="6"/>
  <c r="L145" i="6" s="1"/>
  <c r="K146" i="6" l="1"/>
  <c r="L146" i="6" s="1"/>
  <c r="I147" i="3"/>
  <c r="K147" i="6" l="1"/>
  <c r="L147" i="6" s="1"/>
  <c r="I148" i="3"/>
  <c r="I149" i="3" l="1"/>
  <c r="K148" i="6"/>
  <c r="L148" i="6" s="1"/>
  <c r="I150" i="3" l="1"/>
  <c r="K149" i="6"/>
  <c r="L149" i="6" s="1"/>
  <c r="I151" i="3" l="1"/>
  <c r="K150" i="6"/>
  <c r="L150" i="6" s="1"/>
  <c r="I152" i="3" l="1"/>
  <c r="K151" i="6"/>
  <c r="L151" i="6" s="1"/>
  <c r="K152" i="6" l="1"/>
  <c r="L152" i="6" s="1"/>
  <c r="I153" i="3"/>
  <c r="I154" i="3" l="1"/>
  <c r="K153" i="6"/>
  <c r="L153" i="6" s="1"/>
  <c r="K154" i="6" l="1"/>
  <c r="L154" i="6" s="1"/>
  <c r="I155" i="3"/>
  <c r="K155" i="6" l="1"/>
  <c r="L155" i="6" s="1"/>
  <c r="I156" i="3"/>
  <c r="K156" i="6" l="1"/>
  <c r="L156" i="6" s="1"/>
  <c r="I157" i="3"/>
  <c r="I158" i="3" l="1"/>
  <c r="K157" i="6"/>
  <c r="L157" i="6" s="1"/>
  <c r="I159" i="3" l="1"/>
  <c r="K158" i="6"/>
  <c r="L158" i="6" s="1"/>
  <c r="I160" i="3" l="1"/>
  <c r="K159" i="6"/>
  <c r="L159" i="6" s="1"/>
  <c r="I161" i="3" l="1"/>
  <c r="K160" i="6"/>
  <c r="L160" i="6" s="1"/>
  <c r="I162" i="3" l="1"/>
  <c r="K161" i="6"/>
  <c r="L161" i="6" s="1"/>
  <c r="K162" i="6" l="1"/>
  <c r="L162" i="6" s="1"/>
  <c r="I163" i="3"/>
  <c r="K163" i="6" l="1"/>
  <c r="L163" i="6" s="1"/>
  <c r="I164" i="3"/>
  <c r="I165" i="3" l="1"/>
  <c r="K164" i="6"/>
  <c r="L164" i="6" s="1"/>
  <c r="I166" i="3" l="1"/>
  <c r="K165" i="6"/>
  <c r="L165" i="6" s="1"/>
  <c r="I167" i="3" l="1"/>
  <c r="K166" i="6"/>
  <c r="L166" i="6" s="1"/>
  <c r="K167" i="6" l="1"/>
  <c r="L167" i="6" s="1"/>
  <c r="I168" i="3"/>
  <c r="K168" i="6" l="1"/>
  <c r="L168" i="6" s="1"/>
  <c r="I169" i="3"/>
  <c r="K169" i="6" l="1"/>
  <c r="L169" i="6" s="1"/>
  <c r="I170" i="3"/>
  <c r="K170" i="6" l="1"/>
  <c r="L170" i="6" s="1"/>
  <c r="I171" i="3"/>
  <c r="K171" i="6" l="1"/>
  <c r="L171" i="6" s="1"/>
  <c r="I172" i="3"/>
  <c r="I173" i="3" l="1"/>
  <c r="K172" i="6"/>
  <c r="L172" i="6" s="1"/>
  <c r="I174" i="3" l="1"/>
  <c r="K173" i="6"/>
  <c r="L173" i="6" s="1"/>
  <c r="K174" i="6" l="1"/>
  <c r="L174" i="6" s="1"/>
  <c r="I175" i="3"/>
  <c r="K175" i="6" l="1"/>
  <c r="L175" i="6" s="1"/>
  <c r="I176" i="3"/>
  <c r="K176" i="6" l="1"/>
  <c r="L176" i="6" s="1"/>
  <c r="I177" i="3"/>
  <c r="K177" i="6" l="1"/>
  <c r="L177" i="6" s="1"/>
  <c r="I178" i="3"/>
  <c r="I179" i="3" l="1"/>
  <c r="K178" i="6"/>
  <c r="L178" i="6" s="1"/>
  <c r="I180" i="3" l="1"/>
  <c r="K179" i="6"/>
  <c r="L179" i="6" s="1"/>
  <c r="I181" i="3" l="1"/>
  <c r="K180" i="6"/>
  <c r="L180" i="6" s="1"/>
  <c r="I182" i="3" l="1"/>
  <c r="K181" i="6"/>
  <c r="L181" i="6" s="1"/>
  <c r="I183" i="3" l="1"/>
  <c r="K182" i="6"/>
  <c r="L182" i="6" s="1"/>
  <c r="I184" i="3" l="1"/>
  <c r="K183" i="6"/>
  <c r="L183" i="6" s="1"/>
  <c r="I185" i="3" l="1"/>
  <c r="K184" i="6"/>
  <c r="L184" i="6" s="1"/>
  <c r="I186" i="3" l="1"/>
  <c r="K185" i="6"/>
  <c r="L185" i="6" s="1"/>
  <c r="K186" i="6" l="1"/>
  <c r="L186" i="6" s="1"/>
  <c r="I187" i="3"/>
  <c r="I188" i="3" l="1"/>
  <c r="K187" i="6"/>
  <c r="L187" i="6" s="1"/>
  <c r="K188" i="6" l="1"/>
  <c r="L188" i="6" s="1"/>
  <c r="I189" i="3"/>
  <c r="I190" i="3" l="1"/>
  <c r="K189" i="6"/>
  <c r="L189" i="6" s="1"/>
  <c r="K190" i="6" l="1"/>
  <c r="L190" i="6" s="1"/>
  <c r="I191" i="3"/>
  <c r="K191" i="6" l="1"/>
  <c r="L191" i="6" s="1"/>
  <c r="I192" i="3"/>
  <c r="I193" i="3" l="1"/>
  <c r="K192" i="6"/>
  <c r="L192" i="6" s="1"/>
  <c r="K193" i="6" l="1"/>
  <c r="L193" i="6" s="1"/>
  <c r="I194" i="3"/>
  <c r="K194" i="6" l="1"/>
  <c r="L194" i="6" s="1"/>
  <c r="I195" i="3"/>
  <c r="I196" i="3" l="1"/>
  <c r="K195" i="6"/>
  <c r="L195" i="6" s="1"/>
  <c r="K196" i="6" l="1"/>
  <c r="L196" i="6" s="1"/>
  <c r="I197" i="3"/>
  <c r="I198" i="3" l="1"/>
  <c r="K197" i="6"/>
  <c r="L197" i="6" s="1"/>
  <c r="K198" i="6" l="1"/>
  <c r="L198" i="6" s="1"/>
  <c r="I199" i="3"/>
  <c r="K199" i="6" l="1"/>
  <c r="L199" i="6" s="1"/>
  <c r="I200" i="3"/>
  <c r="K200" i="6" l="1"/>
  <c r="L200" i="6" s="1"/>
  <c r="I201" i="3"/>
  <c r="K201" i="6" l="1"/>
  <c r="L201" i="6" s="1"/>
  <c r="I202" i="3"/>
  <c r="I203" i="3" l="1"/>
  <c r="K202" i="6"/>
  <c r="L202" i="6" s="1"/>
  <c r="I204" i="3" l="1"/>
  <c r="K203" i="6"/>
  <c r="L203" i="6" s="1"/>
  <c r="I205" i="3" l="1"/>
  <c r="K204" i="6"/>
  <c r="L204" i="6" s="1"/>
  <c r="I206" i="3" l="1"/>
  <c r="K205" i="6"/>
  <c r="L205" i="6" s="1"/>
  <c r="K206" i="6" l="1"/>
  <c r="L206" i="6" s="1"/>
  <c r="I207" i="3"/>
  <c r="I208" i="3" l="1"/>
  <c r="K207" i="6"/>
  <c r="L207" i="6" s="1"/>
  <c r="S62" i="6" s="1"/>
  <c r="I209" i="3" l="1"/>
  <c r="I210" i="3" l="1"/>
  <c r="I211" i="3" l="1"/>
  <c r="I212" i="3" l="1"/>
  <c r="I213" i="3" l="1"/>
  <c r="I214" i="3" l="1"/>
  <c r="I215" i="3" l="1"/>
  <c r="I216" i="3" l="1"/>
  <c r="I217" i="3" l="1"/>
  <c r="I218" i="3" l="1"/>
  <c r="I219" i="3" l="1"/>
  <c r="I220" i="3" l="1"/>
</calcChain>
</file>

<file path=xl/sharedStrings.xml><?xml version="1.0" encoding="utf-8"?>
<sst xmlns="http://schemas.openxmlformats.org/spreadsheetml/2006/main" count="8774" uniqueCount="967">
  <si>
    <t>Type article</t>
  </si>
  <si>
    <t>Nombre de cartes</t>
  </si>
  <si>
    <t>Booster</t>
  </si>
  <si>
    <t>Starter</t>
  </si>
  <si>
    <t>Display</t>
  </si>
  <si>
    <t>Date</t>
  </si>
  <si>
    <t>Nb Booster</t>
  </si>
  <si>
    <t>Nb Starter</t>
  </si>
  <si>
    <t>Nb Display</t>
  </si>
  <si>
    <t>Prix d'achat</t>
  </si>
  <si>
    <t>Nombre de cartes total</t>
  </si>
  <si>
    <t>Désignation</t>
  </si>
  <si>
    <t>Acheteur</t>
  </si>
  <si>
    <t>Alexis</t>
  </si>
  <si>
    <t>Compteurs</t>
  </si>
  <si>
    <t>Coût total</t>
  </si>
  <si>
    <t>Jules</t>
  </si>
  <si>
    <t>Un Y vaut X cartes.</t>
  </si>
  <si>
    <t>Edition</t>
  </si>
  <si>
    <t>Premier Chapitre</t>
  </si>
  <si>
    <t>D-Bleu</t>
  </si>
  <si>
    <t>D-Rouge</t>
  </si>
  <si>
    <t>Enjeu</t>
  </si>
  <si>
    <t>Zexon</t>
  </si>
  <si>
    <t>Pikastore</t>
  </si>
  <si>
    <t>Shop for geek</t>
  </si>
  <si>
    <t>Magasin</t>
  </si>
  <si>
    <t>ID</t>
  </si>
  <si>
    <t>Couleur</t>
  </si>
  <si>
    <t>Améthyste</t>
  </si>
  <si>
    <t>Rubis</t>
  </si>
  <si>
    <t>Acier</t>
  </si>
  <si>
    <t>Ambre</t>
  </si>
  <si>
    <t>Saphir</t>
  </si>
  <si>
    <t>Émeraude</t>
  </si>
  <si>
    <t>Chapitre 1</t>
  </si>
  <si>
    <t>Nb de cartes</t>
  </si>
  <si>
    <t>Nb de cartes total</t>
  </si>
  <si>
    <t>dont Nb brillant</t>
  </si>
  <si>
    <t>dont nb brillant</t>
  </si>
  <si>
    <t>Nb de boosters</t>
  </si>
  <si>
    <t>Nom</t>
  </si>
  <si>
    <t>Ariel sur des jambes humaines</t>
  </si>
  <si>
    <t>Ariel Chanteuse exceptionnelle</t>
  </si>
  <si>
    <t>Cendrillon Douce et charmante</t>
  </si>
  <si>
    <t>Dingo mousquetaire</t>
  </si>
  <si>
    <t>Hadès roi de l'olympe</t>
  </si>
  <si>
    <t>Heihei picoreur du bateau</t>
  </si>
  <si>
    <t>Le fou empoté</t>
  </si>
  <si>
    <t>Lilo fait un vœu</t>
  </si>
  <si>
    <t>Maximus cheval du palais</t>
  </si>
  <si>
    <t>Maximus infatigable poursuivant</t>
  </si>
  <si>
    <t>Mickey Mouse véritable ami</t>
  </si>
  <si>
    <t>Minnie Mouse Princesse adorée</t>
  </si>
  <si>
    <t>Vaiana de motunui</t>
  </si>
  <si>
    <t>Monsieur Mouche fidèle second</t>
  </si>
  <si>
    <t>Prince Philippe tueur de dragon</t>
  </si>
  <si>
    <t>Pumba poète qui sommeille</t>
  </si>
  <si>
    <t>Raiponce guérit des blessures</t>
  </si>
  <si>
    <t>Sébastien compositeur à la cour</t>
  </si>
  <si>
    <t>Simba lionceau protecteur</t>
  </si>
  <si>
    <t>Stitch surfeur insouciant</t>
  </si>
  <si>
    <t>Stitch nouveau chien</t>
  </si>
  <si>
    <t>Stitch rock star</t>
  </si>
  <si>
    <t>Timon dénicheur de larves</t>
  </si>
  <si>
    <t>C'est la fête</t>
  </si>
  <si>
    <t>Action - Chanson</t>
  </si>
  <si>
    <t>Très mauvais caractère !</t>
  </si>
  <si>
    <t>Action</t>
  </si>
  <si>
    <t>Hakuna matata</t>
  </si>
  <si>
    <t>Lueur réparatrice</t>
  </si>
  <si>
    <t>Juste à temps</t>
  </si>
  <si>
    <t>Partir là-bas</t>
  </si>
  <si>
    <t>Tu m'as oublié</t>
  </si>
  <si>
    <t>Zirgouflex</t>
  </si>
  <si>
    <t>Objet</t>
  </si>
  <si>
    <t>Lanterne</t>
  </si>
  <si>
    <t>Collier coquillage d'Ursula</t>
  </si>
  <si>
    <t>Anna héritière d'Arendelle</t>
  </si>
  <si>
    <t>Archimède hibou extrêment instruit</t>
  </si>
  <si>
    <t>Personnage</t>
  </si>
  <si>
    <t>Dr. Facilier agent provocateur</t>
  </si>
  <si>
    <t>Dr. Facilier charlatan</t>
  </si>
  <si>
    <t>Dr. Facilier étrange gentleman</t>
  </si>
  <si>
    <t>Elsa reine régente</t>
  </si>
  <si>
    <t>Elsa reine des neiges</t>
  </si>
  <si>
    <t>Elsa esprit de l'hiver</t>
  </si>
  <si>
    <t>Flotsam espion d'ursula</t>
  </si>
  <si>
    <t>Jafar gardien des secrets</t>
  </si>
  <si>
    <t>Jafar sorcier maléfique</t>
  </si>
  <si>
    <t>Jetsam espion d'ursula</t>
  </si>
  <si>
    <t>Balais magiques bridage des sceaux</t>
  </si>
  <si>
    <t>Maléfique attendant son heure</t>
  </si>
  <si>
    <t>Maléfique sorcière</t>
  </si>
  <si>
    <t>Guimauve gardien tenace</t>
  </si>
  <si>
    <t>Mickey Mouse sorcier renégat</t>
  </si>
  <si>
    <t>Olaf gentil bonhomme de neige</t>
  </si>
  <si>
    <t>Pascal compagnon de raiponce</t>
  </si>
  <si>
    <t>Rafiki mystérieux sage</t>
  </si>
  <si>
    <t>Sven fournisseur officiel de glace</t>
  </si>
  <si>
    <t>la Reine vaniteuse et malfaisante</t>
  </si>
  <si>
    <t>Madame de garderobe confidente de Belle</t>
  </si>
  <si>
    <t>La fée clochette alliée de Peter Pan</t>
  </si>
  <si>
    <t>Ursula assoiffée de pouvoir</t>
  </si>
  <si>
    <t>Yzma alchimiste</t>
  </si>
  <si>
    <t>Zeus dieu de la foudre</t>
  </si>
  <si>
    <t>Emberlificotage</t>
  </si>
  <si>
    <t>Gel</t>
  </si>
  <si>
    <t>Mes amis de l'au-delà</t>
  </si>
  <si>
    <t>Réflexion</t>
  </si>
  <si>
    <t>Miroir magique</t>
  </si>
  <si>
    <t>Chaudron d'ursula</t>
  </si>
  <si>
    <t>Montre à Gousset</t>
  </si>
  <si>
    <t>Aladdin prince Ali</t>
  </si>
  <si>
    <t>La bête fléau des loups</t>
  </si>
  <si>
    <t>Chat du Cheshire n'a pas toujours toute sa tête</t>
  </si>
  <si>
    <t>Cruella d'enfer cruelle diablesse</t>
  </si>
  <si>
    <t>Le duc de Weselton dignitaire opportuniste</t>
  </si>
  <si>
    <t>Flynn Rider charmant voleur</t>
  </si>
  <si>
    <t>Génie fait le show</t>
  </si>
  <si>
    <t>Génie déchaîne ses pouvoirs</t>
  </si>
  <si>
    <t>Génie à votre service</t>
  </si>
  <si>
    <t>Hans prince malfaisant</t>
  </si>
  <si>
    <t>Horace crapule bonne à rien</t>
  </si>
  <si>
    <t>Iago perroquet braillard</t>
  </si>
  <si>
    <t>Jasper petite frappe</t>
  </si>
  <si>
    <t>John Silver pirate extraterrestre</t>
  </si>
  <si>
    <t>Jumba Jookiba scientifique dissident</t>
  </si>
  <si>
    <t>Kuzco empereur pourri gâté</t>
  </si>
  <si>
    <t>Madame de Trémaine cruelle marâtre</t>
  </si>
  <si>
    <t>Chapelier fou hôte courtois</t>
  </si>
  <si>
    <t>Mégara tireuse de ficelles</t>
  </si>
  <si>
    <t>Mickey Mouse bandit rusé</t>
  </si>
  <si>
    <t>Mickey Mouse pilote de bateau à vapeur</t>
  </si>
  <si>
    <t>Mère Gothel manipulatrice égoïste</t>
  </si>
  <si>
    <t>Peter Pan toujours dans les airs</t>
  </si>
  <si>
    <t>Tamatoa petit crabe terne</t>
  </si>
  <si>
    <t>La fée Clochette la plus serviable</t>
  </si>
  <si>
    <t>Recommence !</t>
  </si>
  <si>
    <t>N'écoute que moi</t>
  </si>
  <si>
    <t>Ruée</t>
  </si>
  <si>
    <t>Voler aux riches</t>
  </si>
  <si>
    <t>Cruella diablesse</t>
  </si>
  <si>
    <t>La bête est à moi !</t>
  </si>
  <si>
    <t>Trahison brutale</t>
  </si>
  <si>
    <t>Carte du Dr. Facilier</t>
  </si>
  <si>
    <t>Cimeterre volé</t>
  </si>
  <si>
    <t>Abu singe malicieux</t>
  </si>
  <si>
    <t>Aladdin hors-la-loi héroïque</t>
  </si>
  <si>
    <t>Aladdin vaurien</t>
  </si>
  <si>
    <t>Capitaine Crochet pirate impitoyable</t>
  </si>
  <si>
    <t>Capitaine lieutenant du colonel</t>
  </si>
  <si>
    <t>Donald Duck volatile colérique</t>
  </si>
  <si>
    <t>Elsa surfeuse des glaces</t>
  </si>
  <si>
    <t>Gaston chasseur arrogant</t>
  </si>
  <si>
    <t>Dingo tête brulée</t>
  </si>
  <si>
    <t>Le fou agitateur de foule</t>
  </si>
  <si>
    <t>Maléfique dragon monstrueux</t>
  </si>
  <si>
    <t>Mickey Mouse brave petit tailleur</t>
  </si>
  <si>
    <t>Minnie Mouse toujours élégante</t>
  </si>
  <si>
    <t>Vaiana choisie par l'océan</t>
  </si>
  <si>
    <t>Mulan soldat impérial</t>
  </si>
  <si>
    <t>Peter Pan combattant intrépide</t>
  </si>
  <si>
    <t>Pöngo sacripant</t>
  </si>
  <si>
    <t>Raiponce lançant sa chevelure</t>
  </si>
  <si>
    <t>Scar ardent usurpateur</t>
  </si>
  <si>
    <t>Scar fanatique sans scrupule</t>
  </si>
  <si>
    <t>Sergent Tibs chat courageux</t>
  </si>
  <si>
    <t>Stitch abominable créature</t>
  </si>
  <si>
    <t>Te Ka démon de la terre et du feu</t>
  </si>
  <si>
    <t>Tigrou merveilleux d'être un tigrou</t>
  </si>
  <si>
    <t>Soyez prêtes</t>
  </si>
  <si>
    <t>Droit au but</t>
  </si>
  <si>
    <t>Feu du dragon</t>
  </si>
  <si>
    <t>Attiser les flammes</t>
  </si>
  <si>
    <t>Il a un sabre</t>
  </si>
  <si>
    <t>Enchevêtré</t>
  </si>
  <si>
    <t>Pomme empoisonnée</t>
  </si>
  <si>
    <t>Bouclier de vertu</t>
  </si>
  <si>
    <t>Épée de vérité</t>
  </si>
  <si>
    <t>Type</t>
  </si>
  <si>
    <t>Ariel collectionneuse de couics et de couacs</t>
  </si>
  <si>
    <t>Aurore rose</t>
  </si>
  <si>
    <t>Aurore gardienne rêveuse</t>
  </si>
  <si>
    <t>Aurore princesse royale</t>
  </si>
  <si>
    <t>Belle inventrice</t>
  </si>
  <si>
    <t>Belle étrange demoiselle</t>
  </si>
  <si>
    <t>Tui chef respecté</t>
  </si>
  <si>
    <t>Donald Duck inventeur fanfaron</t>
  </si>
  <si>
    <t>Polochon la voix de la raison</t>
  </si>
  <si>
    <t>Grand-mère Tala conteuse</t>
  </si>
  <si>
    <t>Hadès consiparateur infernal</t>
  </si>
  <si>
    <t>Jasmine déguisée</t>
  </si>
  <si>
    <t>Jasmine reine d'Agrabah</t>
  </si>
  <si>
    <t>Maléfique sinistre visiteuse</t>
  </si>
  <si>
    <t>Maléfique indésirable</t>
  </si>
  <si>
    <t>Maurice le plus célèbre des inventeurs</t>
  </si>
  <si>
    <t>Merlin mentor autoproclamé</t>
  </si>
  <si>
    <t>Mickey Mouse détective</t>
  </si>
  <si>
    <t>Mufasa roi de la terre des lions</t>
  </si>
  <si>
    <t>Philoctète entraineur de héros</t>
  </si>
  <si>
    <t>Robin des bois archer sans égal</t>
  </si>
  <si>
    <t>Scar manipulateur</t>
  </si>
  <si>
    <t>Tamatoa bling-bling</t>
  </si>
  <si>
    <t>Triton roi des océans</t>
  </si>
  <si>
    <t>Développe ton cerveau</t>
  </si>
  <si>
    <t>Si ce n'est pas baroque</t>
  </si>
  <si>
    <t>Libérée délivrée</t>
  </si>
  <si>
    <t>Je vole</t>
  </si>
  <si>
    <t>Travail d'équipe</t>
  </si>
  <si>
    <t>Panier de noix de coco</t>
  </si>
  <si>
    <t>Œil des moires</t>
  </si>
  <si>
    <t>Plume en forme d'arête</t>
  </si>
  <si>
    <t>Fleur aux pétales d'or</t>
  </si>
  <si>
    <t>Sceptre d'arandelle</t>
  </si>
  <si>
    <t>Aladdin hors-la-loi acculé</t>
  </si>
  <si>
    <t>La Bête colérique et aigrie</t>
  </si>
  <si>
    <t>capitaine crochet capitaine du jolly roger</t>
  </si>
  <si>
    <t>Capitaine Crochet duelliste aguerri</t>
  </si>
  <si>
    <t>Capitaine crochet rêve d'aventure</t>
  </si>
  <si>
    <t>Cerbère chien à trois têtes</t>
  </si>
  <si>
    <t>Donald mousquetaire</t>
  </si>
  <si>
    <t>Capitaine Gantu capitaine de la fédération</t>
  </si>
  <si>
    <t>Créatures sbires de Maléfique</t>
  </si>
  <si>
    <t>Hans treizième héritier</t>
  </si>
  <si>
    <t>Hercule vrai héros</t>
  </si>
  <si>
    <t>Kristoff maître glacier officiel</t>
  </si>
  <si>
    <t>Kronk fidèle bras droit</t>
  </si>
  <si>
    <t>Lilo héroïne galactique</t>
  </si>
  <si>
    <t>Maui demi-dieu</t>
  </si>
  <si>
    <t>Mickey Mouse mousquetaire</t>
  </si>
  <si>
    <t>Prince éric fougueux et courageux</t>
  </si>
  <si>
    <t>Simba futur roi</t>
  </si>
  <si>
    <t>Simba roi de retour</t>
  </si>
  <si>
    <t>Simba héritier légitime</t>
  </si>
  <si>
    <t>Monsieur Starkey acolyte de Crochet</t>
  </si>
  <si>
    <t>Te Ka sans cœur</t>
  </si>
  <si>
    <t>La Fée Clochette mini tacticienne</t>
  </si>
  <si>
    <t>La Fée Clochette fée géante</t>
  </si>
  <si>
    <t>Ce rêve bleu</t>
  </si>
  <si>
    <t>Déchiqueté</t>
  </si>
  <si>
    <t>Allumez les mêches</t>
  </si>
  <si>
    <t>Tuons la bête !</t>
  </si>
  <si>
    <t>Sens dessus dessous</t>
  </si>
  <si>
    <t xml:space="preserve">Fracasser ! </t>
  </si>
  <si>
    <t>Miroir de la bête</t>
  </si>
  <si>
    <t>Poêle à frire</t>
  </si>
  <si>
    <t>Tabard de mousquetaire</t>
  </si>
  <si>
    <t>Pistolet à plasma</t>
  </si>
  <si>
    <t>Rare</t>
  </si>
  <si>
    <t>Légendaire</t>
  </si>
  <si>
    <t>Super Rare</t>
  </si>
  <si>
    <t>Inhabituel</t>
  </si>
  <si>
    <t>Enchantée</t>
  </si>
  <si>
    <t>Super rare</t>
  </si>
  <si>
    <t>Rareté</t>
  </si>
  <si>
    <t>Stitch insouciant</t>
  </si>
  <si>
    <t>Maui idole des hommes</t>
  </si>
  <si>
    <t>Commun</t>
  </si>
  <si>
    <t>Collection rempli</t>
  </si>
  <si>
    <t>Nb de cartes complétés</t>
  </si>
  <si>
    <t>Nb de cartes manquantes</t>
  </si>
  <si>
    <t>Hadès seigneur des enfers</t>
  </si>
  <si>
    <t>Nb de boosters ouverts /starters</t>
  </si>
  <si>
    <t>Nb de starters</t>
  </si>
  <si>
    <t>Jour</t>
  </si>
  <si>
    <t>Total</t>
  </si>
  <si>
    <t>Jour 3</t>
  </si>
  <si>
    <t>Classeur</t>
  </si>
  <si>
    <t>Disponibilité</t>
  </si>
  <si>
    <t>Desk J1</t>
  </si>
  <si>
    <t>Desk J2</t>
  </si>
  <si>
    <t>Desk A1</t>
  </si>
  <si>
    <t>Desk A2</t>
  </si>
  <si>
    <t>Force</t>
  </si>
  <si>
    <t>Coût</t>
  </si>
  <si>
    <t>Moyen</t>
  </si>
  <si>
    <t>Volonté</t>
  </si>
  <si>
    <t>Lore</t>
  </si>
  <si>
    <t>Encrable</t>
  </si>
  <si>
    <t>OUI</t>
  </si>
  <si>
    <t>NON</t>
  </si>
  <si>
    <t>Moyenne</t>
  </si>
  <si>
    <t>DESKS</t>
  </si>
  <si>
    <t>id</t>
  </si>
  <si>
    <t>nb cartes</t>
  </si>
  <si>
    <t>Jour 4</t>
  </si>
  <si>
    <t>Cartes supp</t>
  </si>
  <si>
    <t>Jour 5</t>
  </si>
  <si>
    <t>utilisées</t>
  </si>
  <si>
    <t>restantes</t>
  </si>
  <si>
    <t>Chapitre 2</t>
  </si>
  <si>
    <t>Cobra Bubbles Simple éducateur</t>
  </si>
  <si>
    <t>Grand Duke Conseiller du roi</t>
  </si>
  <si>
    <t>Mickey Mouse Visage amical</t>
  </si>
  <si>
    <t>Mulan en pleine réflexion</t>
  </si>
  <si>
    <t>Raiponce artiste douée</t>
  </si>
  <si>
    <t>La reine autorité naturelle</t>
  </si>
  <si>
    <t>Ultime combat</t>
  </si>
  <si>
    <t>Le grand génie du mal</t>
  </si>
  <si>
    <t>De zéro en héros</t>
  </si>
  <si>
    <t>Pierre de dragon</t>
  </si>
  <si>
    <t>Arthur apprenti de l'enchanteur</t>
  </si>
  <si>
    <t>Zip âme innoncente</t>
  </si>
  <si>
    <t>Elsa sans gants</t>
  </si>
  <si>
    <t>Madame Mime en renard</t>
  </si>
  <si>
    <t>Madame Mime en dragon</t>
  </si>
  <si>
    <t>Madame Mime en serpent</t>
  </si>
  <si>
    <t>Merlin en crabe</t>
  </si>
  <si>
    <t>Merlin en chèvre</t>
  </si>
  <si>
    <t>Merlin en lapin</t>
  </si>
  <si>
    <t>Merlin métamorphe</t>
  </si>
  <si>
    <t>Merlin en écureuil</t>
  </si>
  <si>
    <t>Pinocchio clou du spectacle</t>
  </si>
  <si>
    <t>Pinocchio marionette bavarde</t>
  </si>
  <si>
    <t>Winnie l'ourson magicien mellifique</t>
  </si>
  <si>
    <t>Le macabre et la terreur</t>
  </si>
  <si>
    <t>Je suis coincé !</t>
  </si>
  <si>
    <t>Panneaux déroutants</t>
  </si>
  <si>
    <t>Grimoire du sorcier</t>
  </si>
  <si>
    <t>La bête implacable</t>
  </si>
  <si>
    <t>Belle rat de bibliothèque</t>
  </si>
  <si>
    <t>Belle archère dissimulée</t>
  </si>
  <si>
    <t>Bucky professeur de Squeak</t>
  </si>
  <si>
    <t>Daisy agente secrète</t>
  </si>
  <si>
    <t>Donald parfait gentleman</t>
  </si>
  <si>
    <t>L'enchanteresse juge inattendue</t>
  </si>
  <si>
    <t>Flynn Rider vagabond sûr de lui</t>
  </si>
  <si>
    <t>Lucifer chat sournois</t>
  </si>
  <si>
    <t>Panique diablotin des enfers</t>
  </si>
  <si>
    <t>Prince Jean le plus cupide de tous</t>
  </si>
  <si>
    <t>La reine de cœur rapidement en colère</t>
  </si>
  <si>
    <t>Bibbidi Bobbidi Boo</t>
  </si>
  <si>
    <t>Rebondir</t>
  </si>
  <si>
    <t>Hypnotiser</t>
  </si>
  <si>
    <t>Improviser</t>
  </si>
  <si>
    <t>Tactique de meute</t>
  </si>
  <si>
    <t>Sonner la clochette</t>
  </si>
  <si>
    <t>Gardes cartes</t>
  </si>
  <si>
    <t>Madame de Trémaine marâtre autoritaire</t>
  </si>
  <si>
    <t>Lumière véritable tête brûlée</t>
  </si>
  <si>
    <t>Minnie surfeuse élégante</t>
  </si>
  <si>
    <t>Minnie plongeuse émerveillée</t>
  </si>
  <si>
    <t>Minnie n'arrête jamais</t>
  </si>
  <si>
    <t>Mulan tout juste sortie de l'entraînement</t>
  </si>
  <si>
    <t>Raya combattante de Kumandra</t>
  </si>
  <si>
    <t>Scar tricheur vicieux</t>
  </si>
  <si>
    <t>Tigrou unique en son genre</t>
  </si>
  <si>
    <t>Clochette du dîner</t>
  </si>
  <si>
    <t>L'épée dans l'enclume</t>
  </si>
  <si>
    <t>Basil détective privé</t>
  </si>
  <si>
    <t>Basil détective de Baker Street</t>
  </si>
  <si>
    <t>Basil enquêteur perspicace</t>
  </si>
  <si>
    <t>Big Ben grand-père Horloge</t>
  </si>
  <si>
    <t>Big Ben horloge parlante</t>
  </si>
  <si>
    <t>Cruella d'enfer collection croisière</t>
  </si>
  <si>
    <t>Gaston fort du cerveau</t>
  </si>
  <si>
    <t>Grand Pabbie le plus vieux et le plus sage</t>
  </si>
  <si>
    <t>Madame Judson gouvernante</t>
  </si>
  <si>
    <t>Prince charmant héritier du trône</t>
  </si>
  <si>
    <t>Quatre douzaine d'œufs</t>
  </si>
  <si>
    <t>Arbalète de croc du dragon</t>
  </si>
  <si>
    <t>Marmite de Gumbo</t>
  </si>
  <si>
    <t>Cendrillon chevalier à l'entraînement</t>
  </si>
  <si>
    <t>Cendrillon cœur vaillant</t>
  </si>
  <si>
    <t>Donald plongeur en eau profonde</t>
  </si>
  <si>
    <t>Eli Leboeuf Dig daddy</t>
  </si>
  <si>
    <t>Dingo chevalier pour un jour</t>
  </si>
  <si>
    <t>Li Shang instructeur d'archerie</t>
  </si>
  <si>
    <t>Prince Naveen prince sans le sou</t>
  </si>
  <si>
    <t>La reine de cœur monarque capricieuse</t>
  </si>
  <si>
    <t>Robin des bois habile combattant</t>
  </si>
  <si>
    <t>Le Prince n'abandonne jamais</t>
  </si>
  <si>
    <t>Armure de souris</t>
  </si>
  <si>
    <t>Timide - Grand sentimental</t>
  </si>
  <si>
    <t>Jean-Christophe - Aventurier</t>
  </si>
  <si>
    <t>Cendrillon fait sensation au bal</t>
  </si>
  <si>
    <t>Prof - chef des septs nains</t>
  </si>
  <si>
    <t>Simplet toujours enjouée</t>
  </si>
  <si>
    <t>Eudora couturière accomplie</t>
  </si>
  <si>
    <t>Gaston brute et baryton</t>
  </si>
  <si>
    <t>Joyeux de nature joviale</t>
  </si>
  <si>
    <t>Roi Louie - la jungle est à ses pieds</t>
  </si>
  <si>
    <t>Grincheux mauvais caractère</t>
  </si>
  <si>
    <t>Mufasa roi trahi</t>
  </si>
  <si>
    <t>Mulan esprit libre</t>
  </si>
  <si>
    <t>Nana chienne de la famille Darling</t>
  </si>
  <si>
    <t>Porcinet si petit animal</t>
  </si>
  <si>
    <t>Raiponce solaire</t>
  </si>
  <si>
    <t>Dormeur tombe de fatigue</t>
  </si>
  <si>
    <t>Atchoum très allergique</t>
  </si>
  <si>
    <t>Blanche-Neige perdue dans la forêt</t>
  </si>
  <si>
    <t>Blanche-Neige invitée inattendue</t>
  </si>
  <si>
    <t>Blanche-Neige fait un vœu</t>
  </si>
  <si>
    <t>La Reine monarque absolue</t>
  </si>
  <si>
    <t>Ne bougez pas</t>
  </si>
  <si>
    <t>Peignons les roses en rouge</t>
  </si>
  <si>
    <t>Flûte de dormeur</t>
  </si>
  <si>
    <t>La fée bleu récompense les bonnes actions</t>
  </si>
  <si>
    <t>Dr. Facilier opportuniste bien renseigné</t>
  </si>
  <si>
    <t>La bonnée fée - là pour aider</t>
  </si>
  <si>
    <t>La bonne fée - armurière mystique</t>
  </si>
  <si>
    <t>La bonne fée - au cœur pur</t>
  </si>
  <si>
    <t>Heihei volatile tenace</t>
  </si>
  <si>
    <t>Jimmy Cricket conscience de Pinocchio</t>
  </si>
  <si>
    <t>Kuzco Lama recherché</t>
  </si>
  <si>
    <t>Madame Mime rivale de Merlin</t>
  </si>
  <si>
    <t>Ombre de Peter Pan - décousue</t>
  </si>
  <si>
    <t>Pinocchio livré à lui-même</t>
  </si>
  <si>
    <t>Yzma fait peur sans faire exprès</t>
  </si>
  <si>
    <t>Yzma manque de sommeil</t>
  </si>
  <si>
    <t>Légende de l'épée dans le rocher</t>
  </si>
  <si>
    <t>Contrat irrévocable</t>
  </si>
  <si>
    <t>Maillet de croquet</t>
  </si>
  <si>
    <t>Arthur devenu fine lame</t>
  </si>
  <si>
    <t>Chat du cheshire toujours ce sourire…</t>
  </si>
  <si>
    <t>Chat du cheshire sorti de l'ombre</t>
  </si>
  <si>
    <t>Donald sommambule</t>
  </si>
  <si>
    <t>Dr. Facilier lit dans les cartes</t>
  </si>
  <si>
    <t>Flynn Rider son plus grand fan</t>
  </si>
  <si>
    <t>Gaston prétendant fourbe</t>
  </si>
  <si>
    <t>Petit Jean ami loyal</t>
  </si>
  <si>
    <t>Peine diablotin des enfers</t>
  </si>
  <si>
    <t>Pat mauvais garçon</t>
  </si>
  <si>
    <t>Ratigan génie du crime</t>
  </si>
  <si>
    <t>Ray luciole décontractée</t>
  </si>
  <si>
    <t>La reine déguisée en mendiante</t>
  </si>
  <si>
    <t>Tiana véritable princesse</t>
  </si>
  <si>
    <t>Virana cheffe de croc du Dragon</t>
  </si>
  <si>
    <t>Piège génial de Ratigan</t>
  </si>
  <si>
    <t>Baloo ours épicurien</t>
  </si>
  <si>
    <t>Boun entrepreneur précoce</t>
  </si>
  <si>
    <t>Donald pas encore !</t>
  </si>
  <si>
    <t>Félicia toujours affamé</t>
  </si>
  <si>
    <t>Fidget homme de main de Ratigan</t>
  </si>
  <si>
    <t>Grand coquin porte bien son nom</t>
  </si>
  <si>
    <t>Madame de Trémaine reine impérieuse</t>
  </si>
  <si>
    <t>Mère Gothel mauvaise et desséchée</t>
  </si>
  <si>
    <t>Namaari Némésis</t>
  </si>
  <si>
    <t>La reine de cœur souveraine impulsive</t>
  </si>
  <si>
    <t>La reine de cœur utilise les faiblesses</t>
  </si>
  <si>
    <t>Ratigan le plus beau des rats</t>
  </si>
  <si>
    <t>Raya obstinée</t>
  </si>
  <si>
    <t>Raya cheffe des terres de cœur</t>
  </si>
  <si>
    <t>Shere Khan prédateur menaçant</t>
  </si>
  <si>
    <t>Tuktuk boule de démolition</t>
  </si>
  <si>
    <t>Le monde qui est le mien</t>
  </si>
  <si>
    <t>Votre roi nous invite à la fête</t>
  </si>
  <si>
    <t>La plus diabolique conjuration</t>
  </si>
  <si>
    <t xml:space="preserve">Comment m'as-tu nommé ? </t>
  </si>
  <si>
    <t>Tu t'envoles</t>
  </si>
  <si>
    <t>Dague de Peter Pan</t>
  </si>
  <si>
    <t>Alice en pleine croissance</t>
  </si>
  <si>
    <t>Cruella d'enfer cruellement infecte</t>
  </si>
  <si>
    <t>Duke Weaselton escroc à la petite semaine</t>
  </si>
  <si>
    <t>Flaversham fabricant de jouets</t>
  </si>
  <si>
    <t>James parent modèle</t>
  </si>
  <si>
    <t>Jasmine héritière d'Agrabah</t>
  </si>
  <si>
    <t>Judy Hopps policière optimiste</t>
  </si>
  <si>
    <t>Nick Wilde rusé comme un renard</t>
  </si>
  <si>
    <t>Bébé Noi voleuse orpheline</t>
  </si>
  <si>
    <t>Maître Hibou conférencier à la logique implacable</t>
  </si>
  <si>
    <t>Coco Lapin hôte malgré lui</t>
  </si>
  <si>
    <t>Sisu dragon d'eau divin</t>
  </si>
  <si>
    <t>Nokk esprit de l'eau</t>
  </si>
  <si>
    <t>Winnie l'ourson pense pense pense</t>
  </si>
  <si>
    <t>Chute dans le terrier de lapin</t>
  </si>
  <si>
    <t>Projectile de Fortune</t>
  </si>
  <si>
    <t>Rien à cacher</t>
  </si>
  <si>
    <t>Atelier de Maurice</t>
  </si>
  <si>
    <t>Glace à l'eau</t>
  </si>
  <si>
    <t>Boite de sardines</t>
  </si>
  <si>
    <t>La bête prêt à se sacrifier</t>
  </si>
  <si>
    <t>La bête héros tragique</t>
  </si>
  <si>
    <t>La bête reclus inhospitalier</t>
  </si>
  <si>
    <t>Benja gardien de la pierre de dragon</t>
  </si>
  <si>
    <t>Chef Bogo officier respecté</t>
  </si>
  <si>
    <t>Hercule héros divin</t>
  </si>
  <si>
    <t>Hercule héros à l'entrainement</t>
  </si>
  <si>
    <t>Jafar serpent cuirassé</t>
  </si>
  <si>
    <t>Jafar grand Vizir</t>
  </si>
  <si>
    <t>Kronk ragondin junior</t>
  </si>
  <si>
    <t>Lawrence valet jaloux</t>
  </si>
  <si>
    <t>Balais magiques modèle industriel</t>
  </si>
  <si>
    <t>Namaari brume matinale</t>
  </si>
  <si>
    <t>Tiana serveuse consciencieuse</t>
  </si>
  <si>
    <t>Le chasseur homme de main réticent</t>
  </si>
  <si>
    <t>Fonce !</t>
  </si>
  <si>
    <t>Perdue dans l'hiver</t>
  </si>
  <si>
    <t>Choisir son combat</t>
  </si>
  <si>
    <t>Plus ardent que le feu des volcans</t>
  </si>
  <si>
    <t>Dernier canon</t>
  </si>
  <si>
    <t>Haltères</t>
  </si>
  <si>
    <t>Comptage général</t>
  </si>
  <si>
    <t>/</t>
  </si>
  <si>
    <t>Pacha - chef de village</t>
  </si>
  <si>
    <t>La chenille chill et vaporeux</t>
  </si>
  <si>
    <t>Tiana Princesse en fête</t>
  </si>
  <si>
    <t>Ajout cartes</t>
  </si>
  <si>
    <t>4a</t>
  </si>
  <si>
    <t>4b</t>
  </si>
  <si>
    <t>4c</t>
  </si>
  <si>
    <t>4d</t>
  </si>
  <si>
    <t>4e</t>
  </si>
  <si>
    <t>Baloo - von Bruinwald XII</t>
  </si>
  <si>
    <t>Bernard - Tout nouvel agent</t>
  </si>
  <si>
    <t>Chernabog - Répand le mal</t>
  </si>
  <si>
    <t>Chiot Dalmatien - Frétille de joie</t>
  </si>
  <si>
    <t>Amadou Gentil - Le Docteur</t>
  </si>
  <si>
    <t>Kida - Atlante</t>
  </si>
  <si>
    <t>Kida - Protectrice de l’Atlantide</t>
  </si>
  <si>
    <t>Lucky - Le 15ème chiot</t>
  </si>
  <si>
    <t>Minnie - Artiste musicale</t>
  </si>
  <si>
    <t>Miss Bianca - Agente de S.O.S Société</t>
  </si>
  <si>
    <t>Mr. Snoops - Homme d’affaires inepte</t>
  </si>
  <si>
    <t>Nani - Sœur protectrice</t>
  </si>
  <si>
    <t>Orville - As de l’aviation</t>
  </si>
  <si>
    <t>Patch - Chiot intimident</t>
  </si>
  <si>
    <t>Perdita - Mère dévouée</t>
  </si>
  <si>
    <t>Porcinet - Capitaine Pirate de Winnie</t>
  </si>
  <si>
    <t>Pluto - Protecteur déterminé</t>
  </si>
  <si>
    <t>Pluto - Gentil cabot</t>
  </si>
  <si>
    <t>Pongo - Père persévérant</t>
  </si>
  <si>
    <t>La Reine de cœur - Impératrice du Pays des Merveilles</t>
  </si>
  <si>
    <t>Rolly - Chiot affamé</t>
  </si>
  <si>
    <t>La Fée Clochette - Fée généreuse</t>
  </si>
  <si>
    <t>Wendy Darling - Talentueuse navigatrice 23</t>
  </si>
  <si>
    <t>Talentueuse navigatrice 23 - 99 Chiots</t>
  </si>
  <si>
    <t>Le Pays Imaginaire - Lagune aux Sirènes</t>
  </si>
  <si>
    <t>La terre des lions - Le rocher des lions</t>
  </si>
  <si>
    <t>Chez Tiana - Restaurant de jazz</t>
  </si>
  <si>
    <t>Alice - Alchimiste théinée</t>
  </si>
  <si>
    <t>Adeptes de Chernabog - Créatures du mal</t>
  </si>
  <si>
    <t>Diablo - Animal de compagnie fidèle</t>
  </si>
  <si>
    <t>Génie - Ami encourageant</t>
  </si>
  <si>
    <t>Hydros - Titan de glace</t>
  </si>
  <si>
    <t>Iago - Gentil coco</t>
  </si>
  <si>
    <t>Jafar - Voleur de lampe</t>
  </si>
  <si>
    <t>Jafar - Illusionniste ensorcelant</t>
  </si>
  <si>
    <t>Lena De Sortilège - Adolescente rebelle</t>
  </si>
  <si>
    <t>Balais Magiques - Plumeau dansant</t>
  </si>
  <si>
    <t>Balais Magiques - Nettoyeur rapide</t>
  </si>
  <si>
    <t>Balais Magiques - Le grand nettoyeur</t>
  </si>
  <si>
    <t>Tapis volant - Carpette magique</t>
  </si>
  <si>
    <t>Miss Tick - Sorcière ambitieuse</t>
  </si>
  <si>
    <t>Miss Tick - Toucher de Midas</t>
  </si>
  <si>
    <t>Miss Tick - Sorcière en plein larcin</t>
  </si>
  <si>
    <t>Maléfique - Maîtresse du Mal</t>
  </si>
  <si>
    <t>Mama Odie - Voix de la sagesse</t>
  </si>
  <si>
    <t>Pua - Compagnon bedonnant</t>
  </si>
  <si>
    <t>Rafiki - Combattant Mystique</t>
  </si>
  <si>
    <t>Stratos - Titan du vent</t>
  </si>
  <si>
    <t>L’Oiseau de feu - Force destructrice</t>
  </si>
  <si>
    <t>La Reine - Rivale haineuse</t>
  </si>
  <si>
    <t>Le Gardien du trésor - Protecteur de la cave</t>
  </si>
  <si>
    <t>Ursula - Sorcière des mers</t>
  </si>
  <si>
    <t>Montagne interdite - Château de Maléfique</t>
  </si>
  <si>
    <t>Château de la Reine - Salle du miroir</t>
  </si>
  <si>
    <t>La Tour du Sorcier - Atelier merveilleux</t>
  </si>
  <si>
    <t>Le Frisé - Enfant perdu très costaud</t>
  </si>
  <si>
    <t>Ondins ensorcelés - Œuvre d’Ursula</t>
  </si>
  <si>
    <t>Don Carnage - Prince des Pirates</t>
  </si>
  <si>
    <t>Flotsam - Boule puante</t>
  </si>
  <si>
    <t>Frère Tuck - Prêtre de Nottingham</t>
  </si>
  <si>
    <t>Helga Sinclair - Femme fatale</t>
  </si>
  <si>
    <t>Helga Sinclair - Partenaire vengeresse</t>
  </si>
  <si>
    <t>Jetsam - Boule puante</t>
  </si>
  <si>
    <t>Kit - Dur à cuire</t>
  </si>
  <si>
    <t>Lyle Tiberius Rourke - Mercenaire fourbe</t>
  </si>
  <si>
    <t>Milo Thatch - Brillant cartographe</t>
  </si>
  <si>
    <t>Milo Thatch - Roi de l’Atlantide</t>
  </si>
  <si>
    <t>Morph - Gluant de l’espace</t>
  </si>
  <si>
    <t>Peter Pan - Chef des enfants perdus</t>
  </si>
  <si>
    <t>Prince Jean - Roi de mauvais aloi</t>
  </si>
  <si>
    <t>Robin des bois - Rêveur éveillé</t>
  </si>
  <si>
    <t>Shenzi - Cheffe de meute des hyènes</t>
  </si>
  <si>
    <t>Triste Sire - Aspic envenimant</t>
  </si>
  <si>
    <t>Bobby - Lapin énergique</t>
  </si>
  <si>
    <t>Monsieur Starkey - Pirate sournois</t>
  </si>
  <si>
    <t>Stitch - Agent sous couverture</t>
  </si>
  <si>
    <t>Ursula - Embobineuse</t>
  </si>
  <si>
    <t>Ursula - La plus perfide de toutes</t>
  </si>
  <si>
    <t>Turbo - Mécanicien</t>
  </si>
  <si>
    <t>Zazu - Intendant de la Terre des Lions</t>
  </si>
  <si>
    <t>Le Manoir d’Enfer - Propriété de Cruella</t>
  </si>
  <si>
    <t>Croc du Dragon - Cité des rivières</t>
  </si>
  <si>
    <t>Palais de Kuzco - Résidence de l’Empereur</t>
  </si>
  <si>
    <t>Ariel - Collectionneuse intrépide</t>
  </si>
  <si>
    <t>Billy Bones - Gardien de la carte</t>
  </si>
  <si>
    <t>Capitaine Crochet - Maître épéiste</t>
  </si>
  <si>
    <t>Della Duck - Mère inarrêtable</t>
  </si>
  <si>
    <t>HeiHei - Exploreur accidentel</t>
  </si>
  <si>
    <t>Idre - Serpent mortel</t>
  </si>
  <si>
    <t>Jim Hawkins - Voyageur de l’espace</t>
  </si>
  <si>
    <t>Jim Hawkins - Cherche de sensations fortes</t>
  </si>
  <si>
    <t>Kakamora - Marin menaçant</t>
  </si>
  <si>
    <t>Madame Médusa - La patronne</t>
  </si>
  <si>
    <t>Maui - Demi - dieu planant</t>
  </si>
  <si>
    <t>Maui - Baleine</t>
  </si>
  <si>
    <t>Milo Thatch - Savant intrépide</t>
  </si>
  <si>
    <t>Vaiana - Cheffe née</t>
  </si>
  <si>
    <t>Vaiana - Voyageuse jamais découragée</t>
  </si>
  <si>
    <t>Niquedouille - Sbire vautour</t>
  </si>
  <si>
    <t>Peter Pan - Héros du Pays Imaginaire</t>
  </si>
  <si>
    <t>Peter Pan - Fléau des pirates</t>
  </si>
  <si>
    <t>Prince Eric - Maître timonier</t>
  </si>
  <si>
    <t>Scroop - Traître</t>
  </si>
  <si>
    <t>Simba - Lionceau bagarreur</t>
  </si>
  <si>
    <t>La Plume - Enfant Perdu</t>
  </si>
  <si>
    <t>Stitch - Petite fusée</t>
  </si>
  <si>
    <t>Pendard - Tireur pas si précis que ça</t>
  </si>
  <si>
    <t>Zaza - Canette enthousiaste</t>
  </si>
  <si>
    <t>Agrabah - Place du Marché</t>
  </si>
  <si>
    <t>Jolly Roger - Navire du Capitaine Crochet</t>
  </si>
  <si>
    <t>RLS Héritage - Galion solaire</t>
  </si>
  <si>
    <t>Audrey Ramirez - L’ingérnieure</t>
  </si>
  <si>
    <t>Capitaine Amélia - Commande le vaisseau</t>
  </si>
  <si>
    <t>Fifi - Neveu frimeur</t>
  </si>
  <si>
    <t>Archibald Gripsou - Tricheur solitaire</t>
  </si>
  <si>
    <t>Génie - Coincé dans la lampe</t>
  </si>
  <si>
    <t>Grand - mère Tala - Gardienne des histoires ancestrales</t>
  </si>
  <si>
    <t>Grand - mère Tala - Esprit de l’océan</t>
  </si>
  <si>
    <t>Géo Trouvetou - Génie des gadgets</t>
  </si>
  <si>
    <t>Riri - Neveu astucieux</t>
  </si>
  <si>
    <t>Roi Louie - Chef de bande</t>
  </si>
  <si>
    <t>Kit - Copilote</t>
  </si>
  <si>
    <t>Kit - Ourson intrépide</t>
  </si>
  <si>
    <t>Loulou - Neveu cool</t>
  </si>
  <si>
    <t>Dame Marianne - Charmante Rêveuse</t>
  </si>
  <si>
    <t>Mama Odie - Experte Mystique</t>
  </si>
  <si>
    <t>Pluto - Ami futé de Mickey</t>
  </si>
  <si>
    <t>Rufus - Chat d’orphelinat</t>
  </si>
  <si>
    <t>Balthazar Picsou - Canard le plus riche du monde</t>
  </si>
  <si>
    <t>Balthazar Picsou - Oncle plein aux as</t>
  </si>
  <si>
    <t>La Reine - Narcussuque</t>
  </si>
  <si>
    <t>La Fée Clochette - Fée très maline</t>
  </si>
  <si>
    <t>Wendy Darling - Autorité sur Peter Pan</t>
  </si>
  <si>
    <t>La Maison de Belle - Atelier de Maurice</t>
  </si>
  <si>
    <t>Le Manoir Picsou - Résidence de Piscou</t>
  </si>
  <si>
    <t>Motunui - Île paradisiaque</t>
  </si>
  <si>
    <t>Tui - Fier de Motunui</t>
  </si>
  <si>
    <t>Bourriquet - Âne trop rembourré</t>
  </si>
  <si>
    <t>Gustave le géant - Terreur du Royaume</t>
  </si>
  <si>
    <t>Hadès - Souverain enflammé</t>
  </si>
  <si>
    <t>Helga Sinclair - Bras droit</t>
  </si>
  <si>
    <t>John Silver - Chasseur de trésor avide</t>
  </si>
  <si>
    <t>Kida - Guerrière royale</t>
  </si>
  <si>
    <t>Petit Jean - Hors - la - loi plein de ressources</t>
  </si>
  <si>
    <t>Petit Jean - Compagnon de Robin</t>
  </si>
  <si>
    <t>Lythos - Titan de pierre</t>
  </si>
  <si>
    <t>Mickey Mouse - Vaillant explorateur</t>
  </si>
  <si>
    <t>Mickey Mouse - Trompettiste</t>
  </si>
  <si>
    <t>Minnie - Spéléologue funky</t>
  </si>
  <si>
    <t>Monsieur Mouche - Matelos empoté</t>
  </si>
  <si>
    <t>Mufasa - Champion de la Terre des Lions</t>
  </si>
  <si>
    <t>Nala - Ami farouche</t>
  </si>
  <si>
    <t>Pyros - Titan de lave</t>
  </si>
  <si>
    <t>Razoul - Garde du palais</t>
  </si>
  <si>
    <t>Robin des Bois - Hors - la - loi adoré</t>
  </si>
  <si>
    <t>Robin des Bois - Champion de Sherwood</t>
  </si>
  <si>
    <t>Shérif de Nottingham - Officiellement corrompu</t>
  </si>
  <si>
    <t>Simba - Prince combattif</t>
  </si>
  <si>
    <t>Simba - Roi Légitime</t>
  </si>
  <si>
    <t>Gulliver Glas - Chef métallique</t>
  </si>
  <si>
    <t>Île d’exil de Maui - Rocher caché</t>
  </si>
  <si>
    <t>Nottingham - Château du Prince Jean</t>
  </si>
  <si>
    <t>Le Bayou - Marais mystérieux</t>
  </si>
  <si>
    <t>Palais de Kuzco - Maison de l’Empereur</t>
  </si>
  <si>
    <t>La maison de Belle - Atelier de Maurice</t>
  </si>
  <si>
    <t>Robin des bois - Champion de Sherwood</t>
  </si>
  <si>
    <t>Ordres de la patronne</t>
  </si>
  <si>
    <t>Guéris les blessures</t>
  </si>
  <si>
    <t>Réparation de fortune</t>
  </si>
  <si>
    <t>Il en faut peu pour être heureux</t>
  </si>
  <si>
    <t>Eau de pluie purifiante</t>
  </si>
  <si>
    <t>Cœur de l’Atlantide</t>
  </si>
  <si>
    <t>Clé de Turbo</t>
  </si>
  <si>
    <t>Offrir un don</t>
  </si>
  <si>
    <t>Il m’appelle</t>
  </si>
  <si>
    <t>Effort désespéré</t>
  </si>
  <si>
    <t>Je complète ma collection</t>
  </si>
  <si>
    <t>La Lampe</t>
  </si>
  <si>
    <t xml:space="preserve">Le Chapeau de Sorcier </t>
  </si>
  <si>
    <t>A touché mon coeuuuur…</t>
  </si>
  <si>
    <t>Je prends le chemin</t>
  </si>
  <si>
    <t>Crois - moi j’a vu pire</t>
  </si>
  <si>
    <t>Aéro - surf</t>
  </si>
  <si>
    <t>Arc de Robin</t>
  </si>
  <si>
    <t>Fiole de lumière d’étoile</t>
  </si>
  <si>
    <t>Bombardement en piqué</t>
  </si>
  <si>
    <t>Moi, j’ai un rêve</t>
  </si>
  <si>
    <t>Debout ! Tout de suite !</t>
  </si>
  <si>
    <t>Voyage</t>
  </si>
  <si>
    <t>L’hameçon de Maui</t>
  </si>
  <si>
    <t>Talisman Sumérien</t>
  </si>
  <si>
    <t>Distraction</t>
  </si>
  <si>
    <t>Je suis ton meilleur ami</t>
  </si>
  <si>
    <t>Le bleu lumière</t>
  </si>
  <si>
    <t>Réparation</t>
  </si>
  <si>
    <t>Gyroscope lumineux</t>
  </si>
  <si>
    <t>Quand soudain survint Zeus</t>
  </si>
  <si>
    <t>Le Chapeau de Sorcier</t>
  </si>
  <si>
    <t>Carte de la Planète au Trésor</t>
  </si>
  <si>
    <t>Le costume de Robotik</t>
  </si>
  <si>
    <t>Rapière du Capitaine Crochet</t>
  </si>
  <si>
    <t>Libérer les titans</t>
  </si>
  <si>
    <t>L’olympe, ce ne serait pas plutôt par là ?</t>
  </si>
  <si>
    <t>Ba - Boom !</t>
  </si>
  <si>
    <t>Porte du coffre</t>
  </si>
  <si>
    <t>Haut-de-forme de Picsou</t>
  </si>
  <si>
    <t>Sou fétiche</t>
  </si>
  <si>
    <t>Le cœur de Te Fiti</t>
  </si>
  <si>
    <t>Lieu</t>
  </si>
  <si>
    <t>Wendy Darling - Talentueuse navigatrice</t>
  </si>
  <si>
    <t>99 Chiots</t>
  </si>
  <si>
    <t>1 enchanté</t>
  </si>
  <si>
    <t>Chapitre 4</t>
  </si>
  <si>
    <t>Chapitre 3</t>
  </si>
  <si>
    <t>Retour de Bruno</t>
  </si>
  <si>
    <t>Premier secours</t>
  </si>
  <si>
    <t>On est une famille</t>
  </si>
  <si>
    <t>J’ai perdu le nord</t>
  </si>
  <si>
    <t>Signe le contrat</t>
  </si>
  <si>
    <t>La chandelle du miracle</t>
  </si>
  <si>
    <t>Platine Disque</t>
  </si>
  <si>
    <t>Pauvres âmes en perdition</t>
  </si>
  <si>
    <t>La deuxième étoile sur la droite</t>
  </si>
  <si>
    <t>Passer à l’action</t>
  </si>
  <si>
    <t>Plan d’Ursula</t>
  </si>
  <si>
    <t>Rose mystique</t>
  </si>
  <si>
    <t>Rose-Lanterne</t>
  </si>
  <si>
    <t>Trident de Triton</t>
  </si>
  <si>
    <t>La vie d’un Pirate</t>
  </si>
  <si>
    <t>Un roi incontesté</t>
  </si>
  <si>
    <t>Bagarre</t>
  </si>
  <si>
    <t>Décret Impérial</t>
  </si>
  <si>
    <t>Médaillons lestés</t>
  </si>
  <si>
    <t>La Planche</t>
  </si>
  <si>
    <t>Sphère de vitalité</t>
  </si>
  <si>
    <t>Creuse encore et encore</t>
  </si>
  <si>
    <t>Glaner</t>
  </si>
  <si>
    <t>J’en ai rêvé</t>
  </si>
  <si>
    <t>Tous ces secrets</t>
  </si>
  <si>
    <t>Champ de glace</t>
  </si>
  <si>
    <t>Grand Dragon de pierre</t>
  </si>
  <si>
    <t>Bloc de glace</t>
  </si>
  <si>
    <t>Avalanche</t>
  </si>
  <si>
    <t>Ils cassent en deux comme je veux</t>
  </si>
  <si>
    <t>Il me reste un espoir</t>
  </si>
  <si>
    <t>Décret de Triton</t>
  </si>
  <si>
    <t>Sphère d’endurance</t>
  </si>
  <si>
    <t>Arc impérial</t>
  </si>
  <si>
    <t>Canon du RLS Héritage</t>
  </si>
  <si>
    <t>Augustin Madrigal - Père maladroit</t>
  </si>
  <si>
    <t>Alma Madrigal - Matriarche de la famille</t>
  </si>
  <si>
    <t>Ariel - Sirène chantante</t>
  </si>
  <si>
    <t>Cendrillon - Tisseuse de mélodies</t>
  </si>
  <si>
    <t>Big Ben - Majordome</t>
  </si>
  <si>
    <t>Daisy Duck - Charmante Damoiselle</t>
  </si>
  <si>
    <t>Daisy Duck - Mousquetaire espionne</t>
  </si>
  <si>
    <t>Donald - Mousquetaire soldat</t>
  </si>
  <si>
    <t>Félix Madrigal - Père de famille enjoué</t>
  </si>
  <si>
    <t>Gaston - Odieux comploteur</t>
  </si>
  <si>
    <t>La Harpe Magique - Enchanteresse de la Vallée</t>
  </si>
  <si>
    <t>Dingo - Mousquetaire épéiste</t>
  </si>
  <si>
    <t>Julieta Madrigal - Cuisinière hors pair</t>
  </si>
  <si>
    <t>Max - Chien de berger fidèle</t>
  </si>
  <si>
    <t>Mickey - Chef de la fanfare</t>
  </si>
  <si>
    <t>Mickey Mouse - Capitaine Mousquetaire</t>
  </si>
  <si>
    <t>Minnie - Championne Mousquetaire</t>
  </si>
  <si>
    <t>Mirabel Madrigal - Don de la famille</t>
  </si>
  <si>
    <t>Mirabel Madrigal - Découvreuse de prophétie</t>
  </si>
  <si>
    <t>Pluto - Chien de sauvetage</t>
  </si>
  <si>
    <t>Prince Eric - Prince navigateur</t>
  </si>
  <si>
    <t>Prince Eric - Fiancé d’Ursula</t>
  </si>
  <si>
    <t>Stitch - Danseur extraterrestre</t>
  </si>
  <si>
    <t>Ursula - Fiancée d’Éric</t>
  </si>
  <si>
    <t>Ursula - Vanessa</t>
  </si>
  <si>
    <t>Atlantica - Salle de concert</t>
  </si>
  <si>
    <t>Les Enfers - Le Styx</t>
  </si>
  <si>
    <t>Antonio Madrigal - Expert animalier</t>
  </si>
  <si>
    <t>Belle - Mystique novice</t>
  </si>
  <si>
    <t>Bruno Madrigal - Sorti de la pénombre</t>
  </si>
  <si>
    <t>Bruno Madrigal - Oncle inaperçu</t>
  </si>
  <si>
    <t>Camilo Madrigal - Farceur</t>
  </si>
  <si>
    <t>Dolores Madrigal - Oreille fine</t>
  </si>
  <si>
    <t>Elsa - Chasseuse d’orage</t>
  </si>
  <si>
    <t>Flotsam - “Bébé” d’Ursula</t>
  </si>
  <si>
    <t>Flotsam &amp; Jetsam - Anguilles piégeuses</t>
  </si>
  <si>
    <t>Isabella Madrigal - Enfant chérie</t>
  </si>
  <si>
    <t>Jetsam - “Bébé” d’Ursula</t>
  </si>
  <si>
    <t>Luisa Madrigal - Magiquement forte</t>
  </si>
  <si>
    <t>Balais Magiques - Gardien de l’Illuminarium</t>
  </si>
  <si>
    <t>Balais Magiques - Balayeur plein de vie</t>
  </si>
  <si>
    <t>Domestique magique - Plumette</t>
  </si>
  <si>
    <t>Guimauve - Terrifiant bonhomme de neige</t>
  </si>
  <si>
    <t>Madame Samovar - Théière enchantée</t>
  </si>
  <si>
    <t>Pepa Madrigal - Fait la pluie et le beau temps</t>
  </si>
  <si>
    <t>Peter Pan - Trouveur d’ombre</t>
  </si>
  <si>
    <t>Pico - Toucan serviable</t>
  </si>
  <si>
    <t>Tic-Tac - Implacable poursuivant</t>
  </si>
  <si>
    <t>Ursula - Sorcière des mers enragée</t>
  </si>
  <si>
    <t>Ursula - Reine-Sorcière des mers</t>
  </si>
  <si>
    <t>Yen Sid - Puissant sorcier</t>
  </si>
  <si>
    <t>Casa Madrigal - Casita</t>
  </si>
  <si>
    <t>Le repaire d’Ursula - L’œil du cyclone</t>
  </si>
  <si>
    <t>Belle - Mystique accomplie</t>
  </si>
  <si>
    <t>Cri-Kee  - Criquet porte-bonheur</t>
  </si>
  <si>
    <t>Diablo - Messager dévoué</t>
  </si>
  <si>
    <t>Diablo - Espion de Maléfique</t>
  </si>
  <si>
    <t>Gunther - Décorateur et styliste</t>
  </si>
  <si>
    <t>Gus - Champion du fromage</t>
  </si>
  <si>
    <t>Hadès - Double jeu</t>
  </si>
  <si>
    <t>Heihei - Coq empoté</t>
  </si>
  <si>
    <t>Héra - Reine des Dieux</t>
  </si>
  <si>
    <t>Jac - Connaisseur en escalade</t>
  </si>
  <si>
    <t>Jasmine - Combattante du Désert</t>
  </si>
  <si>
    <t>Mégara - Cynique captivante</t>
  </si>
  <si>
    <t>Mégara - Libérée</t>
  </si>
  <si>
    <t>Peine - Sous-fifre immortel</t>
  </si>
  <si>
    <t>Panique - Sous-fifre immortel</t>
  </si>
  <si>
    <t>Pégase - Fait la course aux nuages</t>
  </si>
  <si>
    <t>Pégase - Présent pour Hercule</t>
  </si>
  <si>
    <t>Pat - Tricheur-né</t>
  </si>
  <si>
    <t>Pat - Sale type</t>
  </si>
  <si>
    <t>Prince Philippe - Pourfendeur d’ennemis</t>
  </si>
  <si>
    <t>Prince Philippe - Gardien de la forêt</t>
  </si>
  <si>
    <t>Les Moires - Œil unique</t>
  </si>
  <si>
    <t>Les Muses - Proclamatrices de héros</t>
  </si>
  <si>
    <t>Tor - Fleuriste</t>
  </si>
  <si>
    <t>Zeus - M. Crache-la-Foudre</t>
  </si>
  <si>
    <t>Esquive !</t>
  </si>
  <si>
    <t>Concocter la potion</t>
  </si>
  <si>
    <t>Sous l'océan</t>
  </si>
  <si>
    <t>Ruse d'Ursula</t>
  </si>
  <si>
    <t>Ne parlons pas de Bruno</t>
  </si>
  <si>
    <t>Invocateur d'encre caché</t>
  </si>
  <si>
    <t>Contrat signé</t>
  </si>
  <si>
    <t>Plaque de vision</t>
  </si>
  <si>
    <t>La crique cachée - Havre de paix</t>
  </si>
  <si>
    <t>Jardin d'Ursula - Rempli d’âmes en perdition</t>
  </si>
  <si>
    <t>La Bête - Blessé</t>
  </si>
  <si>
    <t>Benja - Unificateur audacieux</t>
  </si>
  <si>
    <t>Fa Zhou - Père de Mulan</t>
  </si>
  <si>
    <t>Flynn Rider - Faux ami</t>
  </si>
  <si>
    <t>Dingo - Super Dingo</t>
  </si>
  <si>
    <t>Hercules - Gamin maladroit</t>
  </si>
  <si>
    <t>Hercules - Demi-dieu intrépide</t>
  </si>
  <si>
    <t>Khan - Destrier adoré</t>
  </si>
  <si>
    <t>Li Shang - Fils de Général</t>
  </si>
  <si>
    <t>Li Shang - Général valeureux</t>
  </si>
  <si>
    <t>Lumière - Ardent ami</t>
  </si>
  <si>
    <t>Mulan - Archère d’élite</t>
  </si>
  <si>
    <t>Mulan - Ennemie de l’envoutement</t>
  </si>
  <si>
    <t>Mulan - Soldate blessée</t>
  </si>
  <si>
    <t>Namaari - Héritière de Croc du Dragon</t>
  </si>
  <si>
    <t>Nessos - Gardien de la rivière</t>
  </si>
  <si>
    <t>Bébé Noï - Bébé acrobate</t>
  </si>
  <si>
    <t>Pégase - Destrier volant</t>
  </si>
  <si>
    <t>Raya - Protectrice acharnée</t>
  </si>
  <si>
    <t>Raya - Gardienne de la Pierre de Dragon</t>
  </si>
  <si>
    <t>Sisu - Visiteuse audacieuse</t>
  </si>
  <si>
    <t>Sisu - Combattante enhardie</t>
  </si>
  <si>
    <t>Sisu - Sœur responsable</t>
  </si>
  <si>
    <t>Tong - Survivant</t>
  </si>
  <si>
    <t>Tuk Tuk - Partenaire percutant</t>
  </si>
  <si>
    <t>Le Canard Boiteux - Taverne malfamée</t>
  </si>
  <si>
    <t>Terrains d'entrainement - Mât insurmontable</t>
  </si>
  <si>
    <t>Anna - Bravant la tempête</t>
  </si>
  <si>
    <t>Anna - Cœur sincère</t>
  </si>
  <si>
    <t>Ariel - Collectionneuse de trésors</t>
  </si>
  <si>
    <t>Aurore - Gardienne de Lore</t>
  </si>
  <si>
    <t>Aurore - Princesse sereine</t>
  </si>
  <si>
    <t>Dang Hu - Cheffe de Griffes du Dragon</t>
  </si>
  <si>
    <t>Fa Li - Mère de Mulan</t>
  </si>
  <si>
    <t>Polochon - Compagnon de la collectionneuse</t>
  </si>
  <si>
    <t>Hadès - Conspirateur méticuleux</t>
  </si>
  <si>
    <t>Hans - Noble crapule</t>
  </si>
  <si>
    <t>Iduna - Mère bienveillante</t>
  </si>
  <si>
    <t>John Silver - Terreur du Royaume</t>
  </si>
  <si>
    <t>Olaf - Fan de carottes</t>
  </si>
  <si>
    <t>Olaf - Compagnon confiant</t>
  </si>
  <si>
    <t>Pascal - Animal de compagnie curieux</t>
  </si>
  <si>
    <t>Prince Philippe - Galant défenseur</t>
  </si>
  <si>
    <t>Raiponce - Artiste sensible</t>
  </si>
  <si>
    <t>Eurêka - Expert en humains</t>
  </si>
  <si>
    <t>Sisu - Amie pleine de sagesse</t>
  </si>
  <si>
    <t>La Reine - Divinatrice</t>
  </si>
  <si>
    <t>Chef Transformé - Poêle du château</t>
  </si>
  <si>
    <t>Triton - Champion d’Atlantica</t>
  </si>
  <si>
    <t>Triton - Roi clairvoyant</t>
  </si>
  <si>
    <t>Triton - Jeune Prince</t>
  </si>
  <si>
    <t>Tuk tuk - Partenaire curieux</t>
  </si>
  <si>
    <t>La Grotte d’Ariel - Un endroit secret</t>
  </si>
  <si>
    <t>Camp d'hiver - Tente médicale</t>
  </si>
  <si>
    <t>Aladdin - Courageux sauveur</t>
  </si>
  <si>
    <t>Aladdin - Sabreur résolu</t>
  </si>
  <si>
    <t>Argès - Le Cyclope</t>
  </si>
  <si>
    <t>Ariel - Sirène déterminée</t>
  </si>
  <si>
    <t>Ariel - Guerrière sonique</t>
  </si>
  <si>
    <t>La Bête - Dure à cuire</t>
  </si>
  <si>
    <t>Chi Fu - Conseiller Impérial</t>
  </si>
  <si>
    <t>Chien-Po - Soldat Impérial</t>
  </si>
  <si>
    <t>Donald - Boucanier</t>
  </si>
  <si>
    <t>Hercules - Héros bien-aimé</t>
  </si>
  <si>
    <t>Le Fou - Laquais opportuniste</t>
  </si>
  <si>
    <t>Li Shang - Capitaine Impérial</t>
  </si>
  <si>
    <t>Ling - Soldat Impérial</t>
  </si>
  <si>
    <t>Luisa Madrigal - Roc de la famille</t>
  </si>
  <si>
    <t>Balais Magiques - Nettoyeur aérien</t>
  </si>
  <si>
    <t>Balais Magiques - Commandant de brigade</t>
  </si>
  <si>
    <t>Mickey Mouse - Sorcier espiègle</t>
  </si>
  <si>
    <t>Mickey Mouse - Porte-étendard</t>
  </si>
  <si>
    <t>Mulan - Combattant en armure</t>
  </si>
  <si>
    <t>Philoctète - Instructeur direct</t>
  </si>
  <si>
    <t>Porcinet - Épéiste costaud</t>
  </si>
  <si>
    <t>Rajah - Protecteur Royal</t>
  </si>
  <si>
    <t>Raya - Force inarrêtable</t>
  </si>
  <si>
    <t>Yao - Soldat Impérial</t>
  </si>
  <si>
    <t>La Muraille - Fortification frontalière</t>
  </si>
  <si>
    <t>Thèbes - Le Joyau de la Grèce</t>
  </si>
  <si>
    <t>lieu</t>
  </si>
  <si>
    <t>tournoi Lille</t>
  </si>
  <si>
    <t>Mickey Mouse - Brave Little Tailor</t>
  </si>
  <si>
    <t>Stitch - Rock Star</t>
  </si>
  <si>
    <t>Expo</t>
  </si>
  <si>
    <t>Elsa - Snow Queen</t>
  </si>
  <si>
    <t>Cruella de Vil - Miserable as Usual</t>
  </si>
  <si>
    <t>Maleficent - Monstrous Dragon</t>
  </si>
  <si>
    <t>Robin Hood - Unrivaled archer</t>
  </si>
  <si>
    <t>Captain Hook - Forceful duelist</t>
  </si>
  <si>
    <t>Tournoi</t>
  </si>
  <si>
    <t>Mickey Mouse - Detective</t>
  </si>
  <si>
    <t>Heihei - Boat snack</t>
  </si>
  <si>
    <t>Yzma - Alchemist</t>
  </si>
  <si>
    <t>Mickey Mouse - Musketeer</t>
  </si>
  <si>
    <t>Gencon 2023</t>
  </si>
  <si>
    <t>Goofy - Musketeer</t>
  </si>
  <si>
    <t>Donald Duck - Musketeer</t>
  </si>
  <si>
    <t>Génie - Déchaine ses pouvoirs</t>
  </si>
  <si>
    <t>Stitch - Abominable créature</t>
  </si>
  <si>
    <t>Disney 100</t>
  </si>
  <si>
    <t>Maléfique - Indésirable</t>
  </si>
  <si>
    <t>Maui - Demi-dieu</t>
  </si>
  <si>
    <t>Gaston - Arrogant Hunter</t>
  </si>
  <si>
    <t>Cinderella - Knight in training</t>
  </si>
  <si>
    <t>Bucky - Squirrel squeak tutor</t>
  </si>
  <si>
    <t>Minnie Mouse - Wide-Eyed Diver</t>
  </si>
  <si>
    <t>Robin Hood - Capable Fighter</t>
  </si>
  <si>
    <t>Mickey Mouse - Visage amical</t>
  </si>
  <si>
    <t>Elsa - Sans gants</t>
  </si>
  <si>
    <t>Rapunzel - gifted artist</t>
  </si>
  <si>
    <t>Pinocchio - talkative puppet</t>
  </si>
  <si>
    <t>Four dozen eggs</t>
  </si>
  <si>
    <t>Kit cloudkicker - tough guy</t>
  </si>
  <si>
    <t>Jolly roger - hook's ship</t>
  </si>
  <si>
    <t>How far I'll go</t>
  </si>
  <si>
    <t>John Silver - Greedy treasure seeker</t>
  </si>
  <si>
    <t>Scrooge Mcduck - uncle moneybags</t>
  </si>
  <si>
    <t>Flotsam &amp; Jetsam</t>
  </si>
  <si>
    <t>Catégorie</t>
  </si>
  <si>
    <t>P1</t>
  </si>
  <si>
    <t>C1</t>
  </si>
  <si>
    <t>Dragon Fire</t>
  </si>
  <si>
    <t>Tournoi Challenge</t>
  </si>
  <si>
    <t>Essen 2023</t>
  </si>
  <si>
    <t>Tous avec moi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</si>
</sst>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0.0"/>
    <numFmt numFmtId="166" formatCode="0;\-0;\-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Bahnschrift Light"/>
      <family val="2"/>
    </font>
    <font>
      <sz val="11"/>
      <color theme="1"/>
      <name val="Bahnschrift Light"/>
      <family val="2"/>
    </font>
    <font>
      <b/>
      <sz val="11"/>
      <color theme="0"/>
      <name val="Bahnschrift Light"/>
      <family val="2"/>
    </font>
    <font>
      <sz val="20"/>
      <color theme="0"/>
      <name val="Bahnschrift Light"/>
      <family val="2"/>
    </font>
    <font>
      <i/>
      <sz val="11"/>
      <color theme="0"/>
      <name val="Bahnschrift Light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6600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theme="1"/>
      </patternFill>
    </fill>
    <fill>
      <patternFill patternType="solid">
        <fgColor theme="6" tint="-0.249977111117893"/>
        <bgColor theme="1"/>
      </patternFill>
    </fill>
    <fill>
      <patternFill patternType="solid">
        <fgColor theme="4" tint="-0.249977111117893"/>
        <bgColor theme="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3D0E3E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AD2750"/>
        <bgColor rgb="FF000000"/>
      </patternFill>
    </fill>
    <fill>
      <patternFill patternType="solid">
        <fgColor rgb="FF2583BA"/>
        <bgColor rgb="FF000000"/>
      </patternFill>
    </fill>
    <fill>
      <patternFill patternType="solid">
        <fgColor rgb="FF8A8A9B"/>
        <bgColor rgb="FF000000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3" fillId="0" borderId="0" xfId="0" applyFont="1" applyAlignment="1">
      <alignment horizontal="center" shrinkToFit="1"/>
    </xf>
    <xf numFmtId="0" fontId="3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shrinkToFit="1"/>
    </xf>
    <xf numFmtId="164" fontId="3" fillId="0" borderId="0" xfId="1" applyNumberFormat="1" applyFont="1" applyAlignment="1">
      <alignment horizontal="center" shrinkToFit="1"/>
    </xf>
    <xf numFmtId="0" fontId="3" fillId="2" borderId="0" xfId="0" applyFont="1" applyFill="1" applyAlignment="1">
      <alignment horizontal="center" vertical="center" shrinkToFit="1"/>
    </xf>
    <xf numFmtId="1" fontId="3" fillId="0" borderId="0" xfId="0" applyNumberFormat="1" applyFont="1" applyAlignment="1">
      <alignment horizontal="center" shrinkToFit="1"/>
    </xf>
    <xf numFmtId="0" fontId="3" fillId="3" borderId="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9" borderId="0" xfId="0" applyFill="1"/>
    <xf numFmtId="0" fontId="0" fillId="0" borderId="0" xfId="0" applyFill="1"/>
    <xf numFmtId="0" fontId="0" fillId="1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8" fillId="21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9" fontId="0" fillId="17" borderId="0" xfId="2" applyFont="1" applyFill="1" applyAlignment="1">
      <alignment horizontal="center" vertical="center"/>
    </xf>
    <xf numFmtId="9" fontId="0" fillId="18" borderId="0" xfId="2" applyFont="1" applyFill="1" applyAlignment="1">
      <alignment horizontal="center" vertical="center"/>
    </xf>
    <xf numFmtId="9" fontId="0" fillId="19" borderId="0" xfId="2" applyFont="1" applyFill="1" applyAlignment="1">
      <alignment horizontal="center" vertical="center"/>
    </xf>
    <xf numFmtId="9" fontId="8" fillId="21" borderId="0" xfId="2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9" fontId="8" fillId="20" borderId="0" xfId="2" applyFont="1" applyFill="1" applyAlignment="1">
      <alignment horizontal="center" vertical="center"/>
    </xf>
    <xf numFmtId="9" fontId="8" fillId="11" borderId="0" xfId="2" applyFont="1" applyFill="1" applyAlignment="1">
      <alignment horizontal="center" vertical="center"/>
    </xf>
    <xf numFmtId="9" fontId="0" fillId="12" borderId="0" xfId="2" applyFon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9" fontId="0" fillId="13" borderId="0" xfId="2" applyFont="1" applyFill="1" applyAlignment="1">
      <alignment horizontal="center" vertical="center"/>
    </xf>
    <xf numFmtId="9" fontId="0" fillId="14" borderId="0" xfId="2" applyFont="1" applyFill="1" applyAlignment="1">
      <alignment horizontal="center" vertical="center"/>
    </xf>
    <xf numFmtId="9" fontId="0" fillId="15" borderId="0" xfId="2" applyFont="1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8" fillId="20" borderId="0" xfId="0" applyFont="1" applyFill="1" applyAlignment="1">
      <alignment horizontal="center"/>
    </xf>
    <xf numFmtId="0" fontId="8" fillId="21" borderId="0" xfId="0" applyFont="1" applyFill="1" applyAlignment="1">
      <alignment horizontal="center"/>
    </xf>
    <xf numFmtId="0" fontId="8" fillId="11" borderId="0" xfId="2" applyNumberFormat="1" applyFont="1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9" fontId="0" fillId="6" borderId="0" xfId="2" applyFont="1" applyFill="1" applyAlignment="1">
      <alignment horizontal="center" vertical="center"/>
    </xf>
    <xf numFmtId="9" fontId="0" fillId="29" borderId="0" xfId="2" applyFont="1" applyFill="1" applyAlignment="1">
      <alignment horizontal="center" vertical="center"/>
    </xf>
    <xf numFmtId="9" fontId="0" fillId="30" borderId="0" xfId="2" applyFont="1" applyFill="1" applyAlignment="1">
      <alignment horizontal="center" vertical="center"/>
    </xf>
    <xf numFmtId="165" fontId="0" fillId="15" borderId="0" xfId="0" applyNumberFormat="1" applyFill="1" applyAlignment="1">
      <alignment horizontal="center" vertical="center"/>
    </xf>
    <xf numFmtId="165" fontId="0" fillId="29" borderId="0" xfId="0" applyNumberFormat="1" applyFill="1" applyAlignment="1">
      <alignment horizontal="center" vertical="center"/>
    </xf>
    <xf numFmtId="0" fontId="0" fillId="9" borderId="0" xfId="0" applyFill="1" applyBorder="1"/>
    <xf numFmtId="0" fontId="0" fillId="14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166" fontId="0" fillId="15" borderId="0" xfId="0" applyNumberFormat="1" applyFill="1" applyBorder="1" applyAlignment="1">
      <alignment horizontal="center" vertical="center"/>
    </xf>
    <xf numFmtId="166" fontId="0" fillId="6" borderId="0" xfId="0" applyNumberFormat="1" applyFill="1" applyBorder="1" applyAlignment="1">
      <alignment horizontal="center" vertical="center"/>
    </xf>
    <xf numFmtId="166" fontId="0" fillId="29" borderId="0" xfId="0" applyNumberFormat="1" applyFill="1" applyBorder="1" applyAlignment="1">
      <alignment horizontal="center" vertical="center"/>
    </xf>
    <xf numFmtId="166" fontId="0" fillId="30" borderId="0" xfId="0" applyNumberFormat="1" applyFill="1" applyBorder="1" applyAlignment="1">
      <alignment horizontal="center" vertical="center"/>
    </xf>
    <xf numFmtId="0" fontId="0" fillId="31" borderId="0" xfId="0" applyFill="1"/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/>
    </xf>
    <xf numFmtId="166" fontId="0" fillId="0" borderId="0" xfId="0" applyNumberForma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9" borderId="4" xfId="0" applyFill="1" applyBorder="1"/>
    <xf numFmtId="0" fontId="0" fillId="16" borderId="0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8" borderId="23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4" borderId="24" xfId="0" applyFont="1" applyFill="1" applyBorder="1" applyAlignment="1">
      <alignment horizontal="center" vertical="center"/>
    </xf>
    <xf numFmtId="0" fontId="8" fillId="11" borderId="24" xfId="0" applyFont="1" applyFill="1" applyBorder="1" applyAlignment="1">
      <alignment horizontal="center" vertical="center"/>
    </xf>
    <xf numFmtId="0" fontId="0" fillId="12" borderId="24" xfId="0" applyFont="1" applyFill="1" applyBorder="1" applyAlignment="1">
      <alignment horizontal="center" vertical="center"/>
    </xf>
    <xf numFmtId="0" fontId="0" fillId="4" borderId="24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15" borderId="24" xfId="0" applyFont="1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3" fillId="32" borderId="25" xfId="0" applyFont="1" applyFill="1" applyBorder="1" applyAlignment="1">
      <alignment horizontal="center" vertical="center"/>
    </xf>
    <xf numFmtId="0" fontId="14" fillId="33" borderId="25" xfId="0" applyFont="1" applyFill="1" applyBorder="1" applyAlignment="1">
      <alignment horizontal="center" vertical="center"/>
    </xf>
    <xf numFmtId="0" fontId="13" fillId="34" borderId="25" xfId="0" applyFont="1" applyFill="1" applyBorder="1" applyAlignment="1">
      <alignment horizontal="center" vertical="center"/>
    </xf>
    <xf numFmtId="0" fontId="13" fillId="35" borderId="25" xfId="0" applyFont="1" applyFill="1" applyBorder="1" applyAlignment="1">
      <alignment horizontal="center" vertical="center"/>
    </xf>
    <xf numFmtId="0" fontId="13" fillId="36" borderId="25" xfId="0" applyFont="1" applyFill="1" applyBorder="1" applyAlignment="1">
      <alignment horizontal="center" vertical="center"/>
    </xf>
    <xf numFmtId="0" fontId="13" fillId="37" borderId="2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0" fontId="0" fillId="0" borderId="24" xfId="0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26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1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1" fontId="2" fillId="8" borderId="14" xfId="0" applyNumberFormat="1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" fontId="2" fillId="3" borderId="1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24" borderId="20" xfId="0" applyFill="1" applyBorder="1" applyAlignment="1">
      <alignment horizontal="center" vertical="center"/>
    </xf>
    <xf numFmtId="0" fontId="0" fillId="20" borderId="20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11" fillId="18" borderId="0" xfId="0" applyFont="1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7" fillId="27" borderId="18" xfId="0" applyFont="1" applyFill="1" applyBorder="1" applyAlignment="1">
      <alignment horizontal="center" vertical="center"/>
    </xf>
    <xf numFmtId="0" fontId="7" fillId="27" borderId="0" xfId="0" applyFont="1" applyFill="1" applyBorder="1" applyAlignment="1">
      <alignment horizontal="center" vertical="center"/>
    </xf>
    <xf numFmtId="0" fontId="7" fillId="28" borderId="18" xfId="0" applyFont="1" applyFill="1" applyBorder="1" applyAlignment="1">
      <alignment horizontal="center" vertical="center"/>
    </xf>
    <xf numFmtId="0" fontId="7" fillId="28" borderId="0" xfId="0" applyFont="1" applyFill="1" applyBorder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2" fillId="26" borderId="18" xfId="0" applyFont="1" applyFill="1" applyBorder="1" applyAlignment="1">
      <alignment horizontal="center" vertical="center"/>
    </xf>
    <xf numFmtId="0" fontId="12" fillId="26" borderId="0" xfId="0" applyFont="1" applyFill="1" applyBorder="1" applyAlignment="1">
      <alignment horizontal="center" vertical="center"/>
    </xf>
  </cellXfs>
  <cellStyles count="3">
    <cellStyle name="Monétaire" xfId="1" builtinId="4"/>
    <cellStyle name="Normal" xfId="0" builtinId="0"/>
    <cellStyle name="Pourcentage" xfId="2" builtinId="5"/>
  </cellStyles>
  <dxfs count="181"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rgb="FFFFFFFF"/>
      </font>
      <fill>
        <patternFill patternType="solid">
          <fgColor rgb="FF000000"/>
          <bgColor rgb="FF7030A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rgb="FFFFFFFF"/>
      </font>
      <fill>
        <patternFill patternType="solid">
          <fgColor rgb="FF000000"/>
          <bgColor rgb="FF7030A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CCC00"/>
      </font>
      <fill>
        <patternFill>
          <bgColor rgb="FFCCCC00"/>
        </patternFill>
      </fill>
    </dxf>
    <dxf>
      <font>
        <color theme="1" tint="0.14996795556505021"/>
      </font>
      <fill>
        <patternFill>
          <bgColor theme="1" tint="0.14996795556505021"/>
        </patternFill>
      </fill>
    </dxf>
    <dxf>
      <fill>
        <patternFill>
          <fgColor theme="0"/>
          <bgColor rgb="FF008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6" formatCode="0;\-0;\-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6" formatCode="0;\-0;\-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6" formatCode="0;\-0;\-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6" formatCode="0;\-0;\-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ont>
        <strike val="0"/>
        <outline val="0"/>
        <shadow val="0"/>
        <u val="none"/>
        <vertAlign val="baseline"/>
        <color theme="1"/>
        <name val="Bahnschrift Light"/>
        <family val="2"/>
        <scheme val="none"/>
      </font>
      <numFmt numFmtId="1" formatCode="0"/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color theme="1"/>
        <name val="Bahnschrift Light"/>
        <family val="2"/>
        <scheme val="none"/>
      </font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color theme="1"/>
        <name val="Bahnschrift Light"/>
        <family val="2"/>
        <scheme val="none"/>
      </font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color theme="1"/>
        <name val="Bahnschrift Light"/>
        <family val="2"/>
        <scheme val="none"/>
      </font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"/>
        <family val="2"/>
        <scheme val="none"/>
      </font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color theme="1"/>
        <name val="Bahnschrift Light"/>
        <family val="2"/>
        <scheme val="none"/>
      </font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color theme="1"/>
        <name val="Bahnschrift Light"/>
        <family val="2"/>
        <scheme val="none"/>
      </font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"/>
        <family val="2"/>
        <scheme val="none"/>
      </font>
      <numFmt numFmtId="19" formatCode="dd/mm/yyyy"/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color theme="1"/>
        <name val="Bahnschrift Light"/>
        <family val="2"/>
        <scheme val="none"/>
      </font>
      <numFmt numFmtId="19" formatCode="dd/mm/yyyy"/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color theme="1"/>
        <name val="Bahnschrift Light"/>
        <family val="2"/>
        <scheme val="none"/>
      </font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color theme="1"/>
        <name val="Bahnschrift Light"/>
        <family val="2"/>
        <scheme val="none"/>
      </font>
      <alignment horizontal="center" vertical="bottom" textRotation="0" wrapText="0" indent="0" justifyLastLine="0" shrinkToFit="1" readingOrder="0"/>
    </dxf>
    <dxf>
      <font>
        <color theme="0"/>
      </font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</dxfs>
  <tableStyles count="0" defaultTableStyle="TableStyleMedium2" defaultPivotStyle="PivotStyleLight16"/>
  <colors>
    <mruColors>
      <color rgb="FFCCCC00"/>
      <color rgb="FF008000"/>
      <color rgb="FF3D0E3E"/>
      <color rgb="FFDFEC30"/>
      <color rgb="FF69BF5D"/>
      <color rgb="FFA6D99F"/>
      <color rgb="FFCCFF33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265811</xdr:colOff>
      <xdr:row>16</xdr:row>
      <xdr:rowOff>63921</xdr:rowOff>
    </xdr:from>
    <xdr:to>
      <xdr:col>10</xdr:col>
      <xdr:colOff>518445</xdr:colOff>
      <xdr:row>17</xdr:row>
      <xdr:rowOff>89421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9052" y="3302421"/>
          <a:ext cx="252634" cy="216000"/>
        </a:xfrm>
        <a:prstGeom prst="rect">
          <a:avLst/>
        </a:prstGeom>
      </xdr:spPr>
    </xdr:pic>
    <xdr:clientData fPrintsWithSheet="0"/>
  </xdr:twoCellAnchor>
  <xdr:twoCellAnchor>
    <xdr:from>
      <xdr:col>9</xdr:col>
      <xdr:colOff>284514</xdr:colOff>
      <xdr:row>12</xdr:row>
      <xdr:rowOff>61083</xdr:rowOff>
    </xdr:from>
    <xdr:to>
      <xdr:col>9</xdr:col>
      <xdr:colOff>500514</xdr:colOff>
      <xdr:row>13</xdr:row>
      <xdr:rowOff>86583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5755" y="2537583"/>
          <a:ext cx="216000" cy="216000"/>
        </a:xfrm>
        <a:prstGeom prst="rect">
          <a:avLst/>
        </a:prstGeom>
      </xdr:spPr>
    </xdr:pic>
    <xdr:clientData fPrintsWithSheet="0"/>
  </xdr:twoCellAnchor>
  <xdr:twoCellAnchor>
    <xdr:from>
      <xdr:col>11</xdr:col>
      <xdr:colOff>271844</xdr:colOff>
      <xdr:row>12</xdr:row>
      <xdr:rowOff>72259</xdr:rowOff>
    </xdr:from>
    <xdr:to>
      <xdr:col>11</xdr:col>
      <xdr:colOff>532086</xdr:colOff>
      <xdr:row>13</xdr:row>
      <xdr:rowOff>97759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7085" y="2548759"/>
          <a:ext cx="260242" cy="216000"/>
        </a:xfrm>
        <a:prstGeom prst="rect">
          <a:avLst/>
        </a:prstGeom>
      </xdr:spPr>
    </xdr:pic>
    <xdr:clientData fPrintsWithSheet="0"/>
  </xdr:twoCellAnchor>
  <xdr:twoCellAnchor>
    <xdr:from>
      <xdr:col>9</xdr:col>
      <xdr:colOff>280271</xdr:colOff>
      <xdr:row>16</xdr:row>
      <xdr:rowOff>70844</xdr:rowOff>
    </xdr:from>
    <xdr:to>
      <xdr:col>9</xdr:col>
      <xdr:colOff>513156</xdr:colOff>
      <xdr:row>17</xdr:row>
      <xdr:rowOff>96344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512" y="3309344"/>
          <a:ext cx="232885" cy="216000"/>
        </a:xfrm>
        <a:prstGeom prst="rect">
          <a:avLst/>
        </a:prstGeom>
      </xdr:spPr>
    </xdr:pic>
    <xdr:clientData fPrintsWithSheet="0"/>
  </xdr:twoCellAnchor>
  <xdr:twoCellAnchor>
    <xdr:from>
      <xdr:col>10</xdr:col>
      <xdr:colOff>274922</xdr:colOff>
      <xdr:row>12</xdr:row>
      <xdr:rowOff>70743</xdr:rowOff>
    </xdr:from>
    <xdr:to>
      <xdr:col>10</xdr:col>
      <xdr:colOff>475854</xdr:colOff>
      <xdr:row>13</xdr:row>
      <xdr:rowOff>96243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8163" y="2547243"/>
          <a:ext cx="200932" cy="216000"/>
        </a:xfrm>
        <a:prstGeom prst="rect">
          <a:avLst/>
        </a:prstGeom>
      </xdr:spPr>
    </xdr:pic>
    <xdr:clientData fPrintsWithSheet="0"/>
  </xdr:twoCellAnchor>
  <xdr:twoCellAnchor>
    <xdr:from>
      <xdr:col>11</xdr:col>
      <xdr:colOff>303721</xdr:colOff>
      <xdr:row>16</xdr:row>
      <xdr:rowOff>58489</xdr:rowOff>
    </xdr:from>
    <xdr:to>
      <xdr:col>11</xdr:col>
      <xdr:colOff>490847</xdr:colOff>
      <xdr:row>17</xdr:row>
      <xdr:rowOff>83989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8962" y="3296989"/>
          <a:ext cx="187126" cy="216000"/>
        </a:xfrm>
        <a:prstGeom prst="rect">
          <a:avLst/>
        </a:prstGeom>
      </xdr:spPr>
    </xdr:pic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265811</xdr:colOff>
      <xdr:row>16</xdr:row>
      <xdr:rowOff>63921</xdr:rowOff>
    </xdr:from>
    <xdr:to>
      <xdr:col>10</xdr:col>
      <xdr:colOff>518445</xdr:colOff>
      <xdr:row>17</xdr:row>
      <xdr:rowOff>89421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9461" y="3635796"/>
          <a:ext cx="252634" cy="216000"/>
        </a:xfrm>
        <a:prstGeom prst="rect">
          <a:avLst/>
        </a:prstGeom>
      </xdr:spPr>
    </xdr:pic>
    <xdr:clientData fPrintsWithSheet="0"/>
  </xdr:twoCellAnchor>
  <xdr:twoCellAnchor>
    <xdr:from>
      <xdr:col>9</xdr:col>
      <xdr:colOff>284514</xdr:colOff>
      <xdr:row>12</xdr:row>
      <xdr:rowOff>61083</xdr:rowOff>
    </xdr:from>
    <xdr:to>
      <xdr:col>9</xdr:col>
      <xdr:colOff>500514</xdr:colOff>
      <xdr:row>13</xdr:row>
      <xdr:rowOff>86583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6164" y="2842383"/>
          <a:ext cx="216000" cy="225525"/>
        </a:xfrm>
        <a:prstGeom prst="rect">
          <a:avLst/>
        </a:prstGeom>
      </xdr:spPr>
    </xdr:pic>
    <xdr:clientData fPrintsWithSheet="0"/>
  </xdr:twoCellAnchor>
  <xdr:twoCellAnchor>
    <xdr:from>
      <xdr:col>11</xdr:col>
      <xdr:colOff>271844</xdr:colOff>
      <xdr:row>12</xdr:row>
      <xdr:rowOff>72259</xdr:rowOff>
    </xdr:from>
    <xdr:to>
      <xdr:col>11</xdr:col>
      <xdr:colOff>532086</xdr:colOff>
      <xdr:row>13</xdr:row>
      <xdr:rowOff>97759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7494" y="2853559"/>
          <a:ext cx="260242" cy="225525"/>
        </a:xfrm>
        <a:prstGeom prst="rect">
          <a:avLst/>
        </a:prstGeom>
      </xdr:spPr>
    </xdr:pic>
    <xdr:clientData fPrintsWithSheet="0"/>
  </xdr:twoCellAnchor>
  <xdr:twoCellAnchor>
    <xdr:from>
      <xdr:col>9</xdr:col>
      <xdr:colOff>280271</xdr:colOff>
      <xdr:row>16</xdr:row>
      <xdr:rowOff>70844</xdr:rowOff>
    </xdr:from>
    <xdr:to>
      <xdr:col>9</xdr:col>
      <xdr:colOff>513156</xdr:colOff>
      <xdr:row>17</xdr:row>
      <xdr:rowOff>96344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1921" y="3642719"/>
          <a:ext cx="232885" cy="216000"/>
        </a:xfrm>
        <a:prstGeom prst="rect">
          <a:avLst/>
        </a:prstGeom>
      </xdr:spPr>
    </xdr:pic>
    <xdr:clientData fPrintsWithSheet="0"/>
  </xdr:twoCellAnchor>
  <xdr:twoCellAnchor>
    <xdr:from>
      <xdr:col>10</xdr:col>
      <xdr:colOff>274922</xdr:colOff>
      <xdr:row>12</xdr:row>
      <xdr:rowOff>70743</xdr:rowOff>
    </xdr:from>
    <xdr:to>
      <xdr:col>10</xdr:col>
      <xdr:colOff>475854</xdr:colOff>
      <xdr:row>13</xdr:row>
      <xdr:rowOff>96243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72" y="2852043"/>
          <a:ext cx="200932" cy="225525"/>
        </a:xfrm>
        <a:prstGeom prst="rect">
          <a:avLst/>
        </a:prstGeom>
      </xdr:spPr>
    </xdr:pic>
    <xdr:clientData fPrintsWithSheet="0"/>
  </xdr:twoCellAnchor>
  <xdr:twoCellAnchor>
    <xdr:from>
      <xdr:col>11</xdr:col>
      <xdr:colOff>303721</xdr:colOff>
      <xdr:row>16</xdr:row>
      <xdr:rowOff>58489</xdr:rowOff>
    </xdr:from>
    <xdr:to>
      <xdr:col>11</xdr:col>
      <xdr:colOff>490847</xdr:colOff>
      <xdr:row>17</xdr:row>
      <xdr:rowOff>83989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9371" y="3630364"/>
          <a:ext cx="187126" cy="216000"/>
        </a:xfrm>
        <a:prstGeom prst="rect">
          <a:avLst/>
        </a:prstGeom>
      </xdr:spPr>
    </xdr:pic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265811</xdr:colOff>
      <xdr:row>16</xdr:row>
      <xdr:rowOff>63921</xdr:rowOff>
    </xdr:from>
    <xdr:to>
      <xdr:col>10</xdr:col>
      <xdr:colOff>518445</xdr:colOff>
      <xdr:row>17</xdr:row>
      <xdr:rowOff>89421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9461" y="3111921"/>
          <a:ext cx="252634" cy="216000"/>
        </a:xfrm>
        <a:prstGeom prst="rect">
          <a:avLst/>
        </a:prstGeom>
      </xdr:spPr>
    </xdr:pic>
    <xdr:clientData fPrintsWithSheet="0"/>
  </xdr:twoCellAnchor>
  <xdr:twoCellAnchor>
    <xdr:from>
      <xdr:col>9</xdr:col>
      <xdr:colOff>284514</xdr:colOff>
      <xdr:row>12</xdr:row>
      <xdr:rowOff>61083</xdr:rowOff>
    </xdr:from>
    <xdr:to>
      <xdr:col>9</xdr:col>
      <xdr:colOff>500514</xdr:colOff>
      <xdr:row>13</xdr:row>
      <xdr:rowOff>86583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6164" y="2347083"/>
          <a:ext cx="216000" cy="216000"/>
        </a:xfrm>
        <a:prstGeom prst="rect">
          <a:avLst/>
        </a:prstGeom>
      </xdr:spPr>
    </xdr:pic>
    <xdr:clientData fPrintsWithSheet="0"/>
  </xdr:twoCellAnchor>
  <xdr:twoCellAnchor>
    <xdr:from>
      <xdr:col>11</xdr:col>
      <xdr:colOff>271844</xdr:colOff>
      <xdr:row>12</xdr:row>
      <xdr:rowOff>72259</xdr:rowOff>
    </xdr:from>
    <xdr:to>
      <xdr:col>11</xdr:col>
      <xdr:colOff>532086</xdr:colOff>
      <xdr:row>13</xdr:row>
      <xdr:rowOff>97759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7494" y="2358259"/>
          <a:ext cx="260242" cy="216000"/>
        </a:xfrm>
        <a:prstGeom prst="rect">
          <a:avLst/>
        </a:prstGeom>
      </xdr:spPr>
    </xdr:pic>
    <xdr:clientData fPrintsWithSheet="0"/>
  </xdr:twoCellAnchor>
  <xdr:twoCellAnchor>
    <xdr:from>
      <xdr:col>9</xdr:col>
      <xdr:colOff>280271</xdr:colOff>
      <xdr:row>16</xdr:row>
      <xdr:rowOff>70844</xdr:rowOff>
    </xdr:from>
    <xdr:to>
      <xdr:col>9</xdr:col>
      <xdr:colOff>513156</xdr:colOff>
      <xdr:row>17</xdr:row>
      <xdr:rowOff>96344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1921" y="3118844"/>
          <a:ext cx="232885" cy="216000"/>
        </a:xfrm>
        <a:prstGeom prst="rect">
          <a:avLst/>
        </a:prstGeom>
      </xdr:spPr>
    </xdr:pic>
    <xdr:clientData fPrintsWithSheet="0"/>
  </xdr:twoCellAnchor>
  <xdr:twoCellAnchor>
    <xdr:from>
      <xdr:col>10</xdr:col>
      <xdr:colOff>274922</xdr:colOff>
      <xdr:row>12</xdr:row>
      <xdr:rowOff>70743</xdr:rowOff>
    </xdr:from>
    <xdr:to>
      <xdr:col>10</xdr:col>
      <xdr:colOff>475854</xdr:colOff>
      <xdr:row>13</xdr:row>
      <xdr:rowOff>96243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72" y="2356743"/>
          <a:ext cx="200932" cy="216000"/>
        </a:xfrm>
        <a:prstGeom prst="rect">
          <a:avLst/>
        </a:prstGeom>
      </xdr:spPr>
    </xdr:pic>
    <xdr:clientData fPrintsWithSheet="0"/>
  </xdr:twoCellAnchor>
  <xdr:twoCellAnchor>
    <xdr:from>
      <xdr:col>11</xdr:col>
      <xdr:colOff>303721</xdr:colOff>
      <xdr:row>16</xdr:row>
      <xdr:rowOff>58489</xdr:rowOff>
    </xdr:from>
    <xdr:to>
      <xdr:col>11</xdr:col>
      <xdr:colOff>490847</xdr:colOff>
      <xdr:row>17</xdr:row>
      <xdr:rowOff>83989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9371" y="3106489"/>
          <a:ext cx="187126" cy="216000"/>
        </a:xfrm>
        <a:prstGeom prst="rect">
          <a:avLst/>
        </a:prstGeom>
      </xdr:spPr>
    </xdr:pic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265811</xdr:colOff>
      <xdr:row>16</xdr:row>
      <xdr:rowOff>63921</xdr:rowOff>
    </xdr:from>
    <xdr:to>
      <xdr:col>10</xdr:col>
      <xdr:colOff>518445</xdr:colOff>
      <xdr:row>17</xdr:row>
      <xdr:rowOff>89421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68F7A6-B9C6-44A9-A325-CECD78DBB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9461" y="3111921"/>
          <a:ext cx="252634" cy="216000"/>
        </a:xfrm>
        <a:prstGeom prst="rect">
          <a:avLst/>
        </a:prstGeom>
      </xdr:spPr>
    </xdr:pic>
    <xdr:clientData fPrintsWithSheet="0"/>
  </xdr:twoCellAnchor>
  <xdr:twoCellAnchor>
    <xdr:from>
      <xdr:col>9</xdr:col>
      <xdr:colOff>284514</xdr:colOff>
      <xdr:row>12</xdr:row>
      <xdr:rowOff>61083</xdr:rowOff>
    </xdr:from>
    <xdr:to>
      <xdr:col>9</xdr:col>
      <xdr:colOff>500514</xdr:colOff>
      <xdr:row>13</xdr:row>
      <xdr:rowOff>86583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3037B20-8F79-467B-9848-68523B5A0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6164" y="2347083"/>
          <a:ext cx="216000" cy="216000"/>
        </a:xfrm>
        <a:prstGeom prst="rect">
          <a:avLst/>
        </a:prstGeom>
      </xdr:spPr>
    </xdr:pic>
    <xdr:clientData fPrintsWithSheet="0"/>
  </xdr:twoCellAnchor>
  <xdr:twoCellAnchor>
    <xdr:from>
      <xdr:col>11</xdr:col>
      <xdr:colOff>271844</xdr:colOff>
      <xdr:row>12</xdr:row>
      <xdr:rowOff>72259</xdr:rowOff>
    </xdr:from>
    <xdr:to>
      <xdr:col>11</xdr:col>
      <xdr:colOff>532086</xdr:colOff>
      <xdr:row>13</xdr:row>
      <xdr:rowOff>97759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378AAAE-4058-426E-AADC-64FD76E8C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7494" y="2358259"/>
          <a:ext cx="260242" cy="216000"/>
        </a:xfrm>
        <a:prstGeom prst="rect">
          <a:avLst/>
        </a:prstGeom>
      </xdr:spPr>
    </xdr:pic>
    <xdr:clientData fPrintsWithSheet="0"/>
  </xdr:twoCellAnchor>
  <xdr:twoCellAnchor>
    <xdr:from>
      <xdr:col>9</xdr:col>
      <xdr:colOff>280271</xdr:colOff>
      <xdr:row>16</xdr:row>
      <xdr:rowOff>70844</xdr:rowOff>
    </xdr:from>
    <xdr:to>
      <xdr:col>9</xdr:col>
      <xdr:colOff>513156</xdr:colOff>
      <xdr:row>17</xdr:row>
      <xdr:rowOff>96344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7CD297D-C4AD-4BA2-96F8-703D68B68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1921" y="3118844"/>
          <a:ext cx="232885" cy="216000"/>
        </a:xfrm>
        <a:prstGeom prst="rect">
          <a:avLst/>
        </a:prstGeom>
      </xdr:spPr>
    </xdr:pic>
    <xdr:clientData fPrintsWithSheet="0"/>
  </xdr:twoCellAnchor>
  <xdr:twoCellAnchor>
    <xdr:from>
      <xdr:col>10</xdr:col>
      <xdr:colOff>274922</xdr:colOff>
      <xdr:row>12</xdr:row>
      <xdr:rowOff>70743</xdr:rowOff>
    </xdr:from>
    <xdr:to>
      <xdr:col>10</xdr:col>
      <xdr:colOff>475854</xdr:colOff>
      <xdr:row>13</xdr:row>
      <xdr:rowOff>96243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740DD84-7C24-474F-905E-411F755CE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72" y="2356743"/>
          <a:ext cx="200932" cy="216000"/>
        </a:xfrm>
        <a:prstGeom prst="rect">
          <a:avLst/>
        </a:prstGeom>
      </xdr:spPr>
    </xdr:pic>
    <xdr:clientData fPrintsWithSheet="0"/>
  </xdr:twoCellAnchor>
  <xdr:twoCellAnchor>
    <xdr:from>
      <xdr:col>11</xdr:col>
      <xdr:colOff>303721</xdr:colOff>
      <xdr:row>16</xdr:row>
      <xdr:rowOff>58489</xdr:rowOff>
    </xdr:from>
    <xdr:to>
      <xdr:col>11</xdr:col>
      <xdr:colOff>490847</xdr:colOff>
      <xdr:row>17</xdr:row>
      <xdr:rowOff>83989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B9660EE-FF81-4B4A-8E3B-50D9653ED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9371" y="3106489"/>
          <a:ext cx="187126" cy="216000"/>
        </a:xfrm>
        <a:prstGeom prst="rect">
          <a:avLst/>
        </a:prstGeom>
      </xdr:spPr>
    </xdr:pic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DDE5D0-0636-46C5-A3FA-91C7CBC7D9D5}" name="Tableau1" displayName="Tableau1" ref="B3:K30" totalsRowShown="0" headerRowDxfId="177" dataDxfId="176">
  <autoFilter ref="B3:K30" xr:uid="{0ADDE5D0-0636-46C5-A3FA-91C7CBC7D9D5}"/>
  <tableColumns count="10">
    <tableColumn id="1" xr3:uid="{856F9FBD-FA7D-4CA4-B4EA-FA8366885801}" name="Date" dataDxfId="175"/>
    <tableColumn id="3" xr3:uid="{733FD1EE-3FB6-4491-AA06-BE0A96598C2C}" name="Magasin" dataDxfId="174"/>
    <tableColumn id="2" xr3:uid="{F24676DD-A490-4B6F-9FFA-29D84FF7F344}" name="Prix d'achat" dataDxfId="173"/>
    <tableColumn id="4" xr3:uid="{A531414B-34EC-47AD-8CB2-13A60F32FD80}" name="Acheteur" dataDxfId="172"/>
    <tableColumn id="11" xr3:uid="{C85FCAE1-AA05-47EA-81FF-C51B31987FC3}" name="Désignation"/>
    <tableColumn id="10" xr3:uid="{445E6E45-FDFC-4544-B859-AED0ACE32D51}" name="Edition" dataDxfId="171"/>
    <tableColumn id="5" xr3:uid="{1AAFE67F-BC39-4584-9389-CF7CD5122991}" name="Nb Booster" dataDxfId="170"/>
    <tableColumn id="6" xr3:uid="{E16B29EC-EA69-4F1A-A4F7-E61C72307880}" name="Nb Starter" dataDxfId="169"/>
    <tableColumn id="7" xr3:uid="{CB81302D-AA70-4180-90B3-31044AD9E23F}" name="Nb Display" dataDxfId="168"/>
    <tableColumn id="9" xr3:uid="{4337D7E3-5F49-48E6-B24B-C3B19AEB5510}" name="Nombre de cartes total" dataDxfId="167">
      <calculatedColumnFormula>$H4*$O$7+$I4*$O$8+$J4*$O$9</calculatedColumnFormula>
    </tableColumn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D6A5E4-3BA0-4D5B-AFC7-533685BE4F8A}" name="Lorcana48" displayName="Lorcana48" ref="B4:F220" totalsRowShown="0" headerRowDxfId="87" dataDxfId="86">
  <autoFilter ref="B4:F220" xr:uid="{CE1D333E-F803-438B-B56D-953270403A66}"/>
  <sortState xmlns:xlrd2="http://schemas.microsoft.com/office/spreadsheetml/2017/richdata2" ref="B5:F220">
    <sortCondition ref="B4:B220"/>
  </sortState>
  <tableColumns count="5">
    <tableColumn id="1" xr3:uid="{3074E81D-5F7C-4CCA-B77F-149439B164B2}" name="ID" dataDxfId="85"/>
    <tableColumn id="5" xr3:uid="{EAE9817E-D474-45F0-A5F1-519BB13344A9}" name="Nom" dataDxfId="84"/>
    <tableColumn id="2" xr3:uid="{22E7ABCF-9E09-44A9-99B9-FE6FEED20430}" name="Couleur" dataDxfId="83"/>
    <tableColumn id="3" xr3:uid="{53C8DDA4-8CD6-48F7-9B75-BD9E4514FC21}" name="Nb de cartes" dataDxfId="82"/>
    <tableColumn id="4" xr3:uid="{0F387E24-0460-4B5A-8236-BE1CD7A35FA3}" name="dont Nb brillant" dataDxfId="81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84CB8F1-D29C-4C97-B2BE-75ACEB0E5745}" name="Tableau69" displayName="Tableau69" ref="H4:J220" totalsRowShown="0" headerRowDxfId="80">
  <autoFilter ref="H4:J220" xr:uid="{90A81356-5E39-4278-A785-438BC4429AA1}"/>
  <tableColumns count="3">
    <tableColumn id="1" xr3:uid="{7835F3F9-24A4-4C9C-85B0-C3034EE4D5F9}" name="id" dataDxfId="79">
      <calculatedColumnFormula>Lorcana48[[#This Row],[ID]]</calculatedColumnFormula>
    </tableColumn>
    <tableColumn id="2" xr3:uid="{ECD2136E-0927-4E8F-AE91-0D52FA3003B1}" name="nb cartes" dataDxfId="78">
      <calculatedColumnFormula>Lorcana48[[#This Row],[Nb de cartes]]+'Inventaire - Chapitre 1'!G4</calculatedColumnFormula>
    </tableColumn>
    <tableColumn id="3" xr3:uid="{AD1C33FE-1535-4C8B-B857-4974C4D9B757}" name="dont Nb brillant" dataDxfId="77">
      <calculatedColumnFormula>Lorcana48[[#This Row],[dont Nb brillant]]+'Inventaire - Chapitre 1'!H4</calculatedColumnFormula>
    </tableColumn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516E5D-0BB1-48CD-92BE-2E079291CE57}" name="Lorcana486" displayName="Lorcana486" ref="B4:F220" totalsRowShown="0" headerRowDxfId="76" dataDxfId="75">
  <autoFilter ref="B4:F220" xr:uid="{CE1D333E-F803-438B-B56D-953270403A66}"/>
  <sortState xmlns:xlrd2="http://schemas.microsoft.com/office/spreadsheetml/2017/richdata2" ref="B5:F220">
    <sortCondition ref="B4:B220"/>
  </sortState>
  <tableColumns count="5">
    <tableColumn id="1" xr3:uid="{E2D06D19-6594-4BD4-AC7B-FD0E9CE7BCE8}" name="ID" dataDxfId="74"/>
    <tableColumn id="5" xr3:uid="{158EC5D6-D71D-4FF8-B9B9-82A89A715BDB}" name="Nom" dataDxfId="73"/>
    <tableColumn id="2" xr3:uid="{D94F1660-1FB3-43B3-8009-67CA392DBC31}" name="Couleur" dataDxfId="72"/>
    <tableColumn id="3" xr3:uid="{C94D209F-3EE6-46FF-8227-A69FAED51FB7}" name="Nb de cartes" dataDxfId="71"/>
    <tableColumn id="4" xr3:uid="{8BE906F4-A179-4590-9A65-C2E61502ACDB}" name="dont Nb brillant" dataDxfId="70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A54774-F94F-4199-ABC0-BF62A5A6F046}" name="Tableau6910" displayName="Tableau6910" ref="H4:J220" totalsRowShown="0" headerRowDxfId="69">
  <autoFilter ref="H4:J220" xr:uid="{90A81356-5E39-4278-A785-438BC4429AA1}"/>
  <tableColumns count="3">
    <tableColumn id="1" xr3:uid="{03B8CBC6-E9EB-4FD7-BF19-2B8A56C1B278}" name="id" dataDxfId="68">
      <calculatedColumnFormula>Lorcana486[[#This Row],[ID]]</calculatedColumnFormula>
    </tableColumn>
    <tableColumn id="2" xr3:uid="{149111A9-C522-4F51-AFDF-3C48D584F93D}" name="nb cartes" dataDxfId="67">
      <calculatedColumnFormula>Lorcana486[[#This Row],[Nb de cartes]]+'Inventaire - Chapitre 1'!G4</calculatedColumnFormula>
    </tableColumn>
    <tableColumn id="3" xr3:uid="{6FB6C786-585A-4359-A6B9-C527E673043B}" name="dont Nb brillant" dataDxfId="66">
      <calculatedColumnFormula>Lorcana486[[#This Row],[dont Nb brillant]]+'Inventaire - Chapitre 1'!H4</calculatedColumnFormula>
    </tableColumn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146810-E3AC-4585-8D26-A65E5C420175}" name="Lorcana486111315" displayName="Lorcana486111315" ref="B5:F221" totalsRowShown="0" headerRowDxfId="65" dataDxfId="64">
  <autoFilter ref="B5:F221" xr:uid="{CE1D333E-F803-438B-B56D-953270403A66}"/>
  <sortState xmlns:xlrd2="http://schemas.microsoft.com/office/spreadsheetml/2017/richdata2" ref="B6:F221">
    <sortCondition ref="B5:B221"/>
  </sortState>
  <tableColumns count="5">
    <tableColumn id="1" xr3:uid="{A2FD9CA2-6C82-4BFE-9117-1D9E39B1C22D}" name="ID" dataDxfId="63"/>
    <tableColumn id="5" xr3:uid="{F1536E1D-49AB-4E72-8E5E-FEDBA371E6AE}" name="Nom" dataDxfId="62"/>
    <tableColumn id="2" xr3:uid="{36EED93A-2647-4261-9ADE-E73D0C504E21}" name="Couleur" dataDxfId="61"/>
    <tableColumn id="3" xr3:uid="{87F0105C-8BD2-49E1-91F8-6EEC108B5B34}" name="Nb de cartes" dataDxfId="60"/>
    <tableColumn id="4" xr3:uid="{E30D0EDB-B48C-45E1-A461-D9663FE5FC39}" name="dont Nb brillant" dataDxfId="59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D3747E7-188A-4745-A2A9-F38E4C974E89}" name="Tableau6910121416" displayName="Tableau6910121416" ref="H5:J221" totalsRowShown="0" headerRowDxfId="58">
  <autoFilter ref="H5:J221" xr:uid="{90A81356-5E39-4278-A785-438BC4429AA1}"/>
  <tableColumns count="3">
    <tableColumn id="1" xr3:uid="{C6DCC3F9-87EB-402E-BC7B-1EDB62F83F1C}" name="id" dataDxfId="57">
      <calculatedColumnFormula>Lorcana486111315[[#This Row],[ID]]</calculatedColumnFormula>
    </tableColumn>
    <tableColumn id="2" xr3:uid="{83F698B0-DAAA-4D8D-BB1A-E71613612FA0}" name="nb cartes" dataDxfId="56">
      <calculatedColumnFormula>Lorcana486111315[[#This Row],[Nb de cartes]]+'Inventaire - Chapitre 1'!G4</calculatedColumnFormula>
    </tableColumn>
    <tableColumn id="3" xr3:uid="{CC99A4C3-E735-4921-96AC-88406BAD53AF}" name="dont Nb brillant" dataDxfId="55">
      <calculatedColumnFormula>Lorcana486111315[[#This Row],[dont Nb brillant]]+'Inventaire - Chapitre 1'!H4</calculatedColumnFormula>
    </tableColumn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A2EAC89-961B-4D2B-BE79-659C8318AE08}" name="Lorcana48611131518" displayName="Lorcana48611131518" ref="B5:F221" totalsRowShown="0" headerRowDxfId="54" dataDxfId="53">
  <autoFilter ref="B5:F221" xr:uid="{CE1D333E-F803-438B-B56D-953270403A66}"/>
  <sortState xmlns:xlrd2="http://schemas.microsoft.com/office/spreadsheetml/2017/richdata2" ref="B6:F221">
    <sortCondition ref="B5:B221"/>
  </sortState>
  <tableColumns count="5">
    <tableColumn id="1" xr3:uid="{9E054721-BBFB-4CD2-A808-AC7127180F35}" name="ID" dataDxfId="52"/>
    <tableColumn id="5" xr3:uid="{F0DEC1AE-E95B-4F5E-A7D1-0C113A20A7C1}" name="Nom" dataDxfId="51"/>
    <tableColumn id="2" xr3:uid="{EF0F8184-C5C8-430A-A830-575A81E77019}" name="Couleur" dataDxfId="50"/>
    <tableColumn id="3" xr3:uid="{0F09772F-C983-46B7-9E19-E7C02239C1C9}" name="Nb de cartes" dataDxfId="49"/>
    <tableColumn id="4" xr3:uid="{824F9CD5-775E-4105-9AC9-4B233F85BC95}" name="dont Nb brillant" dataDxfId="48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E44C41B-2814-4D5F-AAFC-FB91EAF908F6}" name="Tableau691012141619" displayName="Tableau691012141619" ref="H5:J221" totalsRowShown="0" headerRowDxfId="47">
  <autoFilter ref="H5:J221" xr:uid="{90A81356-5E39-4278-A785-438BC4429AA1}"/>
  <tableColumns count="3">
    <tableColumn id="1" xr3:uid="{02957184-6C37-4528-89A7-8F009F7C831B}" name="id" dataDxfId="46">
      <calculatedColumnFormula>Lorcana48611131518[[#This Row],[ID]]</calculatedColumnFormula>
    </tableColumn>
    <tableColumn id="2" xr3:uid="{5D6F9F7E-0BC8-48E1-B4E1-F20643A853D8}" name="nb cartes" dataDxfId="45">
      <calculatedColumnFormula>Lorcana48611131518[[#This Row],[Nb de cartes]]+'Inventaire - Chapitre 2'!G4</calculatedColumnFormula>
    </tableColumn>
    <tableColumn id="3" xr3:uid="{D03E31BA-BB63-42BF-83EC-0DD89B38643F}" name="dont Nb brillant" dataDxfId="44">
      <calculatedColumnFormula>Lorcana48611131518[[#This Row],[dont Nb brillant]]+'Inventaire - Chapitre 2'!H4</calculatedColumnFormula>
    </tableColumn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1411F79-4B5C-4390-BAF3-DB493E3DCA17}" name="Lorcana486111315182124" displayName="Lorcana486111315182124" ref="B5:F231" totalsRowShown="0" headerRowDxfId="43" dataDxfId="42">
  <autoFilter ref="B5:F231" xr:uid="{CE1D333E-F803-438B-B56D-953270403A66}"/>
  <sortState xmlns:xlrd2="http://schemas.microsoft.com/office/spreadsheetml/2017/richdata2" ref="B6:F221">
    <sortCondition ref="B5:B221"/>
  </sortState>
  <tableColumns count="5">
    <tableColumn id="1" xr3:uid="{23026FF2-21B5-4BF5-B3F8-5643CF3B58C9}" name="ID" dataDxfId="41"/>
    <tableColumn id="5" xr3:uid="{756B0938-E39D-4052-8B91-9DB611BD69E4}" name="Nom" dataDxfId="40"/>
    <tableColumn id="2" xr3:uid="{68C18B30-3634-4CC8-AE39-03EBD45785E6}" name="Couleur" dataDxfId="39"/>
    <tableColumn id="3" xr3:uid="{0F05C0BE-018D-4DB3-B0E1-0926630E4097}" name="Nb de cartes" dataDxfId="38"/>
    <tableColumn id="4" xr3:uid="{6A11F9C3-19F4-4115-A34B-7D2D8F5B4BEE}" name="dont Nb brillant" dataDxfId="37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E6E8256-31E7-4466-8F4F-E2134F64B353}" name="Tableau6910121416192225" displayName="Tableau6910121416192225" ref="H5:J231" totalsRowShown="0" headerRowDxfId="36">
  <autoFilter ref="H5:J231" xr:uid="{90A81356-5E39-4278-A785-438BC4429AA1}"/>
  <tableColumns count="3">
    <tableColumn id="1" xr3:uid="{B4DBB8AF-321C-469B-AAE9-10E601952738}" name="id" dataDxfId="35">
      <calculatedColumnFormula>Lorcana486111315182124[[#This Row],[ID]]</calculatedColumnFormula>
    </tableColumn>
    <tableColumn id="2" xr3:uid="{C5669CF4-572D-4AA0-BDB6-B928CB89264B}" name="nb cartes" dataDxfId="34">
      <calculatedColumnFormula>Lorcana486111315182124[[#This Row],[Nb de cartes]]+'Inventaire - Chapitre 3'!G4</calculatedColumnFormula>
    </tableColumn>
    <tableColumn id="3" xr3:uid="{CE41A8F1-59A7-4C43-953B-3CC62E553C9B}" name="dont Nb brillant" dataDxfId="33">
      <calculatedColumnFormula>Lorcana486111315182124[[#This Row],[dont Nb brillant]]+'Inventaire - Chapitre 3'!H4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1D333E-F803-438B-B56D-953270403A66}" name="Lorcana" displayName="Lorcana" ref="B3:H219" totalsRowShown="0" headerRowDxfId="164" dataDxfId="163">
  <autoFilter ref="B3:H219" xr:uid="{CE1D333E-F803-438B-B56D-953270403A66}"/>
  <sortState xmlns:xlrd2="http://schemas.microsoft.com/office/spreadsheetml/2017/richdata2" ref="B4:H219">
    <sortCondition ref="B3:B219"/>
  </sortState>
  <tableColumns count="7">
    <tableColumn id="1" xr3:uid="{87AB01EC-F7A4-4CB5-A23A-7BD84D6F20CF}" name="ID" dataDxfId="162"/>
    <tableColumn id="5" xr3:uid="{72476973-AB97-46C8-909E-DD495F013A5D}" name="Nom" dataDxfId="161"/>
    <tableColumn id="2" xr3:uid="{C5D84CB3-5A72-4E15-A4D1-D9865FA09AB0}" name="Couleur" dataDxfId="160"/>
    <tableColumn id="9" xr3:uid="{0A585A0E-910C-4BCF-A83D-AE1A4FFFFDF6}" name="Rareté" dataDxfId="159"/>
    <tableColumn id="6" xr3:uid="{DDF9F53B-75F4-4022-8019-C6AED8ECD1B4}" name="Type" dataDxfId="158"/>
    <tableColumn id="3" xr3:uid="{45AE552A-8720-4E14-A330-A529C49B779F}" name="Nb de cartes" dataDxfId="157"/>
    <tableColumn id="4" xr3:uid="{47390E49-4AFA-4388-8422-258083692B32}" name="dont Nb brillant" dataDxfId="156"/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DAB49D0-C6F4-49F6-B1E2-D5C7F2292095}" name="Lorcana4861113151821" displayName="Lorcana4861113151821" ref="B5:F227" totalsRowShown="0" headerRowDxfId="32" dataDxfId="31">
  <autoFilter ref="B5:F227" xr:uid="{CE1D333E-F803-438B-B56D-953270403A66}"/>
  <sortState xmlns:xlrd2="http://schemas.microsoft.com/office/spreadsheetml/2017/richdata2" ref="B6:F221">
    <sortCondition ref="B5:B221"/>
  </sortState>
  <tableColumns count="5">
    <tableColumn id="1" xr3:uid="{F22D9E98-CD20-487F-826F-08E04D4D42C6}" name="ID" dataDxfId="30"/>
    <tableColumn id="5" xr3:uid="{805C5139-75FA-48A4-B6CA-4992806468B5}" name="Nom" dataDxfId="29"/>
    <tableColumn id="2" xr3:uid="{060A6991-7D8D-4524-BE4D-02BAF13C4C13}" name="Couleur" dataDxfId="28"/>
    <tableColumn id="3" xr3:uid="{F65C6F7A-9703-43CD-80B3-9AE21F1DBE83}" name="Nb de cartes" dataDxfId="27"/>
    <tableColumn id="4" xr3:uid="{D47BE22A-E9DB-4842-A866-9804BE488390}" name="dont Nb brillant" dataDxfId="26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FB0A07F-E228-4FDA-8060-3EA2D3E13BD2}" name="Tableau69101214161922" displayName="Tableau69101214161922" ref="H5:J227" totalsRowShown="0" headerRowDxfId="25">
  <autoFilter ref="H5:J227" xr:uid="{90A81356-5E39-4278-A785-438BC4429AA1}"/>
  <tableColumns count="3">
    <tableColumn id="1" xr3:uid="{0273886E-69AC-4DAA-AD02-D590AFD778AE}" name="id" dataDxfId="24">
      <calculatedColumnFormula>Lorcana4861113151821[[#This Row],[ID]]</calculatedColumnFormula>
    </tableColumn>
    <tableColumn id="2" xr3:uid="{55B3B1E2-9D21-4D3E-BB2A-A793DB1582AB}" name="nb cartes" dataDxfId="23">
      <calculatedColumnFormula>Lorcana4861113151821[[#This Row],[Nb de cartes]]+'Inventaire - Chapitre 4'!G4</calculatedColumnFormula>
    </tableColumn>
    <tableColumn id="3" xr3:uid="{4186643F-D8B8-4A91-958E-6E0E2EAA133D}" name="dont Nb brillant" dataDxfId="22">
      <calculatedColumnFormula>Lorcana4861113151821[[#This Row],[dont Nb brillant]]+'Inventaire - Chapitre 4'!H4</calculatedColumnFormula>
    </tableColumn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77D06B1-1BAC-43FB-837F-886F8BDEB298}" name="Lorcana4861113" displayName="Lorcana4861113" ref="B4:F220" totalsRowShown="0" headerRowDxfId="21" dataDxfId="20">
  <autoFilter ref="B4:F220" xr:uid="{CE1D333E-F803-438B-B56D-953270403A66}"/>
  <sortState xmlns:xlrd2="http://schemas.microsoft.com/office/spreadsheetml/2017/richdata2" ref="B5:F220">
    <sortCondition ref="B4:B220"/>
  </sortState>
  <tableColumns count="5">
    <tableColumn id="1" xr3:uid="{68666F44-1162-49E9-9E9C-D4A37EA87912}" name="ID" dataDxfId="19"/>
    <tableColumn id="5" xr3:uid="{3A2D0954-7C81-46DE-A96D-4B28BE1FB1CD}" name="Nom" dataDxfId="18"/>
    <tableColumn id="2" xr3:uid="{4CB1AEAA-363B-4ED7-982F-687CBD9A7E40}" name="Couleur" dataDxfId="17"/>
    <tableColumn id="3" xr3:uid="{1908C8C8-513E-4F39-8718-51E3A02DC7A0}" name="Nb de cartes" dataDxfId="16"/>
    <tableColumn id="4" xr3:uid="{D3EB8833-B39A-41FF-AF49-1B7F9ADBB2B5}" name="dont Nb brillant" dataDxfId="15"/>
  </tableColumns>
  <tableStyleInfo name="TableStyleMedium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378D59C-419C-4C38-A717-D3D27EF95622}" name="Tableau69101214" displayName="Tableau69101214" ref="H4:J220" totalsRowShown="0" headerRowDxfId="14">
  <autoFilter ref="H4:J220" xr:uid="{90A81356-5E39-4278-A785-438BC4429AA1}"/>
  <tableColumns count="3">
    <tableColumn id="1" xr3:uid="{691610CA-30A5-4812-9733-4FE4F35074B2}" name="id" dataDxfId="13">
      <calculatedColumnFormula>Lorcana4861113[[#This Row],[ID]]</calculatedColumnFormula>
    </tableColumn>
    <tableColumn id="2" xr3:uid="{E9010116-6FA6-48A1-ADD4-E29CB88C25A0}" name="nb cartes" dataDxfId="12">
      <calculatedColumnFormula>Lorcana4861113[[#This Row],[Nb de cartes]]+'Inventaire - Chapitre 1'!G4</calculatedColumnFormula>
    </tableColumn>
    <tableColumn id="3" xr3:uid="{331DB383-5924-4486-9B88-CA25E0DE73B5}" name="dont Nb brillant" dataDxfId="11">
      <calculatedColumnFormula>Lorcana4861113[[#This Row],[dont Nb brillant]]+'Inventaire - Chapitre 1'!H4</calculatedColumnFormula>
    </tableColumn>
  </tableColumns>
  <tableStyleInfo name="TableStyleMedium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CAC627-E2A6-4231-8B83-268BBB87EEAE}" name="Lorcana48611" displayName="Lorcana48611" ref="B4:F220" totalsRowShown="0" headerRowDxfId="10" dataDxfId="9">
  <autoFilter ref="B4:F220" xr:uid="{CE1D333E-F803-438B-B56D-953270403A66}"/>
  <sortState xmlns:xlrd2="http://schemas.microsoft.com/office/spreadsheetml/2017/richdata2" ref="B5:F220">
    <sortCondition ref="B4:B220"/>
  </sortState>
  <tableColumns count="5">
    <tableColumn id="1" xr3:uid="{075A2AD3-888E-4023-851C-D7AA9C98D853}" name="ID" dataDxfId="8"/>
    <tableColumn id="5" xr3:uid="{382385A9-7470-42BA-BFA2-0A028A826952}" name="Nom" dataDxfId="7"/>
    <tableColumn id="2" xr3:uid="{2BCAC119-3A4B-49FA-BA69-BDAF599C6F4A}" name="Couleur" dataDxfId="6"/>
    <tableColumn id="3" xr3:uid="{06D7A2CF-B079-42F6-A323-1441655B12F6}" name="Nb de cartes" dataDxfId="5"/>
    <tableColumn id="4" xr3:uid="{3F8D1EF2-1BD9-4A94-9192-109F0783F9B8}" name="dont Nb brillant" dataDxfId="4"/>
  </tableColumns>
  <tableStyleInfo name="TableStyleMedium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F1D147-E7B5-40B8-8AF8-00A90C697A09}" name="Tableau691012" displayName="Tableau691012" ref="H4:J220" totalsRowShown="0" headerRowDxfId="3">
  <autoFilter ref="H4:J220" xr:uid="{90A81356-5E39-4278-A785-438BC4429AA1}"/>
  <tableColumns count="3">
    <tableColumn id="1" xr3:uid="{7AA78F21-FA0C-425E-A3C9-7C18BBA77499}" name="id" dataDxfId="2">
      <calculatedColumnFormula>Lorcana48611[[#This Row],[ID]]</calculatedColumnFormula>
    </tableColumn>
    <tableColumn id="2" xr3:uid="{9C6E0D84-3375-4862-A62D-D228B6C34968}" name="nb cartes" dataDxfId="1">
      <calculatedColumnFormula>Lorcana48611[[#This Row],[Nb de cartes]]+'Inventaire - Chapitre 1'!G4</calculatedColumnFormula>
    </tableColumn>
    <tableColumn id="3" xr3:uid="{096103AC-D339-4610-A012-689E42D4F888}" name="dont Nb brillant" dataDxfId="0">
      <calculatedColumnFormula>Lorcana48611[[#This Row],[dont Nb brillant]]+'Inventaire - Chapitre 1'!H4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50266CD-B168-4AFF-80BE-F222CBB53492}" name="Lorcana17" displayName="Lorcana17" ref="B3:H219" totalsRowShown="0" headerRowDxfId="155" dataDxfId="154">
  <autoFilter ref="B3:H219" xr:uid="{CE1D333E-F803-438B-B56D-953270403A66}"/>
  <sortState xmlns:xlrd2="http://schemas.microsoft.com/office/spreadsheetml/2017/richdata2" ref="B4:H219">
    <sortCondition ref="B3:B219"/>
  </sortState>
  <tableColumns count="7">
    <tableColumn id="1" xr3:uid="{DAD8F393-660A-494D-BB3A-491F18B82B81}" name="ID" dataDxfId="153"/>
    <tableColumn id="5" xr3:uid="{66DC8F6F-4717-42EF-9872-81AF26E6840A}" name="Nom" dataDxfId="152"/>
    <tableColumn id="2" xr3:uid="{F5CD5B1D-7E81-4D13-8858-A74676469B6E}" name="Couleur" dataDxfId="151"/>
    <tableColumn id="9" xr3:uid="{CCB9E364-02A1-4138-99D7-F1924615DF99}" name="Rareté" dataDxfId="150"/>
    <tableColumn id="6" xr3:uid="{504533C3-C51B-4302-824B-7F66B1BC0323}" name="Type" dataDxfId="149"/>
    <tableColumn id="3" xr3:uid="{29C44851-189B-484B-B868-1FD27627435A}" name="Nb de cartes" dataDxfId="148"/>
    <tableColumn id="4" xr3:uid="{1BD47029-2357-482F-9718-9C8A6CEA8BD9}" name="dont Nb brillant" dataDxfId="147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D63FE88-2B84-41DA-AD06-11DBA37B2826}" name="Lorcana1720" displayName="Lorcana1720" ref="B3:H229" totalsRowShown="0" headerRowDxfId="146" dataDxfId="145">
  <autoFilter ref="B3:H229" xr:uid="{CE1D333E-F803-438B-B56D-953270403A66}"/>
  <sortState xmlns:xlrd2="http://schemas.microsoft.com/office/spreadsheetml/2017/richdata2" ref="B4:H180">
    <sortCondition ref="B3:B180"/>
  </sortState>
  <tableColumns count="7">
    <tableColumn id="1" xr3:uid="{AF26670D-9707-4490-B27A-27D20B30E086}" name="ID" dataDxfId="144"/>
    <tableColumn id="5" xr3:uid="{028E6702-D609-4124-B67B-0F28CC2ED27A}" name="Nom" dataDxfId="143"/>
    <tableColumn id="2" xr3:uid="{36AAAD1B-7588-4D88-A4E7-1C476065B673}" name="Couleur" dataDxfId="142"/>
    <tableColumn id="9" xr3:uid="{BB983E95-1A7B-415A-814F-8E1E17A72DC1}" name="Rareté" dataDxfId="141"/>
    <tableColumn id="6" xr3:uid="{ACFAF2F5-CB26-4404-8769-A410DDC7E97F}" name="Type" dataDxfId="140"/>
    <tableColumn id="3" xr3:uid="{91E78D27-90BF-46FC-BE67-6DDE5BF724C4}" name="Nb de cartes" dataDxfId="139"/>
    <tableColumn id="4" xr3:uid="{1D6FEDF0-89A9-4250-A25C-E9076977BD74}" name="dont Nb brillant" dataDxfId="138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DDE13B-EC67-41CB-9EA7-373E3653F754}" name="Lorcana172023" displayName="Lorcana172023" ref="B3:H225" totalsRowShown="0" headerRowDxfId="137" dataDxfId="136">
  <autoFilter ref="B3:H225" xr:uid="{CE1D333E-F803-438B-B56D-953270403A66}"/>
  <sortState xmlns:xlrd2="http://schemas.microsoft.com/office/spreadsheetml/2017/richdata2" ref="B4:H176">
    <sortCondition ref="B3:B176"/>
  </sortState>
  <tableColumns count="7">
    <tableColumn id="1" xr3:uid="{743732B3-9131-48EB-8A4E-F92ECD1A6A4E}" name="ID" dataDxfId="135"/>
    <tableColumn id="5" xr3:uid="{AF6AC34B-4E31-416B-853E-39E44CDDD05E}" name="Nom" dataDxfId="134"/>
    <tableColumn id="2" xr3:uid="{805CC047-48DC-4220-B991-84AFBE0009D4}" name="Couleur" dataDxfId="133"/>
    <tableColumn id="9" xr3:uid="{BBDF8378-1A6A-4402-979F-07B2FF717D5E}" name="Rareté" dataDxfId="132"/>
    <tableColumn id="6" xr3:uid="{F4912C90-C49B-4BC2-A8EB-449DB50D5633}" name="Type" dataDxfId="131"/>
    <tableColumn id="3" xr3:uid="{C15E5A33-B50D-4242-BA94-9E9757BAF0A7}" name="Nb de cartes" dataDxfId="130"/>
    <tableColumn id="4" xr3:uid="{836CD3CB-19C9-4E1D-8779-436062DEA2C2}" name="dont Nb brillant" dataDxfId="129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8A283D4-4CCB-4559-8397-CF86AA546F3D}" name="Lorcana17202326" displayName="Lorcana17202326" ref="B3:G38" totalsRowShown="0" headerRowDxfId="128" dataDxfId="127">
  <autoFilter ref="B3:G38" xr:uid="{CE1D333E-F803-438B-B56D-953270403A66}"/>
  <sortState xmlns:xlrd2="http://schemas.microsoft.com/office/spreadsheetml/2017/richdata2" ref="B4:G38">
    <sortCondition ref="B3:B38"/>
  </sortState>
  <tableColumns count="6">
    <tableColumn id="1" xr3:uid="{911BB6AB-FB5B-4F96-8A18-2B5CCC34027E}" name="ID" dataDxfId="126"/>
    <tableColumn id="4" xr3:uid="{15ADE493-43AA-4753-9F26-13E9817E1DF2}" name="Catégorie" dataDxfId="125"/>
    <tableColumn id="5" xr3:uid="{F61558AC-A13A-45CA-8435-DFEF74146922}" name="Nom" dataDxfId="124"/>
    <tableColumn id="2" xr3:uid="{DD72C5CD-9D2E-4288-8605-61C95F5D8F8D}" name="Couleur" dataDxfId="123"/>
    <tableColumn id="6" xr3:uid="{3FC3AE2D-F154-47AE-8CB8-0F5CBE8ADF81}" name="Type" dataDxfId="122"/>
    <tableColumn id="3" xr3:uid="{D5D525D9-575A-4D41-B153-D612CE8858D3}" name="Nb de cartes" dataDxfId="121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9C1C92-7617-48F3-ADFB-BF3162D21FF0}" name="Desks" displayName="Desks" ref="B3:P207" totalsRowShown="0" headerRowDxfId="115" dataDxfId="114">
  <autoFilter ref="B3:P207" xr:uid="{CE1D333E-F803-438B-B56D-953270403A66}"/>
  <sortState xmlns:xlrd2="http://schemas.microsoft.com/office/spreadsheetml/2017/richdata2" ref="B4:P207">
    <sortCondition ref="B3:B207"/>
  </sortState>
  <tableColumns count="15">
    <tableColumn id="1" xr3:uid="{2E21449D-B500-4277-86E6-01AA63AADACF}" name="ID" dataDxfId="113"/>
    <tableColumn id="5" xr3:uid="{149545A6-3854-4F61-AEE8-BACF6FCCF5BC}" name="Nom" dataDxfId="112"/>
    <tableColumn id="2" xr3:uid="{64584961-63DA-4FB1-A9F2-32B40E117E97}" name="Couleur" dataDxfId="111"/>
    <tableColumn id="16" xr3:uid="{1549F45B-D82C-477D-A40A-AC39761CCCF9}" name="Type" dataDxfId="110"/>
    <tableColumn id="11" xr3:uid="{7B9BA49E-2614-4440-B2B5-4FD2D7CDF1ED}" name="Coût" dataDxfId="109"/>
    <tableColumn id="15" xr3:uid="{52E5A3DC-496E-4049-88BE-F7C29615192C}" name="Encrable" dataDxfId="108"/>
    <tableColumn id="12" xr3:uid="{08222F0E-EA48-4EC9-8221-D9CE0D13615B}" name="Force" dataDxfId="107"/>
    <tableColumn id="13" xr3:uid="{72C369BB-C6DA-4CA8-A1BF-F7820914C8BE}" name="Volonté" dataDxfId="106"/>
    <tableColumn id="14" xr3:uid="{1569A4CB-B781-4BAB-91A0-C16D0F6134D8}" name="Lore" dataDxfId="105"/>
    <tableColumn id="3" xr3:uid="{E211FBB0-FD05-40C8-9D4D-7F3C7A1ED823}" name="Classeur" dataDxfId="104">
      <calculatedColumnFormula>Lorcana[[#This Row],[Nb de cartes]]-Lorcana[[#This Row],[dont Nb brillant]]</calculatedColumnFormula>
    </tableColumn>
    <tableColumn id="4" xr3:uid="{766B1222-7EA6-4467-B3F0-F8ED687FF3FB}" name="Disponibilité" dataDxfId="103"/>
    <tableColumn id="7" xr3:uid="{579ECA7C-DD5C-429C-AE20-DD4973ABC832}" name="Desk J1" dataDxfId="102"/>
    <tableColumn id="8" xr3:uid="{C47F0EE8-2F15-4427-8F47-5B378D4F6CE1}" name="Desk J2" dataDxfId="101"/>
    <tableColumn id="9" xr3:uid="{1E4E33AA-F934-4D7C-BCE1-E5F4D60E0A37}" name="Desk A1" dataDxfId="100"/>
    <tableColumn id="10" xr3:uid="{20B6286B-F832-4C84-89A8-3DBFAB1A1E31}" name="Desk A2" dataDxfId="99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FCC04E-17D8-4CBA-B742-7C9482CD1BA7}" name="Lorcana4" displayName="Lorcana4" ref="B4:F220" totalsRowShown="0" headerRowDxfId="98" dataDxfId="97">
  <autoFilter ref="B4:F220" xr:uid="{CE1D333E-F803-438B-B56D-953270403A66}"/>
  <sortState xmlns:xlrd2="http://schemas.microsoft.com/office/spreadsheetml/2017/richdata2" ref="B5:F220">
    <sortCondition ref="B4:B220"/>
  </sortState>
  <tableColumns count="5">
    <tableColumn id="1" xr3:uid="{047F1543-5BEF-4978-8C7D-D1983512435E}" name="ID" dataDxfId="96"/>
    <tableColumn id="5" xr3:uid="{B0E6B703-DAEC-40BB-B28D-A02B23D01DEF}" name="Nom" dataDxfId="95"/>
    <tableColumn id="2" xr3:uid="{15A765AF-4DF4-4DDA-8F1C-8E69A6EB56E2}" name="Couleur" dataDxfId="94"/>
    <tableColumn id="3" xr3:uid="{3D568142-2F64-4C42-A44B-FDAFE0AE18D3}" name="Nb de cartes" dataDxfId="93"/>
    <tableColumn id="4" xr3:uid="{E8FF7408-FCD5-422D-824A-F268ACC272FF}" name="dont Nb brillant" dataDxfId="92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A81356-5E39-4278-A785-438BC4429AA1}" name="Tableau6" displayName="Tableau6" ref="H4:J220" totalsRowShown="0" headerRowDxfId="91">
  <autoFilter ref="H4:J220" xr:uid="{90A81356-5E39-4278-A785-438BC4429AA1}"/>
  <tableColumns count="3">
    <tableColumn id="1" xr3:uid="{C8DC3246-C944-4C86-BB25-6C311C0320C9}" name="id" dataDxfId="90">
      <calculatedColumnFormula>Lorcana4[[#This Row],[ID]]</calculatedColumnFormula>
    </tableColumn>
    <tableColumn id="2" xr3:uid="{427336AD-E272-4344-BE02-71C01068C421}" name="nb cartes" dataDxfId="89">
      <calculatedColumnFormula>Lorcana4[[#This Row],[Nb de cartes]]+'Inventaire - Chapitre 1'!G4</calculatedColumnFormula>
    </tableColumn>
    <tableColumn id="3" xr3:uid="{0659CB44-CB9B-4658-9699-3CAA6414B81B}" name="dont Nb brillant" dataDxfId="88">
      <calculatedColumnFormula>Lorcana4[[#This Row],[dont Nb brillant]]+'Inventaire - Chapitre 1'!H4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Rouge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1499-C93D-4FA2-8011-F9D51CD26BD3}">
  <sheetPr codeName="Feuil11"/>
  <dimension ref="A1:CZ761"/>
  <sheetViews>
    <sheetView topLeftCell="C1" zoomScale="115" zoomScaleNormal="115" workbookViewId="0">
      <selection activeCell="O9" sqref="O9"/>
    </sheetView>
  </sheetViews>
  <sheetFormatPr baseColWidth="10" defaultRowHeight="14.25" x14ac:dyDescent="0.25"/>
  <cols>
    <col min="1" max="1" width="3.7109375" style="16" customWidth="1"/>
    <col min="2" max="3" width="15.7109375" style="5" customWidth="1"/>
    <col min="4" max="4" width="18.7109375" style="5" bestFit="1" customWidth="1"/>
    <col min="5" max="7" width="15.7109375" style="5" customWidth="1"/>
    <col min="8" max="8" width="18.140625" style="5" bestFit="1" customWidth="1"/>
    <col min="9" max="9" width="17.28515625" style="5" bestFit="1" customWidth="1"/>
    <col min="10" max="10" width="17.5703125" style="5" bestFit="1" customWidth="1"/>
    <col min="11" max="11" width="25.28515625" style="5" customWidth="1"/>
    <col min="12" max="12" width="6" style="16" customWidth="1"/>
    <col min="13" max="13" width="5.7109375" style="2" customWidth="1"/>
    <col min="14" max="14" width="25" style="2" customWidth="1"/>
    <col min="15" max="15" width="20.42578125" style="2" customWidth="1"/>
    <col min="16" max="16" width="5.7109375" style="2" customWidth="1"/>
    <col min="17" max="104" width="11.42578125" style="16"/>
    <col min="105" max="16384" width="11.42578125" style="2"/>
  </cols>
  <sheetData>
    <row r="1" spans="2:16" s="16" customFormat="1" x14ac:dyDescent="0.25"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2:16" s="16" customFormat="1" x14ac:dyDescent="0.25"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2:16" x14ac:dyDescent="0.2">
      <c r="B3" s="1" t="s">
        <v>5</v>
      </c>
      <c r="C3" s="1" t="s">
        <v>26</v>
      </c>
      <c r="D3" s="1" t="s">
        <v>9</v>
      </c>
      <c r="E3" s="1" t="s">
        <v>12</v>
      </c>
      <c r="F3" s="1" t="s">
        <v>11</v>
      </c>
      <c r="G3" s="1" t="s">
        <v>18</v>
      </c>
      <c r="H3" s="1" t="s">
        <v>6</v>
      </c>
      <c r="I3" s="1" t="s">
        <v>7</v>
      </c>
      <c r="J3" s="1" t="s">
        <v>8</v>
      </c>
      <c r="K3" s="1" t="s">
        <v>10</v>
      </c>
      <c r="M3" s="17"/>
      <c r="N3" s="17"/>
      <c r="O3" s="17"/>
      <c r="P3" s="17"/>
    </row>
    <row r="4" spans="2:16" ht="15.75" thickBot="1" x14ac:dyDescent="0.3">
      <c r="B4" s="3">
        <v>44982</v>
      </c>
      <c r="C4" s="3" t="s">
        <v>24</v>
      </c>
      <c r="D4" s="4">
        <f>109.9</f>
        <v>109.9</v>
      </c>
      <c r="E4" s="1" t="s">
        <v>16</v>
      </c>
      <c r="F4" t="s">
        <v>20</v>
      </c>
      <c r="G4" s="1" t="s">
        <v>19</v>
      </c>
      <c r="H4" s="1"/>
      <c r="I4" s="1"/>
      <c r="J4" s="1">
        <v>1</v>
      </c>
      <c r="K4" s="6">
        <f t="shared" ref="K4:K30" si="0">$H4*$O$7+$I4*$O$8+$J4*$O$9</f>
        <v>288</v>
      </c>
      <c r="M4" s="17"/>
      <c r="N4" s="17"/>
      <c r="O4" s="17"/>
      <c r="P4" s="17"/>
    </row>
    <row r="5" spans="2:16" ht="15.75" customHeight="1" thickBot="1" x14ac:dyDescent="0.3">
      <c r="B5" s="3">
        <v>44982</v>
      </c>
      <c r="C5" s="3" t="s">
        <v>24</v>
      </c>
      <c r="D5" s="4">
        <v>15</v>
      </c>
      <c r="E5" s="1" t="s">
        <v>13</v>
      </c>
      <c r="F5"/>
      <c r="G5" s="1" t="s">
        <v>19</v>
      </c>
      <c r="H5" s="1"/>
      <c r="I5" s="1">
        <v>1</v>
      </c>
      <c r="J5" s="1"/>
      <c r="K5" s="6">
        <f t="shared" si="0"/>
        <v>60</v>
      </c>
      <c r="M5" s="17"/>
      <c r="N5" s="127" t="s">
        <v>17</v>
      </c>
      <c r="O5" s="128"/>
      <c r="P5" s="17"/>
    </row>
    <row r="6" spans="2:16" ht="15.75" thickBot="1" x14ac:dyDescent="0.3">
      <c r="B6" s="3">
        <v>45012</v>
      </c>
      <c r="C6" s="3" t="s">
        <v>25</v>
      </c>
      <c r="D6" s="4">
        <v>79.89</v>
      </c>
      <c r="E6" s="1" t="s">
        <v>13</v>
      </c>
      <c r="F6"/>
      <c r="G6" s="1" t="s">
        <v>19</v>
      </c>
      <c r="H6" s="1">
        <v>10</v>
      </c>
      <c r="I6" s="1">
        <v>1</v>
      </c>
      <c r="J6" s="1"/>
      <c r="K6" s="6">
        <f t="shared" si="0"/>
        <v>180</v>
      </c>
      <c r="M6" s="17"/>
      <c r="N6" s="13" t="s">
        <v>0</v>
      </c>
      <c r="O6" s="14" t="s">
        <v>1</v>
      </c>
      <c r="P6" s="17"/>
    </row>
    <row r="7" spans="2:16" ht="15" x14ac:dyDescent="0.25">
      <c r="B7" s="3">
        <v>45041</v>
      </c>
      <c r="C7" s="3" t="s">
        <v>25</v>
      </c>
      <c r="D7" s="4">
        <v>143.76</v>
      </c>
      <c r="E7" s="1" t="s">
        <v>13</v>
      </c>
      <c r="F7" t="s">
        <v>21</v>
      </c>
      <c r="G7" s="1" t="s">
        <v>19</v>
      </c>
      <c r="H7" s="1"/>
      <c r="I7" s="1">
        <v>1</v>
      </c>
      <c r="J7" s="1">
        <v>1</v>
      </c>
      <c r="K7" s="6">
        <f t="shared" si="0"/>
        <v>348</v>
      </c>
      <c r="M7" s="17"/>
      <c r="N7" s="7" t="s">
        <v>2</v>
      </c>
      <c r="O7" s="8">
        <v>12</v>
      </c>
      <c r="P7" s="17"/>
    </row>
    <row r="8" spans="2:16" ht="15" x14ac:dyDescent="0.25">
      <c r="B8" s="3">
        <v>45080</v>
      </c>
      <c r="C8" s="3" t="s">
        <v>25</v>
      </c>
      <c r="D8" s="4">
        <v>133.76</v>
      </c>
      <c r="E8" s="1" t="s">
        <v>13</v>
      </c>
      <c r="F8"/>
      <c r="G8" s="1" t="s">
        <v>19</v>
      </c>
      <c r="H8" s="1"/>
      <c r="I8" s="1"/>
      <c r="J8" s="1">
        <v>1</v>
      </c>
      <c r="K8" s="6">
        <f t="shared" si="0"/>
        <v>288</v>
      </c>
      <c r="M8" s="17"/>
      <c r="N8" s="9" t="s">
        <v>3</v>
      </c>
      <c r="O8" s="10">
        <v>60</v>
      </c>
      <c r="P8" s="17"/>
    </row>
    <row r="9" spans="2:16" ht="15.75" thickBot="1" x14ac:dyDescent="0.3">
      <c r="B9" s="3">
        <v>45040</v>
      </c>
      <c r="C9" s="3" t="s">
        <v>25</v>
      </c>
      <c r="D9" s="4">
        <v>25.98</v>
      </c>
      <c r="E9" s="1" t="s">
        <v>13</v>
      </c>
      <c r="F9"/>
      <c r="G9" s="1" t="s">
        <v>19</v>
      </c>
      <c r="H9" s="1"/>
      <c r="I9" s="1"/>
      <c r="J9" s="1">
        <v>1</v>
      </c>
      <c r="K9" s="6">
        <f t="shared" si="0"/>
        <v>288</v>
      </c>
      <c r="M9" s="17"/>
      <c r="N9" s="11" t="s">
        <v>4</v>
      </c>
      <c r="O9" s="12">
        <f>24*O7</f>
        <v>288</v>
      </c>
      <c r="P9" s="17"/>
    </row>
    <row r="10" spans="2:16" ht="15.75" thickBot="1" x14ac:dyDescent="0.3">
      <c r="B10" s="3"/>
      <c r="C10" s="3" t="s">
        <v>23</v>
      </c>
      <c r="D10" s="4">
        <v>54.78</v>
      </c>
      <c r="E10" s="1" t="s">
        <v>13</v>
      </c>
      <c r="F10"/>
      <c r="G10" s="1" t="s">
        <v>19</v>
      </c>
      <c r="H10" s="1">
        <v>12</v>
      </c>
      <c r="I10" s="1"/>
      <c r="J10" s="1"/>
      <c r="K10" s="6">
        <f t="shared" si="0"/>
        <v>144</v>
      </c>
      <c r="M10" s="17"/>
      <c r="N10" s="17"/>
      <c r="O10" s="17"/>
      <c r="P10" s="17"/>
    </row>
    <row r="11" spans="2:16" ht="15" x14ac:dyDescent="0.25">
      <c r="B11" s="3"/>
      <c r="C11" s="3" t="s">
        <v>23</v>
      </c>
      <c r="D11" s="4">
        <v>54.78</v>
      </c>
      <c r="E11" s="1" t="s">
        <v>13</v>
      </c>
      <c r="F11"/>
      <c r="G11" s="1" t="s">
        <v>19</v>
      </c>
      <c r="H11" s="1">
        <v>12</v>
      </c>
      <c r="I11" s="1"/>
      <c r="J11" s="1"/>
      <c r="K11" s="6">
        <f t="shared" si="0"/>
        <v>144</v>
      </c>
      <c r="M11" s="17"/>
      <c r="N11" s="135" t="s">
        <v>14</v>
      </c>
      <c r="O11" s="136"/>
      <c r="P11" s="17"/>
    </row>
    <row r="12" spans="2:16" ht="15.75" thickBot="1" x14ac:dyDescent="0.3">
      <c r="B12" s="3"/>
      <c r="C12" s="3" t="s">
        <v>22</v>
      </c>
      <c r="D12" s="4">
        <v>60</v>
      </c>
      <c r="E12" s="1" t="s">
        <v>13</v>
      </c>
      <c r="F12"/>
      <c r="G12" s="1" t="s">
        <v>19</v>
      </c>
      <c r="H12" s="1">
        <v>10</v>
      </c>
      <c r="I12" s="1"/>
      <c r="J12" s="1"/>
      <c r="K12" s="6">
        <f t="shared" si="0"/>
        <v>120</v>
      </c>
      <c r="M12" s="17"/>
      <c r="N12" s="137"/>
      <c r="O12" s="138"/>
      <c r="P12" s="17"/>
    </row>
    <row r="13" spans="2:16" ht="15" x14ac:dyDescent="0.25">
      <c r="B13" s="3">
        <v>45157</v>
      </c>
      <c r="C13" s="3" t="s">
        <v>22</v>
      </c>
      <c r="D13" s="4">
        <v>70</v>
      </c>
      <c r="E13" s="1" t="s">
        <v>16</v>
      </c>
      <c r="F13"/>
      <c r="G13" s="1" t="s">
        <v>19</v>
      </c>
      <c r="H13" s="1"/>
      <c r="I13" s="1"/>
      <c r="J13" s="1">
        <v>1</v>
      </c>
      <c r="K13" s="6">
        <f t="shared" si="0"/>
        <v>288</v>
      </c>
      <c r="M13" s="17"/>
      <c r="N13" s="140" t="s">
        <v>15</v>
      </c>
      <c r="O13" s="145">
        <f>SUM(Tableau1[Prix d''achat])</f>
        <v>817.85</v>
      </c>
      <c r="P13" s="17"/>
    </row>
    <row r="14" spans="2:16" ht="15" x14ac:dyDescent="0.25">
      <c r="B14" s="3">
        <v>45158</v>
      </c>
      <c r="C14" s="3" t="s">
        <v>22</v>
      </c>
      <c r="D14" s="4">
        <v>70</v>
      </c>
      <c r="E14" s="1" t="s">
        <v>13</v>
      </c>
      <c r="F14"/>
      <c r="G14" s="1" t="s">
        <v>19</v>
      </c>
      <c r="H14" s="1">
        <v>6</v>
      </c>
      <c r="I14" s="1"/>
      <c r="J14" s="1"/>
      <c r="K14" s="6">
        <f t="shared" si="0"/>
        <v>72</v>
      </c>
      <c r="M14" s="17"/>
      <c r="N14" s="140"/>
      <c r="O14" s="143"/>
      <c r="P14" s="17"/>
    </row>
    <row r="15" spans="2:16" ht="15.75" thickBot="1" x14ac:dyDescent="0.3">
      <c r="B15" s="3"/>
      <c r="C15" s="3"/>
      <c r="D15" s="4"/>
      <c r="E15" s="1"/>
      <c r="F15"/>
      <c r="G15" s="1"/>
      <c r="H15" s="1"/>
      <c r="I15" s="1"/>
      <c r="J15" s="1"/>
      <c r="K15" s="6">
        <f t="shared" si="0"/>
        <v>0</v>
      </c>
      <c r="M15" s="17"/>
      <c r="N15" s="141"/>
      <c r="O15" s="144"/>
      <c r="P15" s="17"/>
    </row>
    <row r="16" spans="2:16" ht="15" x14ac:dyDescent="0.25">
      <c r="B16" s="3"/>
      <c r="C16" s="3"/>
      <c r="D16" s="4"/>
      <c r="E16" s="1"/>
      <c r="F16"/>
      <c r="G16" s="1"/>
      <c r="H16" s="1"/>
      <c r="I16" s="1"/>
      <c r="J16" s="1"/>
      <c r="K16" s="6">
        <f t="shared" si="0"/>
        <v>0</v>
      </c>
      <c r="M16" s="17"/>
      <c r="N16" s="139" t="s">
        <v>10</v>
      </c>
      <c r="O16" s="142">
        <f>SUM(Tableau1[Nombre de cartes total])</f>
        <v>2220</v>
      </c>
      <c r="P16" s="17"/>
    </row>
    <row r="17" spans="2:16" ht="15" x14ac:dyDescent="0.25">
      <c r="B17" s="3"/>
      <c r="C17" s="3"/>
      <c r="D17" s="4"/>
      <c r="E17" s="1"/>
      <c r="F17"/>
      <c r="G17" s="1"/>
      <c r="H17" s="1"/>
      <c r="I17" s="1"/>
      <c r="J17" s="1"/>
      <c r="K17" s="6">
        <f t="shared" si="0"/>
        <v>0</v>
      </c>
      <c r="M17" s="17"/>
      <c r="N17" s="140"/>
      <c r="O17" s="143"/>
      <c r="P17" s="17"/>
    </row>
    <row r="18" spans="2:16" ht="15.75" thickBot="1" x14ac:dyDescent="0.3">
      <c r="B18" s="3"/>
      <c r="C18" s="3"/>
      <c r="D18" s="4"/>
      <c r="E18" s="1"/>
      <c r="F18"/>
      <c r="G18" s="1"/>
      <c r="H18" s="1"/>
      <c r="I18" s="1"/>
      <c r="J18" s="1"/>
      <c r="K18" s="6">
        <f t="shared" si="0"/>
        <v>0</v>
      </c>
      <c r="M18" s="17"/>
      <c r="N18" s="141"/>
      <c r="O18" s="144"/>
      <c r="P18" s="17"/>
    </row>
    <row r="19" spans="2:16" ht="15" x14ac:dyDescent="0.25">
      <c r="B19" s="3"/>
      <c r="C19" s="3"/>
      <c r="D19" s="4"/>
      <c r="E19" s="1"/>
      <c r="F19"/>
      <c r="G19" s="1"/>
      <c r="H19" s="1"/>
      <c r="I19" s="1"/>
      <c r="J19" s="1"/>
      <c r="K19" s="6">
        <f t="shared" si="0"/>
        <v>0</v>
      </c>
      <c r="M19" s="17"/>
      <c r="N19" s="129" t="s">
        <v>19</v>
      </c>
      <c r="O19" s="132">
        <f>SUMIF(Tableau1[Edition],"Premier Chapitre",Tableau1[Nombre de cartes total])</f>
        <v>2220</v>
      </c>
      <c r="P19" s="17"/>
    </row>
    <row r="20" spans="2:16" ht="14.25" customHeight="1" x14ac:dyDescent="0.25">
      <c r="B20" s="3"/>
      <c r="C20" s="3"/>
      <c r="D20" s="4"/>
      <c r="E20" s="1"/>
      <c r="F20"/>
      <c r="G20" s="1"/>
      <c r="H20" s="1"/>
      <c r="I20" s="1"/>
      <c r="J20" s="1"/>
      <c r="K20" s="6">
        <f t="shared" si="0"/>
        <v>0</v>
      </c>
      <c r="M20" s="17"/>
      <c r="N20" s="130"/>
      <c r="O20" s="133"/>
      <c r="P20" s="17"/>
    </row>
    <row r="21" spans="2:16" ht="14.25" customHeight="1" thickBot="1" x14ac:dyDescent="0.3">
      <c r="B21" s="3"/>
      <c r="C21" s="3"/>
      <c r="D21" s="4"/>
      <c r="E21" s="1"/>
      <c r="F21"/>
      <c r="G21" s="1"/>
      <c r="H21" s="1"/>
      <c r="I21" s="1"/>
      <c r="J21" s="1"/>
      <c r="K21" s="6">
        <f t="shared" si="0"/>
        <v>0</v>
      </c>
      <c r="M21" s="17"/>
      <c r="N21" s="131"/>
      <c r="O21" s="134"/>
      <c r="P21" s="17"/>
    </row>
    <row r="22" spans="2:16" ht="15" customHeight="1" x14ac:dyDescent="0.25">
      <c r="B22" s="3"/>
      <c r="C22" s="3"/>
      <c r="D22" s="4"/>
      <c r="E22" s="1"/>
      <c r="F22"/>
      <c r="G22" s="1"/>
      <c r="H22" s="1"/>
      <c r="I22" s="1"/>
      <c r="J22" s="1"/>
      <c r="K22" s="6">
        <f t="shared" si="0"/>
        <v>0</v>
      </c>
      <c r="M22" s="17"/>
      <c r="N22" s="17"/>
      <c r="O22" s="17"/>
      <c r="P22" s="17"/>
    </row>
    <row r="23" spans="2:16" ht="15" x14ac:dyDescent="0.25">
      <c r="B23" s="3"/>
      <c r="C23" s="3"/>
      <c r="D23" s="4"/>
      <c r="E23" s="1"/>
      <c r="F23"/>
      <c r="G23" s="1"/>
      <c r="H23" s="1"/>
      <c r="I23" s="1"/>
      <c r="J23" s="1"/>
      <c r="K23" s="6">
        <f t="shared" si="0"/>
        <v>0</v>
      </c>
      <c r="M23" s="17"/>
      <c r="N23" s="17"/>
      <c r="O23" s="17"/>
      <c r="P23" s="17"/>
    </row>
    <row r="24" spans="2:16" ht="15" x14ac:dyDescent="0.25">
      <c r="B24" s="3"/>
      <c r="C24" s="3"/>
      <c r="D24" s="4"/>
      <c r="E24" s="1"/>
      <c r="F24"/>
      <c r="G24" s="1"/>
      <c r="H24" s="1"/>
      <c r="I24" s="1"/>
      <c r="J24" s="1"/>
      <c r="K24" s="6">
        <f t="shared" si="0"/>
        <v>0</v>
      </c>
      <c r="M24" s="17"/>
      <c r="N24" s="17"/>
      <c r="O24" s="17"/>
      <c r="P24" s="17"/>
    </row>
    <row r="25" spans="2:16" ht="15" x14ac:dyDescent="0.25">
      <c r="B25" s="3"/>
      <c r="C25" s="3"/>
      <c r="D25" s="4"/>
      <c r="E25" s="1"/>
      <c r="F25"/>
      <c r="G25" s="1"/>
      <c r="H25" s="1"/>
      <c r="I25" s="1"/>
      <c r="J25" s="1"/>
      <c r="K25" s="6">
        <f t="shared" si="0"/>
        <v>0</v>
      </c>
      <c r="M25" s="17"/>
      <c r="N25" s="17"/>
      <c r="O25" s="17"/>
      <c r="P25" s="17"/>
    </row>
    <row r="26" spans="2:16" ht="15" x14ac:dyDescent="0.25">
      <c r="B26" s="3"/>
      <c r="C26" s="3"/>
      <c r="D26" s="4"/>
      <c r="E26" s="1"/>
      <c r="F26"/>
      <c r="G26" s="1"/>
      <c r="H26" s="1"/>
      <c r="I26" s="1"/>
      <c r="J26" s="1"/>
      <c r="K26" s="6">
        <f t="shared" si="0"/>
        <v>0</v>
      </c>
      <c r="M26" s="17"/>
      <c r="N26" s="17"/>
      <c r="O26" s="17"/>
      <c r="P26" s="17"/>
    </row>
    <row r="27" spans="2:16" ht="15" x14ac:dyDescent="0.25">
      <c r="B27" s="3"/>
      <c r="C27" s="3"/>
      <c r="D27" s="4"/>
      <c r="E27" s="1"/>
      <c r="F27"/>
      <c r="G27" s="1"/>
      <c r="H27" s="1"/>
      <c r="I27" s="1"/>
      <c r="J27" s="1"/>
      <c r="K27" s="6">
        <f t="shared" si="0"/>
        <v>0</v>
      </c>
      <c r="M27" s="17"/>
      <c r="N27" s="17"/>
      <c r="O27" s="17"/>
      <c r="P27" s="17"/>
    </row>
    <row r="28" spans="2:16" ht="15" x14ac:dyDescent="0.25">
      <c r="B28" s="3"/>
      <c r="C28" s="3"/>
      <c r="D28" s="4"/>
      <c r="E28" s="1"/>
      <c r="F28"/>
      <c r="G28" s="1"/>
      <c r="H28" s="1"/>
      <c r="I28" s="1"/>
      <c r="J28" s="1"/>
      <c r="K28" s="6">
        <f t="shared" si="0"/>
        <v>0</v>
      </c>
      <c r="M28" s="17"/>
      <c r="N28" s="17"/>
      <c r="O28" s="17"/>
      <c r="P28" s="17"/>
    </row>
    <row r="29" spans="2:16" ht="15" x14ac:dyDescent="0.25">
      <c r="B29" s="3"/>
      <c r="C29" s="3"/>
      <c r="D29" s="4"/>
      <c r="E29" s="1"/>
      <c r="F29"/>
      <c r="G29" s="1"/>
      <c r="H29" s="1"/>
      <c r="I29" s="1"/>
      <c r="J29" s="1"/>
      <c r="K29" s="6">
        <f t="shared" si="0"/>
        <v>0</v>
      </c>
      <c r="M29" s="17"/>
      <c r="N29" s="17"/>
      <c r="O29" s="17"/>
      <c r="P29" s="17"/>
    </row>
    <row r="30" spans="2:16" ht="15" x14ac:dyDescent="0.25">
      <c r="B30" s="3"/>
      <c r="C30" s="3"/>
      <c r="D30" s="4"/>
      <c r="E30" s="1"/>
      <c r="F30"/>
      <c r="G30" s="1"/>
      <c r="H30" s="1"/>
      <c r="I30" s="1"/>
      <c r="J30" s="1"/>
      <c r="K30" s="6">
        <f t="shared" si="0"/>
        <v>0</v>
      </c>
      <c r="M30" s="17"/>
      <c r="N30" s="17"/>
      <c r="O30" s="17"/>
      <c r="P30" s="17"/>
    </row>
    <row r="31" spans="2:16" s="16" customFormat="1" x14ac:dyDescent="0.25">
      <c r="B31" s="15"/>
      <c r="C31" s="15"/>
      <c r="D31" s="15"/>
      <c r="E31" s="15"/>
      <c r="F31" s="15"/>
      <c r="G31" s="15"/>
      <c r="H31" s="15"/>
      <c r="I31" s="15"/>
      <c r="J31" s="15"/>
      <c r="K31" s="15"/>
    </row>
    <row r="32" spans="2:16" s="16" customFormat="1" x14ac:dyDescent="0.25"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spans="2:11" s="16" customFormat="1" x14ac:dyDescent="0.25">
      <c r="B33" s="15"/>
      <c r="C33" s="15"/>
      <c r="D33" s="15"/>
      <c r="E33" s="15"/>
      <c r="F33" s="15"/>
      <c r="G33" s="15"/>
      <c r="H33" s="15"/>
      <c r="I33" s="15"/>
      <c r="J33" s="15"/>
      <c r="K33" s="15"/>
    </row>
    <row r="34" spans="2:11" s="16" customFormat="1" x14ac:dyDescent="0.25">
      <c r="B34" s="15"/>
      <c r="C34" s="15"/>
      <c r="D34" s="15"/>
      <c r="E34" s="15"/>
      <c r="F34" s="15"/>
      <c r="G34" s="15"/>
      <c r="H34" s="15"/>
      <c r="I34" s="15"/>
      <c r="J34" s="15"/>
      <c r="K34" s="15"/>
    </row>
    <row r="35" spans="2:11" s="16" customForma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</row>
    <row r="36" spans="2:11" s="16" customFormat="1" x14ac:dyDescent="0.25">
      <c r="B36" s="15"/>
      <c r="C36" s="15"/>
      <c r="D36" s="15"/>
      <c r="E36" s="15"/>
      <c r="F36" s="15"/>
      <c r="G36" s="15"/>
      <c r="H36" s="15"/>
      <c r="I36" s="15"/>
      <c r="J36" s="15"/>
      <c r="K36" s="15"/>
    </row>
    <row r="37" spans="2:11" s="16" customFormat="1" x14ac:dyDescent="0.25">
      <c r="B37" s="15"/>
      <c r="C37" s="15"/>
      <c r="D37" s="15"/>
      <c r="E37" s="15"/>
      <c r="F37" s="15"/>
      <c r="G37" s="15"/>
      <c r="H37" s="15"/>
      <c r="I37" s="15"/>
      <c r="J37" s="15"/>
      <c r="K37" s="15"/>
    </row>
    <row r="38" spans="2:11" s="16" customFormat="1" x14ac:dyDescent="0.25"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39" spans="2:11" s="16" customFormat="1" x14ac:dyDescent="0.25">
      <c r="B39" s="15"/>
      <c r="C39" s="15"/>
      <c r="D39" s="15"/>
      <c r="E39" s="15"/>
      <c r="F39" s="15"/>
      <c r="G39" s="15"/>
      <c r="H39" s="15"/>
      <c r="I39" s="15"/>
      <c r="J39" s="15"/>
      <c r="K39" s="15"/>
    </row>
    <row r="40" spans="2:11" s="16" customFormat="1" x14ac:dyDescent="0.25">
      <c r="B40" s="15"/>
      <c r="C40" s="15"/>
      <c r="D40" s="15"/>
      <c r="E40" s="15"/>
      <c r="F40" s="15"/>
      <c r="G40" s="15"/>
      <c r="H40" s="15"/>
      <c r="I40" s="15"/>
      <c r="J40" s="15"/>
      <c r="K40" s="15"/>
    </row>
    <row r="41" spans="2:11" s="16" customFormat="1" x14ac:dyDescent="0.25">
      <c r="B41" s="15"/>
      <c r="C41" s="15"/>
      <c r="D41" s="15"/>
      <c r="E41" s="15"/>
      <c r="F41" s="15"/>
      <c r="G41" s="15"/>
      <c r="H41" s="15"/>
      <c r="I41" s="15"/>
      <c r="J41" s="15"/>
      <c r="K41" s="15"/>
    </row>
    <row r="42" spans="2:11" s="16" customFormat="1" x14ac:dyDescent="0.25">
      <c r="B42" s="15"/>
      <c r="C42" s="15"/>
      <c r="D42" s="15"/>
      <c r="E42" s="15"/>
      <c r="F42" s="15"/>
      <c r="G42" s="15"/>
      <c r="H42" s="15"/>
      <c r="I42" s="15"/>
      <c r="J42" s="15"/>
      <c r="K42" s="15"/>
    </row>
    <row r="43" spans="2:11" s="16" customFormat="1" x14ac:dyDescent="0.25">
      <c r="B43" s="15"/>
      <c r="C43" s="15"/>
      <c r="D43" s="15"/>
      <c r="E43" s="15"/>
      <c r="F43" s="15"/>
      <c r="G43" s="15"/>
      <c r="H43" s="15"/>
      <c r="I43" s="15"/>
      <c r="J43" s="15"/>
      <c r="K43" s="15"/>
    </row>
    <row r="44" spans="2:11" s="16" customForma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</row>
    <row r="45" spans="2:11" s="16" customFormat="1" x14ac:dyDescent="0.25">
      <c r="B45" s="15"/>
      <c r="C45" s="15"/>
      <c r="D45" s="15"/>
      <c r="E45" s="15"/>
      <c r="F45" s="15"/>
      <c r="G45" s="15"/>
      <c r="H45" s="15"/>
      <c r="I45" s="15"/>
      <c r="J45" s="15"/>
      <c r="K45" s="15"/>
    </row>
    <row r="46" spans="2:11" s="16" customFormat="1" x14ac:dyDescent="0.25">
      <c r="B46" s="15"/>
      <c r="C46" s="15"/>
      <c r="D46" s="15"/>
      <c r="E46" s="15"/>
      <c r="F46" s="15"/>
      <c r="G46" s="15"/>
      <c r="H46" s="15"/>
      <c r="I46" s="15"/>
      <c r="J46" s="15"/>
      <c r="K46" s="15"/>
    </row>
    <row r="47" spans="2:11" s="16" customFormat="1" x14ac:dyDescent="0.25">
      <c r="B47" s="15"/>
      <c r="C47" s="15"/>
      <c r="D47" s="15"/>
      <c r="E47" s="15"/>
      <c r="F47" s="15"/>
      <c r="G47" s="15"/>
      <c r="H47" s="15"/>
      <c r="I47" s="15"/>
      <c r="J47" s="15"/>
      <c r="K47" s="15"/>
    </row>
    <row r="48" spans="2:11" s="16" customFormat="1" x14ac:dyDescent="0.25"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2:11" s="16" customFormat="1" x14ac:dyDescent="0.25"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spans="2:11" s="16" customFormat="1" x14ac:dyDescent="0.25"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1" spans="2:11" s="16" customFormat="1" x14ac:dyDescent="0.25">
      <c r="B51" s="15"/>
      <c r="C51" s="15"/>
      <c r="D51" s="15"/>
      <c r="E51" s="15"/>
      <c r="F51" s="15"/>
      <c r="G51" s="15"/>
      <c r="H51" s="15"/>
      <c r="I51" s="15"/>
      <c r="J51" s="15"/>
      <c r="K51" s="15"/>
    </row>
    <row r="52" spans="2:11" s="16" customFormat="1" x14ac:dyDescent="0.25">
      <c r="B52" s="15"/>
      <c r="C52" s="15"/>
      <c r="D52" s="15"/>
      <c r="E52" s="15"/>
      <c r="F52" s="15"/>
      <c r="G52" s="15"/>
      <c r="H52" s="15"/>
      <c r="I52" s="15"/>
      <c r="J52" s="15"/>
      <c r="K52" s="15"/>
    </row>
    <row r="53" spans="2:11" s="16" customFormat="1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2:11" s="16" customFormat="1" x14ac:dyDescent="0.25"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2:11" s="16" customFormat="1" x14ac:dyDescent="0.25"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spans="2:11" s="16" customFormat="1" x14ac:dyDescent="0.25"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2:11" s="16" customFormat="1" x14ac:dyDescent="0.25">
      <c r="B57" s="15"/>
      <c r="C57" s="15"/>
      <c r="D57" s="15"/>
      <c r="E57" s="15"/>
      <c r="F57" s="15"/>
      <c r="G57" s="15"/>
      <c r="H57" s="15"/>
      <c r="I57" s="15"/>
      <c r="J57" s="15"/>
      <c r="K57" s="15"/>
    </row>
    <row r="58" spans="2:11" s="16" customFormat="1" x14ac:dyDescent="0.25">
      <c r="B58" s="15"/>
      <c r="C58" s="15"/>
      <c r="D58" s="15"/>
      <c r="E58" s="15"/>
      <c r="F58" s="15"/>
      <c r="G58" s="15"/>
      <c r="H58" s="15"/>
      <c r="I58" s="15"/>
      <c r="J58" s="15"/>
      <c r="K58" s="15"/>
    </row>
    <row r="59" spans="2:11" s="16" customFormat="1" x14ac:dyDescent="0.25">
      <c r="B59" s="15"/>
      <c r="C59" s="15"/>
      <c r="D59" s="15"/>
      <c r="E59" s="15"/>
      <c r="F59" s="15"/>
      <c r="G59" s="15"/>
      <c r="H59" s="15"/>
      <c r="I59" s="15"/>
      <c r="J59" s="15"/>
      <c r="K59" s="15"/>
    </row>
    <row r="60" spans="2:11" s="16" customFormat="1" x14ac:dyDescent="0.25">
      <c r="B60" s="15"/>
      <c r="C60" s="15"/>
      <c r="D60" s="15"/>
      <c r="E60" s="15"/>
      <c r="F60" s="15"/>
      <c r="G60" s="15"/>
      <c r="H60" s="15"/>
      <c r="I60" s="15"/>
      <c r="J60" s="15"/>
      <c r="K60" s="15"/>
    </row>
    <row r="61" spans="2:11" s="16" customFormat="1" x14ac:dyDescent="0.25">
      <c r="B61" s="15"/>
      <c r="C61" s="15"/>
      <c r="D61" s="15"/>
      <c r="E61" s="15"/>
      <c r="F61" s="15"/>
      <c r="G61" s="15"/>
      <c r="H61" s="15"/>
      <c r="I61" s="15"/>
      <c r="J61" s="15"/>
      <c r="K61" s="15"/>
    </row>
    <row r="62" spans="2:11" s="16" customFormat="1" x14ac:dyDescent="0.25">
      <c r="B62" s="15"/>
      <c r="C62" s="15"/>
      <c r="D62" s="15"/>
      <c r="E62" s="15"/>
      <c r="F62" s="15"/>
      <c r="G62" s="15"/>
      <c r="H62" s="15"/>
      <c r="I62" s="15"/>
      <c r="J62" s="15"/>
      <c r="K62" s="15"/>
    </row>
    <row r="63" spans="2:11" s="16" customFormat="1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 spans="2:11" s="16" customForma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</row>
    <row r="65" spans="2:11" s="16" customFormat="1" x14ac:dyDescent="0.25">
      <c r="B65" s="15"/>
      <c r="C65" s="15"/>
      <c r="D65" s="15"/>
      <c r="E65" s="15"/>
      <c r="F65" s="15"/>
      <c r="G65" s="15"/>
      <c r="H65" s="15"/>
      <c r="I65" s="15"/>
      <c r="J65" s="15"/>
      <c r="K65" s="15"/>
    </row>
    <row r="66" spans="2:11" s="16" customFormat="1" x14ac:dyDescent="0.25">
      <c r="B66" s="15"/>
      <c r="C66" s="15"/>
      <c r="D66" s="15"/>
      <c r="E66" s="15"/>
      <c r="F66" s="15"/>
      <c r="G66" s="15"/>
      <c r="H66" s="15"/>
      <c r="I66" s="15"/>
      <c r="J66" s="15"/>
      <c r="K66" s="15"/>
    </row>
    <row r="67" spans="2:11" s="16" customFormat="1" x14ac:dyDescent="0.25">
      <c r="B67" s="15"/>
      <c r="C67" s="15"/>
      <c r="D67" s="15"/>
      <c r="E67" s="15"/>
      <c r="F67" s="15"/>
      <c r="G67" s="15"/>
      <c r="H67" s="15"/>
      <c r="I67" s="15"/>
      <c r="J67" s="15"/>
      <c r="K67" s="15"/>
    </row>
    <row r="68" spans="2:11" s="16" customFormat="1" x14ac:dyDescent="0.25">
      <c r="B68" s="15"/>
      <c r="C68" s="15"/>
      <c r="D68" s="15"/>
      <c r="E68" s="15"/>
      <c r="F68" s="15"/>
      <c r="G68" s="15"/>
      <c r="H68" s="15"/>
      <c r="I68" s="15"/>
      <c r="J68" s="15"/>
      <c r="K68" s="15"/>
    </row>
    <row r="69" spans="2:11" s="16" customFormat="1" x14ac:dyDescent="0.25">
      <c r="B69" s="15"/>
      <c r="C69" s="15"/>
      <c r="D69" s="15"/>
      <c r="E69" s="15"/>
      <c r="F69" s="15"/>
      <c r="G69" s="15"/>
      <c r="H69" s="15"/>
      <c r="I69" s="15"/>
      <c r="J69" s="15"/>
      <c r="K69" s="15"/>
    </row>
    <row r="70" spans="2:11" s="16" customFormat="1" x14ac:dyDescent="0.25"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 spans="2:11" s="16" customFormat="1" x14ac:dyDescent="0.25">
      <c r="B71" s="15"/>
      <c r="C71" s="15"/>
      <c r="D71" s="15"/>
      <c r="E71" s="15"/>
      <c r="F71" s="15"/>
      <c r="G71" s="15"/>
      <c r="H71" s="15"/>
      <c r="I71" s="15"/>
      <c r="J71" s="15"/>
      <c r="K71" s="15"/>
    </row>
    <row r="72" spans="2:11" s="16" customFormat="1" x14ac:dyDescent="0.25">
      <c r="B72" s="15"/>
      <c r="C72" s="15"/>
      <c r="D72" s="15"/>
      <c r="E72" s="15"/>
      <c r="F72" s="15"/>
      <c r="G72" s="15"/>
      <c r="H72" s="15"/>
      <c r="I72" s="15"/>
      <c r="J72" s="15"/>
      <c r="K72" s="15"/>
    </row>
    <row r="73" spans="2:11" s="16" customFormat="1" x14ac:dyDescent="0.25">
      <c r="B73" s="15"/>
      <c r="C73" s="15"/>
      <c r="D73" s="15"/>
      <c r="E73" s="15"/>
      <c r="F73" s="15"/>
      <c r="G73" s="15"/>
      <c r="H73" s="15"/>
      <c r="I73" s="15"/>
      <c r="J73" s="15"/>
      <c r="K73" s="15"/>
    </row>
    <row r="74" spans="2:11" s="16" customFormat="1" x14ac:dyDescent="0.25"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 spans="2:11" s="16" customForma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</row>
    <row r="76" spans="2:11" s="16" customFormat="1" x14ac:dyDescent="0.25"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2:11" s="16" customFormat="1" x14ac:dyDescent="0.25"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 spans="2:11" s="16" customFormat="1" x14ac:dyDescent="0.25"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2:11" s="16" customFormat="1" x14ac:dyDescent="0.25"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2:11" s="16" customFormat="1" x14ac:dyDescent="0.25"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2:11" s="16" customFormat="1" x14ac:dyDescent="0.25"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2:11" s="16" customFormat="1" x14ac:dyDescent="0.25"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2:11" s="16" customFormat="1" x14ac:dyDescent="0.25"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2:11" s="16" customFormat="1" x14ac:dyDescent="0.25"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2:11" s="16" customFormat="1" x14ac:dyDescent="0.25"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2:11" s="16" customFormat="1" x14ac:dyDescent="0.25"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2:11" s="16" customFormat="1" x14ac:dyDescent="0.25"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2:11" s="16" customFormat="1" x14ac:dyDescent="0.25"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2:11" s="16" customFormat="1" x14ac:dyDescent="0.25"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2:11" s="16" customFormat="1" x14ac:dyDescent="0.25"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2:11" s="16" customFormat="1" x14ac:dyDescent="0.25"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2:11" s="16" customFormat="1" x14ac:dyDescent="0.25">
      <c r="B92" s="15"/>
      <c r="C92" s="15"/>
      <c r="D92" s="15"/>
      <c r="E92" s="15"/>
      <c r="F92" s="15"/>
      <c r="G92" s="15"/>
      <c r="H92" s="15"/>
      <c r="I92" s="15"/>
      <c r="J92" s="15"/>
      <c r="K92" s="15"/>
    </row>
    <row r="93" spans="2:11" s="16" customFormat="1" x14ac:dyDescent="0.25"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spans="2:11" s="16" customFormat="1" x14ac:dyDescent="0.25">
      <c r="B94" s="15"/>
      <c r="C94" s="15"/>
      <c r="D94" s="15"/>
      <c r="E94" s="15"/>
      <c r="F94" s="15"/>
      <c r="G94" s="15"/>
      <c r="H94" s="15"/>
      <c r="I94" s="15"/>
      <c r="J94" s="15"/>
      <c r="K94" s="15"/>
    </row>
    <row r="95" spans="2:11" s="16" customFormat="1" x14ac:dyDescent="0.25"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spans="2:11" s="16" customFormat="1" x14ac:dyDescent="0.25"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7" spans="2:11" s="16" customFormat="1" x14ac:dyDescent="0.25"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spans="2:11" s="16" customFormat="1" x14ac:dyDescent="0.25">
      <c r="B98" s="15"/>
      <c r="C98" s="15"/>
      <c r="D98" s="15"/>
      <c r="E98" s="15"/>
      <c r="F98" s="15"/>
      <c r="G98" s="15"/>
      <c r="H98" s="15"/>
      <c r="I98" s="15"/>
      <c r="J98" s="15"/>
      <c r="K98" s="15"/>
    </row>
    <row r="99" spans="2:11" s="16" customFormat="1" x14ac:dyDescent="0.25"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2:11" s="16" customFormat="1" x14ac:dyDescent="0.25">
      <c r="B100" s="15"/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2:11" s="16" customFormat="1" x14ac:dyDescent="0.25">
      <c r="B101" s="15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2:11" s="16" customFormat="1" x14ac:dyDescent="0.25">
      <c r="B102" s="15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2:11" s="16" customFormat="1" x14ac:dyDescent="0.25">
      <c r="B103" s="15"/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2:11" s="16" customFormat="1" x14ac:dyDescent="0.25">
      <c r="B104" s="15"/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2:11" s="16" customFormat="1" x14ac:dyDescent="0.25">
      <c r="B105" s="15"/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2:11" s="16" customFormat="1" x14ac:dyDescent="0.25">
      <c r="B106" s="15"/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2:11" s="16" customFormat="1" x14ac:dyDescent="0.25">
      <c r="B107" s="15"/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2:11" s="16" customFormat="1" x14ac:dyDescent="0.25">
      <c r="B108" s="15"/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2:11" s="16" customFormat="1" x14ac:dyDescent="0.25">
      <c r="B109" s="15"/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2:11" s="16" customFormat="1" x14ac:dyDescent="0.25"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2:11" s="16" customFormat="1" x14ac:dyDescent="0.25"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2:11" s="16" customFormat="1" x14ac:dyDescent="0.25">
      <c r="B112" s="15"/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2:11" s="16" customFormat="1" x14ac:dyDescent="0.25">
      <c r="B113" s="15"/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2:11" s="16" customFormat="1" x14ac:dyDescent="0.25">
      <c r="B114" s="15"/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2:11" s="16" customFormat="1" x14ac:dyDescent="0.25"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2:11" s="16" customFormat="1" x14ac:dyDescent="0.25"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2:11" s="16" customFormat="1" x14ac:dyDescent="0.25">
      <c r="B117" s="15"/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2:11" s="16" customFormat="1" x14ac:dyDescent="0.25">
      <c r="B118" s="15"/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2:11" s="16" customFormat="1" x14ac:dyDescent="0.25">
      <c r="B119" s="15"/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2:11" s="16" customFormat="1" x14ac:dyDescent="0.25"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2:11" s="16" customFormat="1" x14ac:dyDescent="0.25">
      <c r="B121" s="15"/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2:11" s="16" customFormat="1" x14ac:dyDescent="0.25">
      <c r="B122" s="15"/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2:11" s="16" customFormat="1" x14ac:dyDescent="0.25">
      <c r="B123" s="15"/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2:11" s="16" customFormat="1" x14ac:dyDescent="0.25">
      <c r="B124" s="15"/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2:11" s="16" customFormat="1" x14ac:dyDescent="0.25">
      <c r="B125" s="15"/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2:11" s="16" customFormat="1" x14ac:dyDescent="0.25">
      <c r="B126" s="15"/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2:11" s="16" customFormat="1" x14ac:dyDescent="0.25">
      <c r="B127" s="15"/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2:11" s="16" customFormat="1" x14ac:dyDescent="0.25">
      <c r="B128" s="15"/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2:11" s="16" customFormat="1" x14ac:dyDescent="0.25">
      <c r="B129" s="15"/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2:11" s="16" customFormat="1" x14ac:dyDescent="0.25">
      <c r="B130" s="15"/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2:11" s="16" customFormat="1" x14ac:dyDescent="0.25">
      <c r="B131" s="15"/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2:11" s="16" customFormat="1" x14ac:dyDescent="0.25">
      <c r="B132" s="15"/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2:11" s="16" customFormat="1" x14ac:dyDescent="0.25">
      <c r="B133" s="15"/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2:11" s="16" customFormat="1" x14ac:dyDescent="0.25">
      <c r="B134" s="15"/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2:11" s="16" customFormat="1" x14ac:dyDescent="0.25">
      <c r="B135" s="15"/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2:11" s="16" customFormat="1" x14ac:dyDescent="0.25">
      <c r="B136" s="15"/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2:11" s="16" customFormat="1" x14ac:dyDescent="0.25">
      <c r="B137" s="15"/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2:11" s="16" customFormat="1" x14ac:dyDescent="0.25">
      <c r="B138" s="15"/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2:11" s="16" customFormat="1" x14ac:dyDescent="0.25">
      <c r="B139" s="15"/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2:11" s="16" customFormat="1" x14ac:dyDescent="0.25">
      <c r="B140" s="15"/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2:11" s="16" customFormat="1" x14ac:dyDescent="0.25">
      <c r="B141" s="15"/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2:11" s="16" customFormat="1" x14ac:dyDescent="0.25">
      <c r="B142" s="15"/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2:11" s="16" customFormat="1" x14ac:dyDescent="0.25">
      <c r="B143" s="15"/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2:11" s="16" customFormat="1" x14ac:dyDescent="0.25">
      <c r="B144" s="15"/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2:11" s="16" customFormat="1" x14ac:dyDescent="0.25">
      <c r="B145" s="15"/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2:11" s="16" customFormat="1" x14ac:dyDescent="0.25">
      <c r="B146" s="15"/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2:11" s="16" customFormat="1" x14ac:dyDescent="0.25">
      <c r="B147" s="15"/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2:11" s="16" customFormat="1" x14ac:dyDescent="0.25">
      <c r="B148" s="15"/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2:11" s="16" customFormat="1" x14ac:dyDescent="0.25">
      <c r="B149" s="15"/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2:11" s="16" customFormat="1" x14ac:dyDescent="0.25">
      <c r="B150" s="15"/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2:11" s="16" customFormat="1" x14ac:dyDescent="0.25">
      <c r="B151" s="15"/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2:11" s="16" customFormat="1" x14ac:dyDescent="0.25">
      <c r="B152" s="15"/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2:11" s="16" customFormat="1" x14ac:dyDescent="0.25">
      <c r="B153" s="15"/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2:11" s="16" customFormat="1" x14ac:dyDescent="0.25">
      <c r="B154" s="15"/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2:11" s="16" customFormat="1" x14ac:dyDescent="0.25">
      <c r="B155" s="15"/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2:11" s="16" customFormat="1" x14ac:dyDescent="0.25">
      <c r="B156" s="15"/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2:11" s="16" customFormat="1" x14ac:dyDescent="0.25">
      <c r="B157" s="15"/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2:11" s="16" customFormat="1" x14ac:dyDescent="0.25">
      <c r="B158" s="15"/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2:11" s="16" customFormat="1" x14ac:dyDescent="0.25">
      <c r="B159" s="15"/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2:11" s="16" customFormat="1" x14ac:dyDescent="0.25">
      <c r="B160" s="15"/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2:11" s="16" customFormat="1" x14ac:dyDescent="0.25">
      <c r="B161" s="15"/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2:11" s="16" customFormat="1" x14ac:dyDescent="0.25">
      <c r="B162" s="15"/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2:11" s="16" customFormat="1" x14ac:dyDescent="0.25">
      <c r="B163" s="15"/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2:11" s="16" customFormat="1" x14ac:dyDescent="0.25">
      <c r="B164" s="15"/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2:11" s="16" customFormat="1" x14ac:dyDescent="0.25">
      <c r="B165" s="15"/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2:11" s="16" customFormat="1" x14ac:dyDescent="0.25">
      <c r="B166" s="15"/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2:11" s="16" customFormat="1" x14ac:dyDescent="0.25">
      <c r="B167" s="15"/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2:11" s="16" customFormat="1" x14ac:dyDescent="0.25">
      <c r="B168" s="15"/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2:11" s="16" customFormat="1" x14ac:dyDescent="0.25">
      <c r="B169" s="15"/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2:11" s="16" customFormat="1" x14ac:dyDescent="0.25">
      <c r="B170" s="15"/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2:11" s="16" customFormat="1" x14ac:dyDescent="0.25">
      <c r="B171" s="15"/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2:11" s="16" customFormat="1" x14ac:dyDescent="0.25">
      <c r="B172" s="15"/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2:11" s="16" customFormat="1" x14ac:dyDescent="0.25">
      <c r="B173" s="15"/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2:11" s="16" customFormat="1" x14ac:dyDescent="0.25">
      <c r="B174" s="15"/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2:11" s="16" customFormat="1" x14ac:dyDescent="0.25">
      <c r="B175" s="15"/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2:11" s="16" customFormat="1" x14ac:dyDescent="0.25">
      <c r="B176" s="15"/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2:11" s="16" customFormat="1" x14ac:dyDescent="0.25">
      <c r="B177" s="15"/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2:11" s="16" customFormat="1" x14ac:dyDescent="0.25">
      <c r="B178" s="15"/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2:11" s="16" customFormat="1" x14ac:dyDescent="0.25">
      <c r="B179" s="15"/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2:11" s="16" customFormat="1" x14ac:dyDescent="0.25">
      <c r="B180" s="15"/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2:11" s="16" customFormat="1" x14ac:dyDescent="0.25">
      <c r="B181" s="15"/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2:11" s="16" customFormat="1" x14ac:dyDescent="0.25">
      <c r="B182" s="15"/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2:11" s="16" customFormat="1" x14ac:dyDescent="0.25">
      <c r="B183" s="15"/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2:11" s="16" customFormat="1" x14ac:dyDescent="0.25">
      <c r="B184" s="15"/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2:11" s="16" customFormat="1" x14ac:dyDescent="0.25">
      <c r="B185" s="15"/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2:11" s="16" customFormat="1" x14ac:dyDescent="0.25">
      <c r="B186" s="15"/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2:11" s="16" customFormat="1" x14ac:dyDescent="0.25">
      <c r="B187" s="15"/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2:11" s="16" customFormat="1" x14ac:dyDescent="0.25">
      <c r="B188" s="15"/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2:11" s="16" customFormat="1" x14ac:dyDescent="0.25">
      <c r="B189" s="15"/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2:11" s="16" customFormat="1" x14ac:dyDescent="0.25">
      <c r="B190" s="15"/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2:11" s="16" customFormat="1" x14ac:dyDescent="0.25">
      <c r="B191" s="15"/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2:11" s="16" customFormat="1" x14ac:dyDescent="0.25">
      <c r="B192" s="15"/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2:11" s="16" customFormat="1" x14ac:dyDescent="0.25">
      <c r="B193" s="15"/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2:11" s="16" customFormat="1" x14ac:dyDescent="0.25">
      <c r="B194" s="15"/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2:11" s="16" customFormat="1" x14ac:dyDescent="0.25">
      <c r="B195" s="15"/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2:11" s="16" customFormat="1" x14ac:dyDescent="0.25">
      <c r="B196" s="15"/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2:11" s="16" customFormat="1" x14ac:dyDescent="0.25">
      <c r="B197" s="15"/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2:11" s="16" customFormat="1" x14ac:dyDescent="0.25">
      <c r="B198" s="15"/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2:11" s="16" customFormat="1" x14ac:dyDescent="0.25">
      <c r="B199" s="15"/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2:11" s="16" customFormat="1" x14ac:dyDescent="0.25">
      <c r="B200" s="15"/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2:11" s="16" customFormat="1" x14ac:dyDescent="0.25">
      <c r="B201" s="15"/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2:11" s="16" customFormat="1" x14ac:dyDescent="0.25">
      <c r="B202" s="15"/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2:11" s="16" customFormat="1" x14ac:dyDescent="0.25">
      <c r="B203" s="15"/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2:11" s="16" customFormat="1" x14ac:dyDescent="0.25">
      <c r="B204" s="15"/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2:11" s="16" customFormat="1" x14ac:dyDescent="0.25">
      <c r="B205" s="15"/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2:11" s="16" customFormat="1" x14ac:dyDescent="0.25">
      <c r="B206" s="15"/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2:11" s="16" customFormat="1" x14ac:dyDescent="0.25">
      <c r="B207" s="15"/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2:11" s="16" customFormat="1" x14ac:dyDescent="0.25">
      <c r="B208" s="15"/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2:11" s="16" customFormat="1" x14ac:dyDescent="0.25">
      <c r="B209" s="15"/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2:11" s="16" customFormat="1" x14ac:dyDescent="0.25">
      <c r="B210" s="15"/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2:11" s="16" customFormat="1" x14ac:dyDescent="0.25">
      <c r="B211" s="15"/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2:11" s="16" customFormat="1" x14ac:dyDescent="0.25">
      <c r="B212" s="15"/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2:11" s="16" customFormat="1" x14ac:dyDescent="0.25">
      <c r="B213" s="15"/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2:11" s="16" customFormat="1" x14ac:dyDescent="0.25">
      <c r="B214" s="15"/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2:11" s="16" customFormat="1" x14ac:dyDescent="0.25">
      <c r="B215" s="15"/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2:11" s="16" customFormat="1" x14ac:dyDescent="0.25">
      <c r="B216" s="15"/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2:11" s="16" customFormat="1" x14ac:dyDescent="0.25">
      <c r="B217" s="15"/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2:11" s="16" customFormat="1" x14ac:dyDescent="0.25">
      <c r="B218" s="15"/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2:11" s="16" customFormat="1" x14ac:dyDescent="0.25">
      <c r="B219" s="15"/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2:11" s="16" customFormat="1" x14ac:dyDescent="0.25">
      <c r="B220" s="15"/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2:11" s="16" customFormat="1" x14ac:dyDescent="0.25">
      <c r="B221" s="15"/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2:11" s="16" customFormat="1" x14ac:dyDescent="0.25">
      <c r="B222" s="15"/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2:11" s="16" customFormat="1" x14ac:dyDescent="0.25">
      <c r="B223" s="15"/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2:11" s="16" customFormat="1" x14ac:dyDescent="0.25">
      <c r="B224" s="15"/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2:11" s="16" customFormat="1" x14ac:dyDescent="0.25">
      <c r="B225" s="15"/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2:11" s="16" customFormat="1" x14ac:dyDescent="0.25">
      <c r="B226" s="15"/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2:11" s="16" customFormat="1" x14ac:dyDescent="0.25">
      <c r="B227" s="15"/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2:11" s="16" customFormat="1" x14ac:dyDescent="0.25">
      <c r="B228" s="15"/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2:11" s="16" customFormat="1" x14ac:dyDescent="0.25">
      <c r="B229" s="15"/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2:11" s="16" customFormat="1" x14ac:dyDescent="0.25">
      <c r="B230" s="15"/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2:11" s="16" customFormat="1" x14ac:dyDescent="0.25">
      <c r="B231" s="15"/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2:11" s="16" customFormat="1" x14ac:dyDescent="0.25">
      <c r="B232" s="15"/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2:11" s="16" customFormat="1" x14ac:dyDescent="0.25">
      <c r="B233" s="15"/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2:11" s="16" customFormat="1" x14ac:dyDescent="0.25">
      <c r="B234" s="15"/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2:11" s="16" customFormat="1" x14ac:dyDescent="0.25">
      <c r="B235" s="15"/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2:11" s="16" customFormat="1" x14ac:dyDescent="0.25">
      <c r="B236" s="15"/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2:11" s="16" customFormat="1" x14ac:dyDescent="0.25">
      <c r="B237" s="15"/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2:11" s="16" customFormat="1" x14ac:dyDescent="0.25">
      <c r="B238" s="15"/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2:11" s="16" customFormat="1" x14ac:dyDescent="0.25">
      <c r="B239" s="15"/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2:11" s="16" customFormat="1" x14ac:dyDescent="0.25">
      <c r="B240" s="15"/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2:11" s="16" customFormat="1" x14ac:dyDescent="0.25">
      <c r="B241" s="15"/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2:11" s="16" customFormat="1" x14ac:dyDescent="0.25">
      <c r="B242" s="15"/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2:11" s="16" customFormat="1" x14ac:dyDescent="0.25">
      <c r="B243" s="15"/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2:11" s="16" customFormat="1" x14ac:dyDescent="0.25">
      <c r="B244" s="15"/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2:11" s="16" customFormat="1" x14ac:dyDescent="0.25">
      <c r="B245" s="15"/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2:11" s="16" customFormat="1" x14ac:dyDescent="0.25">
      <c r="B246" s="15"/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2:11" s="16" customFormat="1" x14ac:dyDescent="0.25">
      <c r="B247" s="15"/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2:11" s="16" customFormat="1" x14ac:dyDescent="0.25">
      <c r="B248" s="15"/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2:11" s="16" customFormat="1" x14ac:dyDescent="0.25">
      <c r="B249" s="15"/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2:11" s="16" customFormat="1" x14ac:dyDescent="0.25">
      <c r="B250" s="15"/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2:11" s="16" customFormat="1" x14ac:dyDescent="0.25">
      <c r="B251" s="15"/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2:11" s="16" customFormat="1" x14ac:dyDescent="0.25">
      <c r="B252" s="15"/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2:11" s="16" customFormat="1" x14ac:dyDescent="0.25">
      <c r="B253" s="15"/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2:11" s="16" customFormat="1" x14ac:dyDescent="0.25">
      <c r="B254" s="15"/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2:11" s="16" customFormat="1" x14ac:dyDescent="0.25">
      <c r="B255" s="15"/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2:11" s="16" customFormat="1" x14ac:dyDescent="0.25">
      <c r="B256" s="15"/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2:11" s="16" customFormat="1" x14ac:dyDescent="0.25">
      <c r="B257" s="15"/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2:11" s="16" customFormat="1" x14ac:dyDescent="0.25">
      <c r="B258" s="15"/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2:11" s="16" customFormat="1" x14ac:dyDescent="0.25">
      <c r="B259" s="15"/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2:11" s="16" customFormat="1" x14ac:dyDescent="0.25">
      <c r="B260" s="15"/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2:11" s="16" customFormat="1" x14ac:dyDescent="0.25">
      <c r="B261" s="15"/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2:11" s="16" customFormat="1" x14ac:dyDescent="0.25">
      <c r="B262" s="15"/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2:11" s="16" customFormat="1" x14ac:dyDescent="0.25">
      <c r="B263" s="15"/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2:11" s="16" customFormat="1" x14ac:dyDescent="0.25">
      <c r="B264" s="15"/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2:11" s="16" customFormat="1" x14ac:dyDescent="0.25">
      <c r="B265" s="15"/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2:11" s="16" customFormat="1" x14ac:dyDescent="0.25">
      <c r="B266" s="15"/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2:11" s="16" customFormat="1" x14ac:dyDescent="0.25">
      <c r="B267" s="15"/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2:11" s="16" customFormat="1" x14ac:dyDescent="0.25">
      <c r="B268" s="15"/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2:11" s="16" customFormat="1" x14ac:dyDescent="0.25">
      <c r="B269" s="15"/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2:11" s="16" customFormat="1" x14ac:dyDescent="0.25">
      <c r="B270" s="15"/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2:11" s="16" customFormat="1" x14ac:dyDescent="0.25">
      <c r="B271" s="15"/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2:11" s="16" customFormat="1" x14ac:dyDescent="0.25">
      <c r="B272" s="15"/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2:11" s="16" customFormat="1" x14ac:dyDescent="0.25">
      <c r="B273" s="15"/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2:11" s="16" customFormat="1" x14ac:dyDescent="0.25">
      <c r="B274" s="15"/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2:11" s="16" customFormat="1" x14ac:dyDescent="0.25">
      <c r="B275" s="15"/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2:11" s="16" customFormat="1" x14ac:dyDescent="0.25">
      <c r="B276" s="15"/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2:11" s="16" customFormat="1" x14ac:dyDescent="0.25">
      <c r="B277" s="15"/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2:11" s="16" customFormat="1" x14ac:dyDescent="0.25">
      <c r="B278" s="15"/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2:11" s="16" customFormat="1" x14ac:dyDescent="0.25">
      <c r="B279" s="15"/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2:11" s="16" customFormat="1" x14ac:dyDescent="0.25">
      <c r="B280" s="15"/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2:11" s="16" customFormat="1" x14ac:dyDescent="0.25">
      <c r="B281" s="15"/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2:11" s="16" customFormat="1" x14ac:dyDescent="0.25">
      <c r="B282" s="15"/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2:11" s="16" customFormat="1" x14ac:dyDescent="0.25">
      <c r="B283" s="15"/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2:11" s="16" customFormat="1" x14ac:dyDescent="0.25">
      <c r="B284" s="15"/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2:11" s="16" customFormat="1" x14ac:dyDescent="0.25">
      <c r="B285" s="15"/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2:11" s="16" customFormat="1" x14ac:dyDescent="0.25">
      <c r="B286" s="15"/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2:11" s="16" customFormat="1" x14ac:dyDescent="0.25">
      <c r="B287" s="15"/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2:11" s="16" customFormat="1" x14ac:dyDescent="0.25">
      <c r="B288" s="15"/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2:11" s="16" customFormat="1" x14ac:dyDescent="0.25">
      <c r="B289" s="15"/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2:11" s="16" customFormat="1" x14ac:dyDescent="0.25">
      <c r="B290" s="15"/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2:11" s="16" customFormat="1" x14ac:dyDescent="0.25">
      <c r="B291" s="15"/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2:11" s="16" customFormat="1" x14ac:dyDescent="0.25">
      <c r="B292" s="15"/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2:11" s="16" customFormat="1" x14ac:dyDescent="0.25">
      <c r="B293" s="15"/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2:11" s="16" customFormat="1" x14ac:dyDescent="0.25">
      <c r="B294" s="15"/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2:11" s="16" customFormat="1" x14ac:dyDescent="0.25">
      <c r="B295" s="15"/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2:11" s="16" customFormat="1" x14ac:dyDescent="0.25">
      <c r="B296" s="15"/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2:11" s="16" customFormat="1" x14ac:dyDescent="0.25">
      <c r="B297" s="15"/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2:11" s="16" customFormat="1" x14ac:dyDescent="0.25">
      <c r="B298" s="15"/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2:11" s="16" customFormat="1" x14ac:dyDescent="0.25">
      <c r="B299" s="15"/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2:11" s="16" customFormat="1" x14ac:dyDescent="0.25">
      <c r="B300" s="15"/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2:11" s="16" customFormat="1" x14ac:dyDescent="0.25">
      <c r="B301" s="15"/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2:11" s="16" customFormat="1" x14ac:dyDescent="0.25">
      <c r="B302" s="15"/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2:11" s="16" customFormat="1" x14ac:dyDescent="0.25">
      <c r="B303" s="15"/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2:11" s="16" customFormat="1" x14ac:dyDescent="0.25">
      <c r="B304" s="15"/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2:11" s="16" customFormat="1" x14ac:dyDescent="0.25">
      <c r="B305" s="15"/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2:11" s="16" customFormat="1" x14ac:dyDescent="0.25">
      <c r="B306" s="15"/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2:11" s="16" customFormat="1" x14ac:dyDescent="0.25">
      <c r="B307" s="15"/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2:11" s="16" customFormat="1" x14ac:dyDescent="0.25">
      <c r="B308" s="15"/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2:11" s="16" customFormat="1" x14ac:dyDescent="0.25">
      <c r="B309" s="15"/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2:11" s="16" customFormat="1" x14ac:dyDescent="0.25">
      <c r="B310" s="15"/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2:11" s="16" customFormat="1" x14ac:dyDescent="0.25">
      <c r="B311" s="15"/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2:11" s="16" customFormat="1" x14ac:dyDescent="0.25">
      <c r="B312" s="15"/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2:11" s="16" customFormat="1" x14ac:dyDescent="0.25">
      <c r="B313" s="15"/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2:11" s="16" customFormat="1" x14ac:dyDescent="0.25">
      <c r="B314" s="15"/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2:11" s="16" customFormat="1" x14ac:dyDescent="0.25">
      <c r="B315" s="15"/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2:11" s="16" customFormat="1" x14ac:dyDescent="0.25">
      <c r="B316" s="15"/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2:11" s="16" customFormat="1" x14ac:dyDescent="0.25">
      <c r="B317" s="15"/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2:11" s="16" customFormat="1" x14ac:dyDescent="0.25">
      <c r="B318" s="15"/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2:11" s="16" customFormat="1" x14ac:dyDescent="0.25">
      <c r="B319" s="15"/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2:11" s="16" customFormat="1" x14ac:dyDescent="0.25">
      <c r="B320" s="15"/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2:11" s="16" customFormat="1" x14ac:dyDescent="0.25">
      <c r="B321" s="15"/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2:11" s="16" customFormat="1" x14ac:dyDescent="0.25">
      <c r="B322" s="15"/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2:11" s="16" customFormat="1" x14ac:dyDescent="0.25">
      <c r="B323" s="15"/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2:11" s="16" customFormat="1" x14ac:dyDescent="0.25">
      <c r="B324" s="15"/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2:11" s="16" customFormat="1" x14ac:dyDescent="0.25">
      <c r="B325" s="15"/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2:11" s="16" customFormat="1" x14ac:dyDescent="0.25">
      <c r="B326" s="15"/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2:11" s="16" customFormat="1" x14ac:dyDescent="0.25">
      <c r="B327" s="15"/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2:11" s="16" customFormat="1" x14ac:dyDescent="0.25">
      <c r="B328" s="15"/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2:11" s="16" customFormat="1" x14ac:dyDescent="0.25">
      <c r="B329" s="15"/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2:11" s="16" customFormat="1" x14ac:dyDescent="0.25">
      <c r="B330" s="15"/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2:11" s="16" customFormat="1" x14ac:dyDescent="0.25">
      <c r="B331" s="15"/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2:11" s="16" customFormat="1" x14ac:dyDescent="0.25">
      <c r="B332" s="15"/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2:11" s="16" customFormat="1" x14ac:dyDescent="0.25">
      <c r="B333" s="15"/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2:11" s="16" customFormat="1" x14ac:dyDescent="0.25">
      <c r="B334" s="15"/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2:11" s="16" customFormat="1" x14ac:dyDescent="0.25">
      <c r="B335" s="15"/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2:11" s="16" customFormat="1" x14ac:dyDescent="0.25">
      <c r="B336" s="15"/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2:11" s="16" customFormat="1" x14ac:dyDescent="0.25">
      <c r="B337" s="15"/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2:11" s="16" customFormat="1" x14ac:dyDescent="0.25">
      <c r="B338" s="15"/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2:11" s="16" customFormat="1" x14ac:dyDescent="0.25">
      <c r="B339" s="15"/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2:11" s="16" customFormat="1" x14ac:dyDescent="0.25">
      <c r="B340" s="15"/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2:11" s="16" customFormat="1" x14ac:dyDescent="0.25">
      <c r="B341" s="15"/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2:11" s="16" customFormat="1" x14ac:dyDescent="0.25">
      <c r="B342" s="15"/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2:11" s="16" customFormat="1" x14ac:dyDescent="0.25">
      <c r="B343" s="15"/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2:11" s="16" customFormat="1" x14ac:dyDescent="0.25">
      <c r="B344" s="15"/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2:11" s="16" customFormat="1" x14ac:dyDescent="0.25">
      <c r="B345" s="15"/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2:11" s="16" customFormat="1" x14ac:dyDescent="0.25">
      <c r="B346" s="15"/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2:11" s="16" customFormat="1" x14ac:dyDescent="0.25">
      <c r="B347" s="15"/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2:11" s="16" customFormat="1" x14ac:dyDescent="0.25">
      <c r="B348" s="15"/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2:11" s="16" customFormat="1" x14ac:dyDescent="0.25">
      <c r="B349" s="15"/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2:11" s="16" customFormat="1" x14ac:dyDescent="0.25">
      <c r="B350" s="15"/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2:11" s="16" customFormat="1" x14ac:dyDescent="0.25">
      <c r="B351" s="15"/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2:11" s="16" customFormat="1" x14ac:dyDescent="0.25">
      <c r="B352" s="15"/>
      <c r="C352" s="15"/>
      <c r="D352" s="15"/>
      <c r="E352" s="15"/>
      <c r="F352" s="15"/>
      <c r="G352" s="15"/>
      <c r="H352" s="15"/>
      <c r="I352" s="15"/>
      <c r="J352" s="15"/>
      <c r="K352" s="15"/>
    </row>
    <row r="353" spans="2:11" s="16" customFormat="1" x14ac:dyDescent="0.25">
      <c r="B353" s="15"/>
      <c r="C353" s="15"/>
      <c r="D353" s="15"/>
      <c r="E353" s="15"/>
      <c r="F353" s="15"/>
      <c r="G353" s="15"/>
      <c r="H353" s="15"/>
      <c r="I353" s="15"/>
      <c r="J353" s="15"/>
      <c r="K353" s="15"/>
    </row>
    <row r="354" spans="2:11" s="16" customFormat="1" x14ac:dyDescent="0.25">
      <c r="B354" s="15"/>
      <c r="C354" s="15"/>
      <c r="D354" s="15"/>
      <c r="E354" s="15"/>
      <c r="F354" s="15"/>
      <c r="G354" s="15"/>
      <c r="H354" s="15"/>
      <c r="I354" s="15"/>
      <c r="J354" s="15"/>
      <c r="K354" s="15"/>
    </row>
    <row r="355" spans="2:11" s="16" customFormat="1" x14ac:dyDescent="0.25">
      <c r="B355" s="15"/>
      <c r="C355" s="15"/>
      <c r="D355" s="15"/>
      <c r="E355" s="15"/>
      <c r="F355" s="15"/>
      <c r="G355" s="15"/>
      <c r="H355" s="15"/>
      <c r="I355" s="15"/>
      <c r="J355" s="15"/>
      <c r="K355" s="15"/>
    </row>
    <row r="356" spans="2:11" s="16" customFormat="1" x14ac:dyDescent="0.25">
      <c r="B356" s="15"/>
      <c r="C356" s="15"/>
      <c r="D356" s="15"/>
      <c r="E356" s="15"/>
      <c r="F356" s="15"/>
      <c r="G356" s="15"/>
      <c r="H356" s="15"/>
      <c r="I356" s="15"/>
      <c r="J356" s="15"/>
      <c r="K356" s="15"/>
    </row>
    <row r="357" spans="2:11" s="16" customFormat="1" x14ac:dyDescent="0.25">
      <c r="B357" s="15"/>
      <c r="C357" s="15"/>
      <c r="D357" s="15"/>
      <c r="E357" s="15"/>
      <c r="F357" s="15"/>
      <c r="G357" s="15"/>
      <c r="H357" s="15"/>
      <c r="I357" s="15"/>
      <c r="J357" s="15"/>
      <c r="K357" s="15"/>
    </row>
    <row r="358" spans="2:11" s="16" customFormat="1" x14ac:dyDescent="0.25">
      <c r="B358" s="15"/>
      <c r="C358" s="15"/>
      <c r="D358" s="15"/>
      <c r="E358" s="15"/>
      <c r="F358" s="15"/>
      <c r="G358" s="15"/>
      <c r="H358" s="15"/>
      <c r="I358" s="15"/>
      <c r="J358" s="15"/>
      <c r="K358" s="15"/>
    </row>
    <row r="359" spans="2:11" s="16" customFormat="1" x14ac:dyDescent="0.25">
      <c r="B359" s="15"/>
      <c r="C359" s="15"/>
      <c r="D359" s="15"/>
      <c r="E359" s="15"/>
      <c r="F359" s="15"/>
      <c r="G359" s="15"/>
      <c r="H359" s="15"/>
      <c r="I359" s="15"/>
      <c r="J359" s="15"/>
      <c r="K359" s="15"/>
    </row>
    <row r="360" spans="2:11" s="16" customFormat="1" x14ac:dyDescent="0.25">
      <c r="B360" s="15"/>
      <c r="C360" s="15"/>
      <c r="D360" s="15"/>
      <c r="E360" s="15"/>
      <c r="F360" s="15"/>
      <c r="G360" s="15"/>
      <c r="H360" s="15"/>
      <c r="I360" s="15"/>
      <c r="J360" s="15"/>
      <c r="K360" s="15"/>
    </row>
    <row r="361" spans="2:11" s="16" customFormat="1" x14ac:dyDescent="0.25">
      <c r="B361" s="15"/>
      <c r="C361" s="15"/>
      <c r="D361" s="15"/>
      <c r="E361" s="15"/>
      <c r="F361" s="15"/>
      <c r="G361" s="15"/>
      <c r="H361" s="15"/>
      <c r="I361" s="15"/>
      <c r="J361" s="15"/>
      <c r="K361" s="15"/>
    </row>
    <row r="362" spans="2:11" s="16" customFormat="1" x14ac:dyDescent="0.25">
      <c r="B362" s="15"/>
      <c r="C362" s="15"/>
      <c r="D362" s="15"/>
      <c r="E362" s="15"/>
      <c r="F362" s="15"/>
      <c r="G362" s="15"/>
      <c r="H362" s="15"/>
      <c r="I362" s="15"/>
      <c r="J362" s="15"/>
      <c r="K362" s="15"/>
    </row>
    <row r="363" spans="2:11" s="16" customFormat="1" x14ac:dyDescent="0.25">
      <c r="B363" s="15"/>
      <c r="C363" s="15"/>
      <c r="D363" s="15"/>
      <c r="E363" s="15"/>
      <c r="F363" s="15"/>
      <c r="G363" s="15"/>
      <c r="H363" s="15"/>
      <c r="I363" s="15"/>
      <c r="J363" s="15"/>
      <c r="K363" s="15"/>
    </row>
    <row r="364" spans="2:11" s="16" customFormat="1" x14ac:dyDescent="0.25">
      <c r="B364" s="15"/>
      <c r="C364" s="15"/>
      <c r="D364" s="15"/>
      <c r="E364" s="15"/>
      <c r="F364" s="15"/>
      <c r="G364" s="15"/>
      <c r="H364" s="15"/>
      <c r="I364" s="15"/>
      <c r="J364" s="15"/>
      <c r="K364" s="15"/>
    </row>
    <row r="365" spans="2:11" s="16" customFormat="1" x14ac:dyDescent="0.25">
      <c r="B365" s="15"/>
      <c r="C365" s="15"/>
      <c r="D365" s="15"/>
      <c r="E365" s="15"/>
      <c r="F365" s="15"/>
      <c r="G365" s="15"/>
      <c r="H365" s="15"/>
      <c r="I365" s="15"/>
      <c r="J365" s="15"/>
      <c r="K365" s="15"/>
    </row>
    <row r="366" spans="2:11" s="16" customFormat="1" x14ac:dyDescent="0.25">
      <c r="B366" s="15"/>
      <c r="C366" s="15"/>
      <c r="D366" s="15"/>
      <c r="E366" s="15"/>
      <c r="F366" s="15"/>
      <c r="G366" s="15"/>
      <c r="H366" s="15"/>
      <c r="I366" s="15"/>
      <c r="J366" s="15"/>
      <c r="K366" s="15"/>
    </row>
    <row r="367" spans="2:11" s="16" customFormat="1" x14ac:dyDescent="0.25">
      <c r="B367" s="15"/>
      <c r="C367" s="15"/>
      <c r="D367" s="15"/>
      <c r="E367" s="15"/>
      <c r="F367" s="15"/>
      <c r="G367" s="15"/>
      <c r="H367" s="15"/>
      <c r="I367" s="15"/>
      <c r="J367" s="15"/>
      <c r="K367" s="15"/>
    </row>
    <row r="368" spans="2:11" s="16" customFormat="1" x14ac:dyDescent="0.25">
      <c r="B368" s="15"/>
      <c r="C368" s="15"/>
      <c r="D368" s="15"/>
      <c r="E368" s="15"/>
      <c r="F368" s="15"/>
      <c r="G368" s="15"/>
      <c r="H368" s="15"/>
      <c r="I368" s="15"/>
      <c r="J368" s="15"/>
      <c r="K368" s="15"/>
    </row>
    <row r="369" spans="2:11" s="16" customFormat="1" x14ac:dyDescent="0.25">
      <c r="B369" s="15"/>
      <c r="C369" s="15"/>
      <c r="D369" s="15"/>
      <c r="E369" s="15"/>
      <c r="F369" s="15"/>
      <c r="G369" s="15"/>
      <c r="H369" s="15"/>
      <c r="I369" s="15"/>
      <c r="J369" s="15"/>
      <c r="K369" s="15"/>
    </row>
    <row r="370" spans="2:11" s="16" customFormat="1" x14ac:dyDescent="0.25">
      <c r="B370" s="15"/>
      <c r="C370" s="15"/>
      <c r="D370" s="15"/>
      <c r="E370" s="15"/>
      <c r="F370" s="15"/>
      <c r="G370" s="15"/>
      <c r="H370" s="15"/>
      <c r="I370" s="15"/>
      <c r="J370" s="15"/>
      <c r="K370" s="15"/>
    </row>
    <row r="371" spans="2:11" s="16" customFormat="1" x14ac:dyDescent="0.25">
      <c r="B371" s="15"/>
      <c r="C371" s="15"/>
      <c r="D371" s="15"/>
      <c r="E371" s="15"/>
      <c r="F371" s="15"/>
      <c r="G371" s="15"/>
      <c r="H371" s="15"/>
      <c r="I371" s="15"/>
      <c r="J371" s="15"/>
      <c r="K371" s="15"/>
    </row>
    <row r="372" spans="2:11" s="16" customFormat="1" x14ac:dyDescent="0.25">
      <c r="B372" s="15"/>
      <c r="C372" s="15"/>
      <c r="D372" s="15"/>
      <c r="E372" s="15"/>
      <c r="F372" s="15"/>
      <c r="G372" s="15"/>
      <c r="H372" s="15"/>
      <c r="I372" s="15"/>
      <c r="J372" s="15"/>
      <c r="K372" s="15"/>
    </row>
    <row r="373" spans="2:11" s="16" customFormat="1" x14ac:dyDescent="0.25">
      <c r="B373" s="15"/>
      <c r="C373" s="15"/>
      <c r="D373" s="15"/>
      <c r="E373" s="15"/>
      <c r="F373" s="15"/>
      <c r="G373" s="15"/>
      <c r="H373" s="15"/>
      <c r="I373" s="15"/>
      <c r="J373" s="15"/>
      <c r="K373" s="15"/>
    </row>
    <row r="374" spans="2:11" s="16" customFormat="1" x14ac:dyDescent="0.25">
      <c r="B374" s="15"/>
      <c r="C374" s="15"/>
      <c r="D374" s="15"/>
      <c r="E374" s="15"/>
      <c r="F374" s="15"/>
      <c r="G374" s="15"/>
      <c r="H374" s="15"/>
      <c r="I374" s="15"/>
      <c r="J374" s="15"/>
      <c r="K374" s="15"/>
    </row>
    <row r="375" spans="2:11" s="16" customFormat="1" x14ac:dyDescent="0.25">
      <c r="B375" s="15"/>
      <c r="C375" s="15"/>
      <c r="D375" s="15"/>
      <c r="E375" s="15"/>
      <c r="F375" s="15"/>
      <c r="G375" s="15"/>
      <c r="H375" s="15"/>
      <c r="I375" s="15"/>
      <c r="J375" s="15"/>
      <c r="K375" s="15"/>
    </row>
    <row r="376" spans="2:11" s="16" customFormat="1" x14ac:dyDescent="0.25">
      <c r="B376" s="15"/>
      <c r="C376" s="15"/>
      <c r="D376" s="15"/>
      <c r="E376" s="15"/>
      <c r="F376" s="15"/>
      <c r="G376" s="15"/>
      <c r="H376" s="15"/>
      <c r="I376" s="15"/>
      <c r="J376" s="15"/>
      <c r="K376" s="15"/>
    </row>
    <row r="377" spans="2:11" s="16" customFormat="1" x14ac:dyDescent="0.25">
      <c r="B377" s="15"/>
      <c r="C377" s="15"/>
      <c r="D377" s="15"/>
      <c r="E377" s="15"/>
      <c r="F377" s="15"/>
      <c r="G377" s="15"/>
      <c r="H377" s="15"/>
      <c r="I377" s="15"/>
      <c r="J377" s="15"/>
      <c r="K377" s="15"/>
    </row>
    <row r="378" spans="2:11" s="16" customFormat="1" x14ac:dyDescent="0.25">
      <c r="B378" s="15"/>
      <c r="C378" s="15"/>
      <c r="D378" s="15"/>
      <c r="E378" s="15"/>
      <c r="F378" s="15"/>
      <c r="G378" s="15"/>
      <c r="H378" s="15"/>
      <c r="I378" s="15"/>
      <c r="J378" s="15"/>
      <c r="K378" s="15"/>
    </row>
    <row r="379" spans="2:11" s="16" customFormat="1" x14ac:dyDescent="0.25">
      <c r="B379" s="15"/>
      <c r="C379" s="15"/>
      <c r="D379" s="15"/>
      <c r="E379" s="15"/>
      <c r="F379" s="15"/>
      <c r="G379" s="15"/>
      <c r="H379" s="15"/>
      <c r="I379" s="15"/>
      <c r="J379" s="15"/>
      <c r="K379" s="15"/>
    </row>
    <row r="380" spans="2:11" s="16" customFormat="1" x14ac:dyDescent="0.25">
      <c r="B380" s="15"/>
      <c r="C380" s="15"/>
      <c r="D380" s="15"/>
      <c r="E380" s="15"/>
      <c r="F380" s="15"/>
      <c r="G380" s="15"/>
      <c r="H380" s="15"/>
      <c r="I380" s="15"/>
      <c r="J380" s="15"/>
      <c r="K380" s="15"/>
    </row>
    <row r="381" spans="2:11" s="16" customFormat="1" x14ac:dyDescent="0.25">
      <c r="B381" s="15"/>
      <c r="C381" s="15"/>
      <c r="D381" s="15"/>
      <c r="E381" s="15"/>
      <c r="F381" s="15"/>
      <c r="G381" s="15"/>
      <c r="H381" s="15"/>
      <c r="I381" s="15"/>
      <c r="J381" s="15"/>
      <c r="K381" s="15"/>
    </row>
    <row r="382" spans="2:11" s="16" customFormat="1" x14ac:dyDescent="0.25">
      <c r="B382" s="15"/>
      <c r="C382" s="15"/>
      <c r="D382" s="15"/>
      <c r="E382" s="15"/>
      <c r="F382" s="15"/>
      <c r="G382" s="15"/>
      <c r="H382" s="15"/>
      <c r="I382" s="15"/>
      <c r="J382" s="15"/>
      <c r="K382" s="15"/>
    </row>
    <row r="383" spans="2:11" s="16" customFormat="1" x14ac:dyDescent="0.25">
      <c r="B383" s="15"/>
      <c r="C383" s="15"/>
      <c r="D383" s="15"/>
      <c r="E383" s="15"/>
      <c r="F383" s="15"/>
      <c r="G383" s="15"/>
      <c r="H383" s="15"/>
      <c r="I383" s="15"/>
      <c r="J383" s="15"/>
      <c r="K383" s="15"/>
    </row>
    <row r="384" spans="2:11" s="16" customFormat="1" x14ac:dyDescent="0.25">
      <c r="B384" s="15"/>
      <c r="C384" s="15"/>
      <c r="D384" s="15"/>
      <c r="E384" s="15"/>
      <c r="F384" s="15"/>
      <c r="G384" s="15"/>
      <c r="H384" s="15"/>
      <c r="I384" s="15"/>
      <c r="J384" s="15"/>
      <c r="K384" s="15"/>
    </row>
    <row r="385" spans="2:11" s="16" customFormat="1" x14ac:dyDescent="0.25">
      <c r="B385" s="15"/>
      <c r="C385" s="15"/>
      <c r="D385" s="15"/>
      <c r="E385" s="15"/>
      <c r="F385" s="15"/>
      <c r="G385" s="15"/>
      <c r="H385" s="15"/>
      <c r="I385" s="15"/>
      <c r="J385" s="15"/>
      <c r="K385" s="15"/>
    </row>
    <row r="386" spans="2:11" s="16" customFormat="1" x14ac:dyDescent="0.25">
      <c r="B386" s="15"/>
      <c r="C386" s="15"/>
      <c r="D386" s="15"/>
      <c r="E386" s="15"/>
      <c r="F386" s="15"/>
      <c r="G386" s="15"/>
      <c r="H386" s="15"/>
      <c r="I386" s="15"/>
      <c r="J386" s="15"/>
      <c r="K386" s="15"/>
    </row>
    <row r="387" spans="2:11" s="16" customFormat="1" x14ac:dyDescent="0.25">
      <c r="B387" s="15"/>
      <c r="C387" s="15"/>
      <c r="D387" s="15"/>
      <c r="E387" s="15"/>
      <c r="F387" s="15"/>
      <c r="G387" s="15"/>
      <c r="H387" s="15"/>
      <c r="I387" s="15"/>
      <c r="J387" s="15"/>
      <c r="K387" s="15"/>
    </row>
    <row r="388" spans="2:11" s="16" customFormat="1" x14ac:dyDescent="0.25">
      <c r="B388" s="15"/>
      <c r="C388" s="15"/>
      <c r="D388" s="15"/>
      <c r="E388" s="15"/>
      <c r="F388" s="15"/>
      <c r="G388" s="15"/>
      <c r="H388" s="15"/>
      <c r="I388" s="15"/>
      <c r="J388" s="15"/>
      <c r="K388" s="15"/>
    </row>
    <row r="389" spans="2:11" s="16" customFormat="1" x14ac:dyDescent="0.25">
      <c r="B389" s="15"/>
      <c r="C389" s="15"/>
      <c r="D389" s="15"/>
      <c r="E389" s="15"/>
      <c r="F389" s="15"/>
      <c r="G389" s="15"/>
      <c r="H389" s="15"/>
      <c r="I389" s="15"/>
      <c r="J389" s="15"/>
      <c r="K389" s="15"/>
    </row>
    <row r="390" spans="2:11" s="16" customFormat="1" x14ac:dyDescent="0.25">
      <c r="B390" s="15"/>
      <c r="C390" s="15"/>
      <c r="D390" s="15"/>
      <c r="E390" s="15"/>
      <c r="F390" s="15"/>
      <c r="G390" s="15"/>
      <c r="H390" s="15"/>
      <c r="I390" s="15"/>
      <c r="J390" s="15"/>
      <c r="K390" s="15"/>
    </row>
    <row r="391" spans="2:11" s="16" customFormat="1" x14ac:dyDescent="0.25">
      <c r="B391" s="15"/>
      <c r="C391" s="15"/>
      <c r="D391" s="15"/>
      <c r="E391" s="15"/>
      <c r="F391" s="15"/>
      <c r="G391" s="15"/>
      <c r="H391" s="15"/>
      <c r="I391" s="15"/>
      <c r="J391" s="15"/>
      <c r="K391" s="15"/>
    </row>
    <row r="392" spans="2:11" s="16" customFormat="1" x14ac:dyDescent="0.25">
      <c r="B392" s="15"/>
      <c r="C392" s="15"/>
      <c r="D392" s="15"/>
      <c r="E392" s="15"/>
      <c r="F392" s="15"/>
      <c r="G392" s="15"/>
      <c r="H392" s="15"/>
      <c r="I392" s="15"/>
      <c r="J392" s="15"/>
      <c r="K392" s="15"/>
    </row>
    <row r="393" spans="2:11" s="16" customFormat="1" x14ac:dyDescent="0.25">
      <c r="B393" s="15"/>
      <c r="C393" s="15"/>
      <c r="D393" s="15"/>
      <c r="E393" s="15"/>
      <c r="F393" s="15"/>
      <c r="G393" s="15"/>
      <c r="H393" s="15"/>
      <c r="I393" s="15"/>
      <c r="J393" s="15"/>
      <c r="K393" s="15"/>
    </row>
    <row r="394" spans="2:11" s="16" customFormat="1" x14ac:dyDescent="0.25">
      <c r="B394" s="15"/>
      <c r="C394" s="15"/>
      <c r="D394" s="15"/>
      <c r="E394" s="15"/>
      <c r="F394" s="15"/>
      <c r="G394" s="15"/>
      <c r="H394" s="15"/>
      <c r="I394" s="15"/>
      <c r="J394" s="15"/>
      <c r="K394" s="15"/>
    </row>
    <row r="395" spans="2:11" s="16" customFormat="1" x14ac:dyDescent="0.25">
      <c r="B395" s="15"/>
      <c r="C395" s="15"/>
      <c r="D395" s="15"/>
      <c r="E395" s="15"/>
      <c r="F395" s="15"/>
      <c r="G395" s="15"/>
      <c r="H395" s="15"/>
      <c r="I395" s="15"/>
      <c r="J395" s="15"/>
      <c r="K395" s="15"/>
    </row>
    <row r="396" spans="2:11" s="16" customFormat="1" x14ac:dyDescent="0.25">
      <c r="B396" s="15"/>
      <c r="C396" s="15"/>
      <c r="D396" s="15"/>
      <c r="E396" s="15"/>
      <c r="F396" s="15"/>
      <c r="G396" s="15"/>
      <c r="H396" s="15"/>
      <c r="I396" s="15"/>
      <c r="J396" s="15"/>
      <c r="K396" s="15"/>
    </row>
    <row r="397" spans="2:11" s="16" customFormat="1" x14ac:dyDescent="0.25">
      <c r="B397" s="15"/>
      <c r="C397" s="15"/>
      <c r="D397" s="15"/>
      <c r="E397" s="15"/>
      <c r="F397" s="15"/>
      <c r="G397" s="15"/>
      <c r="H397" s="15"/>
      <c r="I397" s="15"/>
      <c r="J397" s="15"/>
      <c r="K397" s="15"/>
    </row>
    <row r="398" spans="2:11" s="16" customFormat="1" x14ac:dyDescent="0.25">
      <c r="B398" s="15"/>
      <c r="C398" s="15"/>
      <c r="D398" s="15"/>
      <c r="E398" s="15"/>
      <c r="F398" s="15"/>
      <c r="G398" s="15"/>
      <c r="H398" s="15"/>
      <c r="I398" s="15"/>
      <c r="J398" s="15"/>
      <c r="K398" s="15"/>
    </row>
    <row r="399" spans="2:11" s="16" customFormat="1" x14ac:dyDescent="0.25">
      <c r="B399" s="15"/>
      <c r="C399" s="15"/>
      <c r="D399" s="15"/>
      <c r="E399" s="15"/>
      <c r="F399" s="15"/>
      <c r="G399" s="15"/>
      <c r="H399" s="15"/>
      <c r="I399" s="15"/>
      <c r="J399" s="15"/>
      <c r="K399" s="15"/>
    </row>
    <row r="400" spans="2:11" s="16" customFormat="1" x14ac:dyDescent="0.25">
      <c r="B400" s="15"/>
      <c r="C400" s="15"/>
      <c r="D400" s="15"/>
      <c r="E400" s="15"/>
      <c r="F400" s="15"/>
      <c r="G400" s="15"/>
      <c r="H400" s="15"/>
      <c r="I400" s="15"/>
      <c r="J400" s="15"/>
      <c r="K400" s="15"/>
    </row>
    <row r="401" spans="2:11" s="16" customFormat="1" x14ac:dyDescent="0.25">
      <c r="B401" s="15"/>
      <c r="C401" s="15"/>
      <c r="D401" s="15"/>
      <c r="E401" s="15"/>
      <c r="F401" s="15"/>
      <c r="G401" s="15"/>
      <c r="H401" s="15"/>
      <c r="I401" s="15"/>
      <c r="J401" s="15"/>
      <c r="K401" s="15"/>
    </row>
    <row r="402" spans="2:11" s="16" customFormat="1" x14ac:dyDescent="0.25">
      <c r="B402" s="15"/>
      <c r="C402" s="15"/>
      <c r="D402" s="15"/>
      <c r="E402" s="15"/>
      <c r="F402" s="15"/>
      <c r="G402" s="15"/>
      <c r="H402" s="15"/>
      <c r="I402" s="15"/>
      <c r="J402" s="15"/>
      <c r="K402" s="15"/>
    </row>
    <row r="403" spans="2:11" s="16" customFormat="1" x14ac:dyDescent="0.25">
      <c r="B403" s="15"/>
      <c r="C403" s="15"/>
      <c r="D403" s="15"/>
      <c r="E403" s="15"/>
      <c r="F403" s="15"/>
      <c r="G403" s="15"/>
      <c r="H403" s="15"/>
      <c r="I403" s="15"/>
      <c r="J403" s="15"/>
      <c r="K403" s="15"/>
    </row>
    <row r="404" spans="2:11" s="16" customFormat="1" x14ac:dyDescent="0.25">
      <c r="B404" s="15"/>
      <c r="C404" s="15"/>
      <c r="D404" s="15"/>
      <c r="E404" s="15"/>
      <c r="F404" s="15"/>
      <c r="G404" s="15"/>
      <c r="H404" s="15"/>
      <c r="I404" s="15"/>
      <c r="J404" s="15"/>
      <c r="K404" s="15"/>
    </row>
    <row r="405" spans="2:11" s="16" customFormat="1" x14ac:dyDescent="0.25">
      <c r="B405" s="15"/>
      <c r="C405" s="15"/>
      <c r="D405" s="15"/>
      <c r="E405" s="15"/>
      <c r="F405" s="15"/>
      <c r="G405" s="15"/>
      <c r="H405" s="15"/>
      <c r="I405" s="15"/>
      <c r="J405" s="15"/>
      <c r="K405" s="15"/>
    </row>
    <row r="406" spans="2:11" s="16" customFormat="1" x14ac:dyDescent="0.25">
      <c r="B406" s="15"/>
      <c r="C406" s="15"/>
      <c r="D406" s="15"/>
      <c r="E406" s="15"/>
      <c r="F406" s="15"/>
      <c r="G406" s="15"/>
      <c r="H406" s="15"/>
      <c r="I406" s="15"/>
      <c r="J406" s="15"/>
      <c r="K406" s="15"/>
    </row>
    <row r="407" spans="2:11" s="16" customFormat="1" x14ac:dyDescent="0.25">
      <c r="B407" s="15"/>
      <c r="C407" s="15"/>
      <c r="D407" s="15"/>
      <c r="E407" s="15"/>
      <c r="F407" s="15"/>
      <c r="G407" s="15"/>
      <c r="H407" s="15"/>
      <c r="I407" s="15"/>
      <c r="J407" s="15"/>
      <c r="K407" s="15"/>
    </row>
    <row r="408" spans="2:11" s="16" customFormat="1" x14ac:dyDescent="0.25">
      <c r="B408" s="15"/>
      <c r="C408" s="15"/>
      <c r="D408" s="15"/>
      <c r="E408" s="15"/>
      <c r="F408" s="15"/>
      <c r="G408" s="15"/>
      <c r="H408" s="15"/>
      <c r="I408" s="15"/>
      <c r="J408" s="15"/>
      <c r="K408" s="15"/>
    </row>
    <row r="409" spans="2:11" s="16" customFormat="1" x14ac:dyDescent="0.25">
      <c r="B409" s="15"/>
      <c r="C409" s="15"/>
      <c r="D409" s="15"/>
      <c r="E409" s="15"/>
      <c r="F409" s="15"/>
      <c r="G409" s="15"/>
      <c r="H409" s="15"/>
      <c r="I409" s="15"/>
      <c r="J409" s="15"/>
      <c r="K409" s="15"/>
    </row>
    <row r="410" spans="2:11" s="16" customFormat="1" x14ac:dyDescent="0.25">
      <c r="B410" s="15"/>
      <c r="C410" s="15"/>
      <c r="D410" s="15"/>
      <c r="E410" s="15"/>
      <c r="F410" s="15"/>
      <c r="G410" s="15"/>
      <c r="H410" s="15"/>
      <c r="I410" s="15"/>
      <c r="J410" s="15"/>
      <c r="K410" s="15"/>
    </row>
    <row r="411" spans="2:11" s="16" customFormat="1" x14ac:dyDescent="0.25">
      <c r="B411" s="15"/>
      <c r="C411" s="15"/>
      <c r="D411" s="15"/>
      <c r="E411" s="15"/>
      <c r="F411" s="15"/>
      <c r="G411" s="15"/>
      <c r="H411" s="15"/>
      <c r="I411" s="15"/>
      <c r="J411" s="15"/>
      <c r="K411" s="15"/>
    </row>
    <row r="412" spans="2:11" s="16" customFormat="1" x14ac:dyDescent="0.25">
      <c r="B412" s="15"/>
      <c r="C412" s="15"/>
      <c r="D412" s="15"/>
      <c r="E412" s="15"/>
      <c r="F412" s="15"/>
      <c r="G412" s="15"/>
      <c r="H412" s="15"/>
      <c r="I412" s="15"/>
      <c r="J412" s="15"/>
      <c r="K412" s="15"/>
    </row>
    <row r="413" spans="2:11" s="16" customFormat="1" x14ac:dyDescent="0.25">
      <c r="B413" s="15"/>
      <c r="C413" s="15"/>
      <c r="D413" s="15"/>
      <c r="E413" s="15"/>
      <c r="F413" s="15"/>
      <c r="G413" s="15"/>
      <c r="H413" s="15"/>
      <c r="I413" s="15"/>
      <c r="J413" s="15"/>
      <c r="K413" s="15"/>
    </row>
    <row r="414" spans="2:11" s="16" customFormat="1" x14ac:dyDescent="0.25">
      <c r="B414" s="15"/>
      <c r="C414" s="15"/>
      <c r="D414" s="15"/>
      <c r="E414" s="15"/>
      <c r="F414" s="15"/>
      <c r="G414" s="15"/>
      <c r="H414" s="15"/>
      <c r="I414" s="15"/>
      <c r="J414" s="15"/>
      <c r="K414" s="15"/>
    </row>
    <row r="415" spans="2:11" s="16" customFormat="1" x14ac:dyDescent="0.25">
      <c r="B415" s="15"/>
      <c r="C415" s="15"/>
      <c r="D415" s="15"/>
      <c r="E415" s="15"/>
      <c r="F415" s="15"/>
      <c r="G415" s="15"/>
      <c r="H415" s="15"/>
      <c r="I415" s="15"/>
      <c r="J415" s="15"/>
      <c r="K415" s="15"/>
    </row>
    <row r="416" spans="2:11" s="16" customFormat="1" x14ac:dyDescent="0.25">
      <c r="B416" s="15"/>
      <c r="C416" s="15"/>
      <c r="D416" s="15"/>
      <c r="E416" s="15"/>
      <c r="F416" s="15"/>
      <c r="G416" s="15"/>
      <c r="H416" s="15"/>
      <c r="I416" s="15"/>
      <c r="J416" s="15"/>
      <c r="K416" s="15"/>
    </row>
    <row r="417" spans="2:11" s="16" customFormat="1" x14ac:dyDescent="0.25">
      <c r="B417" s="15"/>
      <c r="C417" s="15"/>
      <c r="D417" s="15"/>
      <c r="E417" s="15"/>
      <c r="F417" s="15"/>
      <c r="G417" s="15"/>
      <c r="H417" s="15"/>
      <c r="I417" s="15"/>
      <c r="J417" s="15"/>
      <c r="K417" s="15"/>
    </row>
    <row r="418" spans="2:11" s="16" customFormat="1" x14ac:dyDescent="0.25">
      <c r="B418" s="15"/>
      <c r="C418" s="15"/>
      <c r="D418" s="15"/>
      <c r="E418" s="15"/>
      <c r="F418" s="15"/>
      <c r="G418" s="15"/>
      <c r="H418" s="15"/>
      <c r="I418" s="15"/>
      <c r="J418" s="15"/>
      <c r="K418" s="15"/>
    </row>
    <row r="419" spans="2:11" s="16" customFormat="1" x14ac:dyDescent="0.25">
      <c r="B419" s="15"/>
      <c r="C419" s="15"/>
      <c r="D419" s="15"/>
      <c r="E419" s="15"/>
      <c r="F419" s="15"/>
      <c r="G419" s="15"/>
      <c r="H419" s="15"/>
      <c r="I419" s="15"/>
      <c r="J419" s="15"/>
      <c r="K419" s="15"/>
    </row>
    <row r="420" spans="2:11" s="16" customFormat="1" x14ac:dyDescent="0.25">
      <c r="B420" s="15"/>
      <c r="C420" s="15"/>
      <c r="D420" s="15"/>
      <c r="E420" s="15"/>
      <c r="F420" s="15"/>
      <c r="G420" s="15"/>
      <c r="H420" s="15"/>
      <c r="I420" s="15"/>
      <c r="J420" s="15"/>
      <c r="K420" s="15"/>
    </row>
    <row r="421" spans="2:11" s="16" customFormat="1" x14ac:dyDescent="0.25">
      <c r="B421" s="15"/>
      <c r="C421" s="15"/>
      <c r="D421" s="15"/>
      <c r="E421" s="15"/>
      <c r="F421" s="15"/>
      <c r="G421" s="15"/>
      <c r="H421" s="15"/>
      <c r="I421" s="15"/>
      <c r="J421" s="15"/>
      <c r="K421" s="15"/>
    </row>
    <row r="422" spans="2:11" s="16" customFormat="1" x14ac:dyDescent="0.25">
      <c r="B422" s="15"/>
      <c r="C422" s="15"/>
      <c r="D422" s="15"/>
      <c r="E422" s="15"/>
      <c r="F422" s="15"/>
      <c r="G422" s="15"/>
      <c r="H422" s="15"/>
      <c r="I422" s="15"/>
      <c r="J422" s="15"/>
      <c r="K422" s="15"/>
    </row>
    <row r="423" spans="2:11" s="16" customFormat="1" x14ac:dyDescent="0.25">
      <c r="B423" s="15"/>
      <c r="C423" s="15"/>
      <c r="D423" s="15"/>
      <c r="E423" s="15"/>
      <c r="F423" s="15"/>
      <c r="G423" s="15"/>
      <c r="H423" s="15"/>
      <c r="I423" s="15"/>
      <c r="J423" s="15"/>
      <c r="K423" s="15"/>
    </row>
    <row r="424" spans="2:11" s="16" customFormat="1" x14ac:dyDescent="0.25">
      <c r="B424" s="15"/>
      <c r="C424" s="15"/>
      <c r="D424" s="15"/>
      <c r="E424" s="15"/>
      <c r="F424" s="15"/>
      <c r="G424" s="15"/>
      <c r="H424" s="15"/>
      <c r="I424" s="15"/>
      <c r="J424" s="15"/>
      <c r="K424" s="15"/>
    </row>
    <row r="425" spans="2:11" s="16" customFormat="1" x14ac:dyDescent="0.25">
      <c r="B425" s="15"/>
      <c r="C425" s="15"/>
      <c r="D425" s="15"/>
      <c r="E425" s="15"/>
      <c r="F425" s="15"/>
      <c r="G425" s="15"/>
      <c r="H425" s="15"/>
      <c r="I425" s="15"/>
      <c r="J425" s="15"/>
      <c r="K425" s="15"/>
    </row>
    <row r="426" spans="2:11" s="16" customFormat="1" x14ac:dyDescent="0.25">
      <c r="B426" s="15"/>
      <c r="C426" s="15"/>
      <c r="D426" s="15"/>
      <c r="E426" s="15"/>
      <c r="F426" s="15"/>
      <c r="G426" s="15"/>
      <c r="H426" s="15"/>
      <c r="I426" s="15"/>
      <c r="J426" s="15"/>
      <c r="K426" s="15"/>
    </row>
    <row r="427" spans="2:11" s="16" customFormat="1" x14ac:dyDescent="0.25">
      <c r="B427" s="15"/>
      <c r="C427" s="15"/>
      <c r="D427" s="15"/>
      <c r="E427" s="15"/>
      <c r="F427" s="15"/>
      <c r="G427" s="15"/>
      <c r="H427" s="15"/>
      <c r="I427" s="15"/>
      <c r="J427" s="15"/>
      <c r="K427" s="15"/>
    </row>
    <row r="428" spans="2:11" s="16" customFormat="1" x14ac:dyDescent="0.25">
      <c r="B428" s="15"/>
      <c r="C428" s="15"/>
      <c r="D428" s="15"/>
      <c r="E428" s="15"/>
      <c r="F428" s="15"/>
      <c r="G428" s="15"/>
      <c r="H428" s="15"/>
      <c r="I428" s="15"/>
      <c r="J428" s="15"/>
      <c r="K428" s="15"/>
    </row>
    <row r="429" spans="2:11" s="16" customFormat="1" x14ac:dyDescent="0.25">
      <c r="B429" s="15"/>
      <c r="C429" s="15"/>
      <c r="D429" s="15"/>
      <c r="E429" s="15"/>
      <c r="F429" s="15"/>
      <c r="G429" s="15"/>
      <c r="H429" s="15"/>
      <c r="I429" s="15"/>
      <c r="J429" s="15"/>
      <c r="K429" s="15"/>
    </row>
    <row r="430" spans="2:11" s="16" customFormat="1" x14ac:dyDescent="0.25">
      <c r="B430" s="15"/>
      <c r="C430" s="15"/>
      <c r="D430" s="15"/>
      <c r="E430" s="15"/>
      <c r="F430" s="15"/>
      <c r="G430" s="15"/>
      <c r="H430" s="15"/>
      <c r="I430" s="15"/>
      <c r="J430" s="15"/>
      <c r="K430" s="15"/>
    </row>
    <row r="431" spans="2:11" s="16" customFormat="1" x14ac:dyDescent="0.25">
      <c r="B431" s="15"/>
      <c r="C431" s="15"/>
      <c r="D431" s="15"/>
      <c r="E431" s="15"/>
      <c r="F431" s="15"/>
      <c r="G431" s="15"/>
      <c r="H431" s="15"/>
      <c r="I431" s="15"/>
      <c r="J431" s="15"/>
      <c r="K431" s="15"/>
    </row>
    <row r="432" spans="2:11" s="16" customFormat="1" x14ac:dyDescent="0.25">
      <c r="B432" s="15"/>
      <c r="C432" s="15"/>
      <c r="D432" s="15"/>
      <c r="E432" s="15"/>
      <c r="F432" s="15"/>
      <c r="G432" s="15"/>
      <c r="H432" s="15"/>
      <c r="I432" s="15"/>
      <c r="J432" s="15"/>
      <c r="K432" s="15"/>
    </row>
    <row r="433" spans="2:11" s="16" customFormat="1" x14ac:dyDescent="0.25">
      <c r="B433" s="15"/>
      <c r="C433" s="15"/>
      <c r="D433" s="15"/>
      <c r="E433" s="15"/>
      <c r="F433" s="15"/>
      <c r="G433" s="15"/>
      <c r="H433" s="15"/>
      <c r="I433" s="15"/>
      <c r="J433" s="15"/>
      <c r="K433" s="15"/>
    </row>
    <row r="434" spans="2:11" s="16" customFormat="1" x14ac:dyDescent="0.25">
      <c r="B434" s="15"/>
      <c r="C434" s="15"/>
      <c r="D434" s="15"/>
      <c r="E434" s="15"/>
      <c r="F434" s="15"/>
      <c r="G434" s="15"/>
      <c r="H434" s="15"/>
      <c r="I434" s="15"/>
      <c r="J434" s="15"/>
      <c r="K434" s="15"/>
    </row>
    <row r="435" spans="2:11" s="16" customFormat="1" x14ac:dyDescent="0.25">
      <c r="B435" s="15"/>
      <c r="C435" s="15"/>
      <c r="D435" s="15"/>
      <c r="E435" s="15"/>
      <c r="F435" s="15"/>
      <c r="G435" s="15"/>
      <c r="H435" s="15"/>
      <c r="I435" s="15"/>
      <c r="J435" s="15"/>
      <c r="K435" s="15"/>
    </row>
    <row r="436" spans="2:11" s="16" customFormat="1" x14ac:dyDescent="0.25">
      <c r="B436" s="15"/>
      <c r="C436" s="15"/>
      <c r="D436" s="15"/>
      <c r="E436" s="15"/>
      <c r="F436" s="15"/>
      <c r="G436" s="15"/>
      <c r="H436" s="15"/>
      <c r="I436" s="15"/>
      <c r="J436" s="15"/>
      <c r="K436" s="15"/>
    </row>
    <row r="437" spans="2:11" s="16" customFormat="1" x14ac:dyDescent="0.25">
      <c r="B437" s="15"/>
      <c r="C437" s="15"/>
      <c r="D437" s="15"/>
      <c r="E437" s="15"/>
      <c r="F437" s="15"/>
      <c r="G437" s="15"/>
      <c r="H437" s="15"/>
      <c r="I437" s="15"/>
      <c r="J437" s="15"/>
      <c r="K437" s="15"/>
    </row>
    <row r="438" spans="2:11" s="16" customFormat="1" x14ac:dyDescent="0.25">
      <c r="B438" s="15"/>
      <c r="C438" s="15"/>
      <c r="D438" s="15"/>
      <c r="E438" s="15"/>
      <c r="F438" s="15"/>
      <c r="G438" s="15"/>
      <c r="H438" s="15"/>
      <c r="I438" s="15"/>
      <c r="J438" s="15"/>
      <c r="K438" s="15"/>
    </row>
    <row r="439" spans="2:11" s="16" customFormat="1" x14ac:dyDescent="0.25">
      <c r="B439" s="15"/>
      <c r="C439" s="15"/>
      <c r="D439" s="15"/>
      <c r="E439" s="15"/>
      <c r="F439" s="15"/>
      <c r="G439" s="15"/>
      <c r="H439" s="15"/>
      <c r="I439" s="15"/>
      <c r="J439" s="15"/>
      <c r="K439" s="15"/>
    </row>
    <row r="440" spans="2:11" s="16" customFormat="1" x14ac:dyDescent="0.25">
      <c r="B440" s="15"/>
      <c r="C440" s="15"/>
      <c r="D440" s="15"/>
      <c r="E440" s="15"/>
      <c r="F440" s="15"/>
      <c r="G440" s="15"/>
      <c r="H440" s="15"/>
      <c r="I440" s="15"/>
      <c r="J440" s="15"/>
      <c r="K440" s="15"/>
    </row>
    <row r="441" spans="2:11" s="16" customFormat="1" x14ac:dyDescent="0.25">
      <c r="B441" s="15"/>
      <c r="C441" s="15"/>
      <c r="D441" s="15"/>
      <c r="E441" s="15"/>
      <c r="F441" s="15"/>
      <c r="G441" s="15"/>
      <c r="H441" s="15"/>
      <c r="I441" s="15"/>
      <c r="J441" s="15"/>
      <c r="K441" s="15"/>
    </row>
    <row r="442" spans="2:11" s="16" customFormat="1" x14ac:dyDescent="0.25">
      <c r="B442" s="15"/>
      <c r="C442" s="15"/>
      <c r="D442" s="15"/>
      <c r="E442" s="15"/>
      <c r="F442" s="15"/>
      <c r="G442" s="15"/>
      <c r="H442" s="15"/>
      <c r="I442" s="15"/>
      <c r="J442" s="15"/>
      <c r="K442" s="15"/>
    </row>
    <row r="443" spans="2:11" s="16" customFormat="1" x14ac:dyDescent="0.25">
      <c r="B443" s="15"/>
      <c r="C443" s="15"/>
      <c r="D443" s="15"/>
      <c r="E443" s="15"/>
      <c r="F443" s="15"/>
      <c r="G443" s="15"/>
      <c r="H443" s="15"/>
      <c r="I443" s="15"/>
      <c r="J443" s="15"/>
      <c r="K443" s="15"/>
    </row>
    <row r="444" spans="2:11" s="16" customFormat="1" x14ac:dyDescent="0.25">
      <c r="B444" s="15"/>
      <c r="C444" s="15"/>
      <c r="D444" s="15"/>
      <c r="E444" s="15"/>
      <c r="F444" s="15"/>
      <c r="G444" s="15"/>
      <c r="H444" s="15"/>
      <c r="I444" s="15"/>
      <c r="J444" s="15"/>
      <c r="K444" s="15"/>
    </row>
    <row r="445" spans="2:11" s="16" customFormat="1" x14ac:dyDescent="0.25">
      <c r="B445" s="15"/>
      <c r="C445" s="15"/>
      <c r="D445" s="15"/>
      <c r="E445" s="15"/>
      <c r="F445" s="15"/>
      <c r="G445" s="15"/>
      <c r="H445" s="15"/>
      <c r="I445" s="15"/>
      <c r="J445" s="15"/>
      <c r="K445" s="15"/>
    </row>
    <row r="446" spans="2:11" s="16" customFormat="1" x14ac:dyDescent="0.25">
      <c r="B446" s="15"/>
      <c r="C446" s="15"/>
      <c r="D446" s="15"/>
      <c r="E446" s="15"/>
      <c r="F446" s="15"/>
      <c r="G446" s="15"/>
      <c r="H446" s="15"/>
      <c r="I446" s="15"/>
      <c r="J446" s="15"/>
      <c r="K446" s="15"/>
    </row>
    <row r="447" spans="2:11" s="16" customFormat="1" x14ac:dyDescent="0.25">
      <c r="B447" s="15"/>
      <c r="C447" s="15"/>
      <c r="D447" s="15"/>
      <c r="E447" s="15"/>
      <c r="F447" s="15"/>
      <c r="G447" s="15"/>
      <c r="H447" s="15"/>
      <c r="I447" s="15"/>
      <c r="J447" s="15"/>
      <c r="K447" s="15"/>
    </row>
    <row r="448" spans="2:11" s="16" customFormat="1" x14ac:dyDescent="0.25">
      <c r="B448" s="15"/>
      <c r="C448" s="15"/>
      <c r="D448" s="15"/>
      <c r="E448" s="15"/>
      <c r="F448" s="15"/>
      <c r="G448" s="15"/>
      <c r="H448" s="15"/>
      <c r="I448" s="15"/>
      <c r="J448" s="15"/>
      <c r="K448" s="15"/>
    </row>
    <row r="449" spans="2:11" s="16" customFormat="1" x14ac:dyDescent="0.25">
      <c r="B449" s="15"/>
      <c r="C449" s="15"/>
      <c r="D449" s="15"/>
      <c r="E449" s="15"/>
      <c r="F449" s="15"/>
      <c r="G449" s="15"/>
      <c r="H449" s="15"/>
      <c r="I449" s="15"/>
      <c r="J449" s="15"/>
      <c r="K449" s="15"/>
    </row>
    <row r="450" spans="2:11" s="16" customFormat="1" x14ac:dyDescent="0.25">
      <c r="B450" s="15"/>
      <c r="C450" s="15"/>
      <c r="D450" s="15"/>
      <c r="E450" s="15"/>
      <c r="F450" s="15"/>
      <c r="G450" s="15"/>
      <c r="H450" s="15"/>
      <c r="I450" s="15"/>
      <c r="J450" s="15"/>
      <c r="K450" s="15"/>
    </row>
    <row r="451" spans="2:11" s="16" customFormat="1" x14ac:dyDescent="0.25">
      <c r="B451" s="15"/>
      <c r="C451" s="15"/>
      <c r="D451" s="15"/>
      <c r="E451" s="15"/>
      <c r="F451" s="15"/>
      <c r="G451" s="15"/>
      <c r="H451" s="15"/>
      <c r="I451" s="15"/>
      <c r="J451" s="15"/>
      <c r="K451" s="15"/>
    </row>
    <row r="452" spans="2:11" s="16" customFormat="1" x14ac:dyDescent="0.25">
      <c r="B452" s="15"/>
      <c r="C452" s="15"/>
      <c r="D452" s="15"/>
      <c r="E452" s="15"/>
      <c r="F452" s="15"/>
      <c r="G452" s="15"/>
      <c r="H452" s="15"/>
      <c r="I452" s="15"/>
      <c r="J452" s="15"/>
      <c r="K452" s="15"/>
    </row>
    <row r="453" spans="2:11" s="16" customFormat="1" x14ac:dyDescent="0.25">
      <c r="B453" s="15"/>
      <c r="C453" s="15"/>
      <c r="D453" s="15"/>
      <c r="E453" s="15"/>
      <c r="F453" s="15"/>
      <c r="G453" s="15"/>
      <c r="H453" s="15"/>
      <c r="I453" s="15"/>
      <c r="J453" s="15"/>
      <c r="K453" s="15"/>
    </row>
    <row r="454" spans="2:11" s="16" customFormat="1" x14ac:dyDescent="0.25">
      <c r="B454" s="15"/>
      <c r="C454" s="15"/>
      <c r="D454" s="15"/>
      <c r="E454" s="15"/>
      <c r="F454" s="15"/>
      <c r="G454" s="15"/>
      <c r="H454" s="15"/>
      <c r="I454" s="15"/>
      <c r="J454" s="15"/>
      <c r="K454" s="15"/>
    </row>
    <row r="455" spans="2:11" s="16" customFormat="1" x14ac:dyDescent="0.25">
      <c r="B455" s="15"/>
      <c r="C455" s="15"/>
      <c r="D455" s="15"/>
      <c r="E455" s="15"/>
      <c r="F455" s="15"/>
      <c r="G455" s="15"/>
      <c r="H455" s="15"/>
      <c r="I455" s="15"/>
      <c r="J455" s="15"/>
      <c r="K455" s="15"/>
    </row>
    <row r="456" spans="2:11" s="16" customFormat="1" x14ac:dyDescent="0.25">
      <c r="B456" s="15"/>
      <c r="C456" s="15"/>
      <c r="D456" s="15"/>
      <c r="E456" s="15"/>
      <c r="F456" s="15"/>
      <c r="G456" s="15"/>
      <c r="H456" s="15"/>
      <c r="I456" s="15"/>
      <c r="J456" s="15"/>
      <c r="K456" s="15"/>
    </row>
    <row r="457" spans="2:11" s="16" customFormat="1" x14ac:dyDescent="0.25">
      <c r="B457" s="15"/>
      <c r="C457" s="15"/>
      <c r="D457" s="15"/>
      <c r="E457" s="15"/>
      <c r="F457" s="15"/>
      <c r="G457" s="15"/>
      <c r="H457" s="15"/>
      <c r="I457" s="15"/>
      <c r="J457" s="15"/>
      <c r="K457" s="15"/>
    </row>
    <row r="458" spans="2:11" s="16" customFormat="1" x14ac:dyDescent="0.25">
      <c r="B458" s="15"/>
      <c r="C458" s="15"/>
      <c r="D458" s="15"/>
      <c r="E458" s="15"/>
      <c r="F458" s="15"/>
      <c r="G458" s="15"/>
      <c r="H458" s="15"/>
      <c r="I458" s="15"/>
      <c r="J458" s="15"/>
      <c r="K458" s="15"/>
    </row>
    <row r="459" spans="2:11" s="16" customFormat="1" x14ac:dyDescent="0.25">
      <c r="B459" s="15"/>
      <c r="C459" s="15"/>
      <c r="D459" s="15"/>
      <c r="E459" s="15"/>
      <c r="F459" s="15"/>
      <c r="G459" s="15"/>
      <c r="H459" s="15"/>
      <c r="I459" s="15"/>
      <c r="J459" s="15"/>
      <c r="K459" s="15"/>
    </row>
    <row r="460" spans="2:11" s="16" customFormat="1" x14ac:dyDescent="0.25">
      <c r="B460" s="15"/>
      <c r="C460" s="15"/>
      <c r="D460" s="15"/>
      <c r="E460" s="15"/>
      <c r="F460" s="15"/>
      <c r="G460" s="15"/>
      <c r="H460" s="15"/>
      <c r="I460" s="15"/>
      <c r="J460" s="15"/>
      <c r="K460" s="15"/>
    </row>
    <row r="461" spans="2:11" s="16" customFormat="1" x14ac:dyDescent="0.25">
      <c r="B461" s="15"/>
      <c r="C461" s="15"/>
      <c r="D461" s="15"/>
      <c r="E461" s="15"/>
      <c r="F461" s="15"/>
      <c r="G461" s="15"/>
      <c r="H461" s="15"/>
      <c r="I461" s="15"/>
      <c r="J461" s="15"/>
      <c r="K461" s="15"/>
    </row>
    <row r="462" spans="2:11" s="16" customFormat="1" x14ac:dyDescent="0.25">
      <c r="B462" s="15"/>
      <c r="C462" s="15"/>
      <c r="D462" s="15"/>
      <c r="E462" s="15"/>
      <c r="F462" s="15"/>
      <c r="G462" s="15"/>
      <c r="H462" s="15"/>
      <c r="I462" s="15"/>
      <c r="J462" s="15"/>
      <c r="K462" s="15"/>
    </row>
    <row r="463" spans="2:11" s="16" customFormat="1" x14ac:dyDescent="0.25">
      <c r="B463" s="15"/>
      <c r="C463" s="15"/>
      <c r="D463" s="15"/>
      <c r="E463" s="15"/>
      <c r="F463" s="15"/>
      <c r="G463" s="15"/>
      <c r="H463" s="15"/>
      <c r="I463" s="15"/>
      <c r="J463" s="15"/>
      <c r="K463" s="15"/>
    </row>
    <row r="464" spans="2:11" s="16" customFormat="1" x14ac:dyDescent="0.25">
      <c r="B464" s="15"/>
      <c r="C464" s="15"/>
      <c r="D464" s="15"/>
      <c r="E464" s="15"/>
      <c r="F464" s="15"/>
      <c r="G464" s="15"/>
      <c r="H464" s="15"/>
      <c r="I464" s="15"/>
      <c r="J464" s="15"/>
      <c r="K464" s="15"/>
    </row>
    <row r="465" spans="2:11" s="16" customFormat="1" x14ac:dyDescent="0.25">
      <c r="B465" s="15"/>
      <c r="C465" s="15"/>
      <c r="D465" s="15"/>
      <c r="E465" s="15"/>
      <c r="F465" s="15"/>
      <c r="G465" s="15"/>
      <c r="H465" s="15"/>
      <c r="I465" s="15"/>
      <c r="J465" s="15"/>
      <c r="K465" s="15"/>
    </row>
    <row r="466" spans="2:11" s="16" customFormat="1" x14ac:dyDescent="0.25">
      <c r="B466" s="15"/>
      <c r="C466" s="15"/>
      <c r="D466" s="15"/>
      <c r="E466" s="15"/>
      <c r="F466" s="15"/>
      <c r="G466" s="15"/>
      <c r="H466" s="15"/>
      <c r="I466" s="15"/>
      <c r="J466" s="15"/>
      <c r="K466" s="15"/>
    </row>
    <row r="467" spans="2:11" s="16" customFormat="1" x14ac:dyDescent="0.25">
      <c r="B467" s="15"/>
      <c r="C467" s="15"/>
      <c r="D467" s="15"/>
      <c r="E467" s="15"/>
      <c r="F467" s="15"/>
      <c r="G467" s="15"/>
      <c r="H467" s="15"/>
      <c r="I467" s="15"/>
      <c r="J467" s="15"/>
      <c r="K467" s="15"/>
    </row>
    <row r="468" spans="2:11" s="16" customFormat="1" x14ac:dyDescent="0.25">
      <c r="B468" s="15"/>
      <c r="C468" s="15"/>
      <c r="D468" s="15"/>
      <c r="E468" s="15"/>
      <c r="F468" s="15"/>
      <c r="G468" s="15"/>
      <c r="H468" s="15"/>
      <c r="I468" s="15"/>
      <c r="J468" s="15"/>
      <c r="K468" s="15"/>
    </row>
    <row r="469" spans="2:11" s="16" customFormat="1" x14ac:dyDescent="0.25">
      <c r="B469" s="15"/>
      <c r="C469" s="15"/>
      <c r="D469" s="15"/>
      <c r="E469" s="15"/>
      <c r="F469" s="15"/>
      <c r="G469" s="15"/>
      <c r="H469" s="15"/>
      <c r="I469" s="15"/>
      <c r="J469" s="15"/>
      <c r="K469" s="15"/>
    </row>
    <row r="470" spans="2:11" s="16" customFormat="1" x14ac:dyDescent="0.25">
      <c r="B470" s="15"/>
      <c r="C470" s="15"/>
      <c r="D470" s="15"/>
      <c r="E470" s="15"/>
      <c r="F470" s="15"/>
      <c r="G470" s="15"/>
      <c r="H470" s="15"/>
      <c r="I470" s="15"/>
      <c r="J470" s="15"/>
      <c r="K470" s="15"/>
    </row>
    <row r="471" spans="2:11" s="16" customFormat="1" x14ac:dyDescent="0.25">
      <c r="B471" s="15"/>
      <c r="C471" s="15"/>
      <c r="D471" s="15"/>
      <c r="E471" s="15"/>
      <c r="F471" s="15"/>
      <c r="G471" s="15"/>
      <c r="H471" s="15"/>
      <c r="I471" s="15"/>
      <c r="J471" s="15"/>
      <c r="K471" s="15"/>
    </row>
    <row r="472" spans="2:11" s="16" customFormat="1" x14ac:dyDescent="0.25">
      <c r="B472" s="15"/>
      <c r="C472" s="15"/>
      <c r="D472" s="15"/>
      <c r="E472" s="15"/>
      <c r="F472" s="15"/>
      <c r="G472" s="15"/>
      <c r="H472" s="15"/>
      <c r="I472" s="15"/>
      <c r="J472" s="15"/>
      <c r="K472" s="15"/>
    </row>
    <row r="473" spans="2:11" s="16" customFormat="1" x14ac:dyDescent="0.25">
      <c r="B473" s="15"/>
      <c r="C473" s="15"/>
      <c r="D473" s="15"/>
      <c r="E473" s="15"/>
      <c r="F473" s="15"/>
      <c r="G473" s="15"/>
      <c r="H473" s="15"/>
      <c r="I473" s="15"/>
      <c r="J473" s="15"/>
      <c r="K473" s="15"/>
    </row>
    <row r="474" spans="2:11" s="16" customFormat="1" x14ac:dyDescent="0.25">
      <c r="B474" s="15"/>
      <c r="C474" s="15"/>
      <c r="D474" s="15"/>
      <c r="E474" s="15"/>
      <c r="F474" s="15"/>
      <c r="G474" s="15"/>
      <c r="H474" s="15"/>
      <c r="I474" s="15"/>
      <c r="J474" s="15"/>
      <c r="K474" s="15"/>
    </row>
    <row r="475" spans="2:11" s="16" customFormat="1" x14ac:dyDescent="0.25">
      <c r="B475" s="15"/>
      <c r="C475" s="15"/>
      <c r="D475" s="15"/>
      <c r="E475" s="15"/>
      <c r="F475" s="15"/>
      <c r="G475" s="15"/>
      <c r="H475" s="15"/>
      <c r="I475" s="15"/>
      <c r="J475" s="15"/>
      <c r="K475" s="15"/>
    </row>
    <row r="476" spans="2:11" s="16" customFormat="1" x14ac:dyDescent="0.25">
      <c r="B476" s="15"/>
      <c r="C476" s="15"/>
      <c r="D476" s="15"/>
      <c r="E476" s="15"/>
      <c r="F476" s="15"/>
      <c r="G476" s="15"/>
      <c r="H476" s="15"/>
      <c r="I476" s="15"/>
      <c r="J476" s="15"/>
      <c r="K476" s="15"/>
    </row>
    <row r="477" spans="2:11" s="16" customFormat="1" x14ac:dyDescent="0.25">
      <c r="B477" s="15"/>
      <c r="C477" s="15"/>
      <c r="D477" s="15"/>
      <c r="E477" s="15"/>
      <c r="F477" s="15"/>
      <c r="G477" s="15"/>
      <c r="H477" s="15"/>
      <c r="I477" s="15"/>
      <c r="J477" s="15"/>
      <c r="K477" s="15"/>
    </row>
    <row r="478" spans="2:11" s="16" customFormat="1" x14ac:dyDescent="0.25">
      <c r="B478" s="15"/>
      <c r="C478" s="15"/>
      <c r="D478" s="15"/>
      <c r="E478" s="15"/>
      <c r="F478" s="15"/>
      <c r="G478" s="15"/>
      <c r="H478" s="15"/>
      <c r="I478" s="15"/>
      <c r="J478" s="15"/>
      <c r="K478" s="15"/>
    </row>
    <row r="479" spans="2:11" s="16" customFormat="1" x14ac:dyDescent="0.25">
      <c r="B479" s="15"/>
      <c r="C479" s="15"/>
      <c r="D479" s="15"/>
      <c r="E479" s="15"/>
      <c r="F479" s="15"/>
      <c r="G479" s="15"/>
      <c r="H479" s="15"/>
      <c r="I479" s="15"/>
      <c r="J479" s="15"/>
      <c r="K479" s="15"/>
    </row>
    <row r="480" spans="2:11" s="16" customFormat="1" x14ac:dyDescent="0.25">
      <c r="B480" s="15"/>
      <c r="C480" s="15"/>
      <c r="D480" s="15"/>
      <c r="E480" s="15"/>
      <c r="F480" s="15"/>
      <c r="G480" s="15"/>
      <c r="H480" s="15"/>
      <c r="I480" s="15"/>
      <c r="J480" s="15"/>
      <c r="K480" s="15"/>
    </row>
    <row r="481" spans="2:11" s="16" customFormat="1" x14ac:dyDescent="0.25">
      <c r="B481" s="15"/>
      <c r="C481" s="15"/>
      <c r="D481" s="15"/>
      <c r="E481" s="15"/>
      <c r="F481" s="15"/>
      <c r="G481" s="15"/>
      <c r="H481" s="15"/>
      <c r="I481" s="15"/>
      <c r="J481" s="15"/>
      <c r="K481" s="15"/>
    </row>
    <row r="482" spans="2:11" s="16" customFormat="1" x14ac:dyDescent="0.25">
      <c r="B482" s="15"/>
      <c r="C482" s="15"/>
      <c r="D482" s="15"/>
      <c r="E482" s="15"/>
      <c r="F482" s="15"/>
      <c r="G482" s="15"/>
      <c r="H482" s="15"/>
      <c r="I482" s="15"/>
      <c r="J482" s="15"/>
      <c r="K482" s="15"/>
    </row>
    <row r="483" spans="2:11" s="16" customFormat="1" x14ac:dyDescent="0.25">
      <c r="B483" s="15"/>
      <c r="C483" s="15"/>
      <c r="D483" s="15"/>
      <c r="E483" s="15"/>
      <c r="F483" s="15"/>
      <c r="G483" s="15"/>
      <c r="H483" s="15"/>
      <c r="I483" s="15"/>
      <c r="J483" s="15"/>
      <c r="K483" s="15"/>
    </row>
    <row r="484" spans="2:11" s="16" customFormat="1" x14ac:dyDescent="0.25">
      <c r="B484" s="15"/>
      <c r="C484" s="15"/>
      <c r="D484" s="15"/>
      <c r="E484" s="15"/>
      <c r="F484" s="15"/>
      <c r="G484" s="15"/>
      <c r="H484" s="15"/>
      <c r="I484" s="15"/>
      <c r="J484" s="15"/>
      <c r="K484" s="15"/>
    </row>
    <row r="485" spans="2:11" s="16" customFormat="1" x14ac:dyDescent="0.25">
      <c r="B485" s="15"/>
      <c r="C485" s="15"/>
      <c r="D485" s="15"/>
      <c r="E485" s="15"/>
      <c r="F485" s="15"/>
      <c r="G485" s="15"/>
      <c r="H485" s="15"/>
      <c r="I485" s="15"/>
      <c r="J485" s="15"/>
      <c r="K485" s="15"/>
    </row>
    <row r="486" spans="2:11" s="16" customFormat="1" x14ac:dyDescent="0.25">
      <c r="B486" s="15"/>
      <c r="C486" s="15"/>
      <c r="D486" s="15"/>
      <c r="E486" s="15"/>
      <c r="F486" s="15"/>
      <c r="G486" s="15"/>
      <c r="H486" s="15"/>
      <c r="I486" s="15"/>
      <c r="J486" s="15"/>
      <c r="K486" s="15"/>
    </row>
    <row r="487" spans="2:11" s="16" customFormat="1" x14ac:dyDescent="0.25">
      <c r="B487" s="15"/>
      <c r="C487" s="15"/>
      <c r="D487" s="15"/>
      <c r="E487" s="15"/>
      <c r="F487" s="15"/>
      <c r="G487" s="15"/>
      <c r="H487" s="15"/>
      <c r="I487" s="15"/>
      <c r="J487" s="15"/>
      <c r="K487" s="15"/>
    </row>
    <row r="488" spans="2:11" s="16" customFormat="1" x14ac:dyDescent="0.25">
      <c r="B488" s="15"/>
      <c r="C488" s="15"/>
      <c r="D488" s="15"/>
      <c r="E488" s="15"/>
      <c r="F488" s="15"/>
      <c r="G488" s="15"/>
      <c r="H488" s="15"/>
      <c r="I488" s="15"/>
      <c r="J488" s="15"/>
      <c r="K488" s="15"/>
    </row>
    <row r="489" spans="2:11" s="16" customFormat="1" x14ac:dyDescent="0.25">
      <c r="B489" s="15"/>
      <c r="C489" s="15"/>
      <c r="D489" s="15"/>
      <c r="E489" s="15"/>
      <c r="F489" s="15"/>
      <c r="G489" s="15"/>
      <c r="H489" s="15"/>
      <c r="I489" s="15"/>
      <c r="J489" s="15"/>
      <c r="K489" s="15"/>
    </row>
    <row r="490" spans="2:11" s="16" customFormat="1" x14ac:dyDescent="0.25">
      <c r="B490" s="15"/>
      <c r="C490" s="15"/>
      <c r="D490" s="15"/>
      <c r="E490" s="15"/>
      <c r="F490" s="15"/>
      <c r="G490" s="15"/>
      <c r="H490" s="15"/>
      <c r="I490" s="15"/>
      <c r="J490" s="15"/>
      <c r="K490" s="15"/>
    </row>
    <row r="491" spans="2:11" s="16" customFormat="1" x14ac:dyDescent="0.25">
      <c r="B491" s="15"/>
      <c r="C491" s="15"/>
      <c r="D491" s="15"/>
      <c r="E491" s="15"/>
      <c r="F491" s="15"/>
      <c r="G491" s="15"/>
      <c r="H491" s="15"/>
      <c r="I491" s="15"/>
      <c r="J491" s="15"/>
      <c r="K491" s="15"/>
    </row>
    <row r="492" spans="2:11" s="16" customFormat="1" x14ac:dyDescent="0.25">
      <c r="B492" s="15"/>
      <c r="C492" s="15"/>
      <c r="D492" s="15"/>
      <c r="E492" s="15"/>
      <c r="F492" s="15"/>
      <c r="G492" s="15"/>
      <c r="H492" s="15"/>
      <c r="I492" s="15"/>
      <c r="J492" s="15"/>
      <c r="K492" s="15"/>
    </row>
    <row r="493" spans="2:11" s="16" customFormat="1" x14ac:dyDescent="0.25">
      <c r="B493" s="15"/>
      <c r="C493" s="15"/>
      <c r="D493" s="15"/>
      <c r="E493" s="15"/>
      <c r="F493" s="15"/>
      <c r="G493" s="15"/>
      <c r="H493" s="15"/>
      <c r="I493" s="15"/>
      <c r="J493" s="15"/>
      <c r="K493" s="15"/>
    </row>
    <row r="494" spans="2:11" s="16" customFormat="1" x14ac:dyDescent="0.25">
      <c r="B494" s="15"/>
      <c r="C494" s="15"/>
      <c r="D494" s="15"/>
      <c r="E494" s="15"/>
      <c r="F494" s="15"/>
      <c r="G494" s="15"/>
      <c r="H494" s="15"/>
      <c r="I494" s="15"/>
      <c r="J494" s="15"/>
      <c r="K494" s="15"/>
    </row>
    <row r="495" spans="2:11" s="16" customFormat="1" x14ac:dyDescent="0.25">
      <c r="B495" s="15"/>
      <c r="C495" s="15"/>
      <c r="D495" s="15"/>
      <c r="E495" s="15"/>
      <c r="F495" s="15"/>
      <c r="G495" s="15"/>
      <c r="H495" s="15"/>
      <c r="I495" s="15"/>
      <c r="J495" s="15"/>
      <c r="K495" s="15"/>
    </row>
    <row r="496" spans="2:11" s="16" customFormat="1" x14ac:dyDescent="0.25">
      <c r="B496" s="15"/>
      <c r="C496" s="15"/>
      <c r="D496" s="15"/>
      <c r="E496" s="15"/>
      <c r="F496" s="15"/>
      <c r="G496" s="15"/>
      <c r="H496" s="15"/>
      <c r="I496" s="15"/>
      <c r="J496" s="15"/>
      <c r="K496" s="15"/>
    </row>
    <row r="497" spans="2:11" s="16" customFormat="1" x14ac:dyDescent="0.25">
      <c r="B497" s="15"/>
      <c r="C497" s="15"/>
      <c r="D497" s="15"/>
      <c r="E497" s="15"/>
      <c r="F497" s="15"/>
      <c r="G497" s="15"/>
      <c r="H497" s="15"/>
      <c r="I497" s="15"/>
      <c r="J497" s="15"/>
      <c r="K497" s="15"/>
    </row>
    <row r="498" spans="2:11" s="16" customFormat="1" x14ac:dyDescent="0.25">
      <c r="B498" s="15"/>
      <c r="C498" s="15"/>
      <c r="D498" s="15"/>
      <c r="E498" s="15"/>
      <c r="F498" s="15"/>
      <c r="G498" s="15"/>
      <c r="H498" s="15"/>
      <c r="I498" s="15"/>
      <c r="J498" s="15"/>
      <c r="K498" s="15"/>
    </row>
    <row r="499" spans="2:11" s="16" customFormat="1" x14ac:dyDescent="0.25">
      <c r="B499" s="15"/>
      <c r="C499" s="15"/>
      <c r="D499" s="15"/>
      <c r="E499" s="15"/>
      <c r="F499" s="15"/>
      <c r="G499" s="15"/>
      <c r="H499" s="15"/>
      <c r="I499" s="15"/>
      <c r="J499" s="15"/>
      <c r="K499" s="15"/>
    </row>
    <row r="500" spans="2:11" s="16" customFormat="1" x14ac:dyDescent="0.25">
      <c r="B500" s="15"/>
      <c r="C500" s="15"/>
      <c r="D500" s="15"/>
      <c r="E500" s="15"/>
      <c r="F500" s="15"/>
      <c r="G500" s="15"/>
      <c r="H500" s="15"/>
      <c r="I500" s="15"/>
      <c r="J500" s="15"/>
      <c r="K500" s="15"/>
    </row>
    <row r="501" spans="2:11" s="16" customFormat="1" x14ac:dyDescent="0.25">
      <c r="B501" s="15"/>
      <c r="C501" s="15"/>
      <c r="D501" s="15"/>
      <c r="E501" s="15"/>
      <c r="F501" s="15"/>
      <c r="G501" s="15"/>
      <c r="H501" s="15"/>
      <c r="I501" s="15"/>
      <c r="J501" s="15"/>
      <c r="K501" s="15"/>
    </row>
    <row r="502" spans="2:11" s="16" customFormat="1" x14ac:dyDescent="0.25">
      <c r="B502" s="15"/>
      <c r="C502" s="15"/>
      <c r="D502" s="15"/>
      <c r="E502" s="15"/>
      <c r="F502" s="15"/>
      <c r="G502" s="15"/>
      <c r="H502" s="15"/>
      <c r="I502" s="15"/>
      <c r="J502" s="15"/>
      <c r="K502" s="15"/>
    </row>
    <row r="503" spans="2:11" s="16" customFormat="1" x14ac:dyDescent="0.25">
      <c r="B503" s="15"/>
      <c r="C503" s="15"/>
      <c r="D503" s="15"/>
      <c r="E503" s="15"/>
      <c r="F503" s="15"/>
      <c r="G503" s="15"/>
      <c r="H503" s="15"/>
      <c r="I503" s="15"/>
      <c r="J503" s="15"/>
      <c r="K503" s="15"/>
    </row>
    <row r="504" spans="2:11" s="16" customFormat="1" x14ac:dyDescent="0.25">
      <c r="B504" s="15"/>
      <c r="C504" s="15"/>
      <c r="D504" s="15"/>
      <c r="E504" s="15"/>
      <c r="F504" s="15"/>
      <c r="G504" s="15"/>
      <c r="H504" s="15"/>
      <c r="I504" s="15"/>
      <c r="J504" s="15"/>
      <c r="K504" s="15"/>
    </row>
    <row r="505" spans="2:11" s="16" customFormat="1" x14ac:dyDescent="0.25">
      <c r="B505" s="15"/>
      <c r="C505" s="15"/>
      <c r="D505" s="15"/>
      <c r="E505" s="15"/>
      <c r="F505" s="15"/>
      <c r="G505" s="15"/>
      <c r="H505" s="15"/>
      <c r="I505" s="15"/>
      <c r="J505" s="15"/>
      <c r="K505" s="15"/>
    </row>
    <row r="506" spans="2:11" s="16" customFormat="1" x14ac:dyDescent="0.25">
      <c r="B506" s="15"/>
      <c r="C506" s="15"/>
      <c r="D506" s="15"/>
      <c r="E506" s="15"/>
      <c r="F506" s="15"/>
      <c r="G506" s="15"/>
      <c r="H506" s="15"/>
      <c r="I506" s="15"/>
      <c r="J506" s="15"/>
      <c r="K506" s="15"/>
    </row>
    <row r="507" spans="2:11" s="16" customFormat="1" x14ac:dyDescent="0.25">
      <c r="B507" s="15"/>
      <c r="C507" s="15"/>
      <c r="D507" s="15"/>
      <c r="E507" s="15"/>
      <c r="F507" s="15"/>
      <c r="G507" s="15"/>
      <c r="H507" s="15"/>
      <c r="I507" s="15"/>
      <c r="J507" s="15"/>
      <c r="K507" s="15"/>
    </row>
    <row r="508" spans="2:11" s="16" customFormat="1" x14ac:dyDescent="0.25">
      <c r="B508" s="15"/>
      <c r="C508" s="15"/>
      <c r="D508" s="15"/>
      <c r="E508" s="15"/>
      <c r="F508" s="15"/>
      <c r="G508" s="15"/>
      <c r="H508" s="15"/>
      <c r="I508" s="15"/>
      <c r="J508" s="15"/>
      <c r="K508" s="15"/>
    </row>
    <row r="509" spans="2:11" s="16" customFormat="1" x14ac:dyDescent="0.25">
      <c r="B509" s="15"/>
      <c r="C509" s="15"/>
      <c r="D509" s="15"/>
      <c r="E509" s="15"/>
      <c r="F509" s="15"/>
      <c r="G509" s="15"/>
      <c r="H509" s="15"/>
      <c r="I509" s="15"/>
      <c r="J509" s="15"/>
      <c r="K509" s="15"/>
    </row>
    <row r="510" spans="2:11" s="16" customFormat="1" x14ac:dyDescent="0.25">
      <c r="B510" s="15"/>
      <c r="C510" s="15"/>
      <c r="D510" s="15"/>
      <c r="E510" s="15"/>
      <c r="F510" s="15"/>
      <c r="G510" s="15"/>
      <c r="H510" s="15"/>
      <c r="I510" s="15"/>
      <c r="J510" s="15"/>
      <c r="K510" s="15"/>
    </row>
    <row r="511" spans="2:11" s="16" customFormat="1" x14ac:dyDescent="0.25">
      <c r="B511" s="15"/>
      <c r="C511" s="15"/>
      <c r="D511" s="15"/>
      <c r="E511" s="15"/>
      <c r="F511" s="15"/>
      <c r="G511" s="15"/>
      <c r="H511" s="15"/>
      <c r="I511" s="15"/>
      <c r="J511" s="15"/>
      <c r="K511" s="15"/>
    </row>
    <row r="512" spans="2:11" s="16" customFormat="1" x14ac:dyDescent="0.25">
      <c r="B512" s="15"/>
      <c r="C512" s="15"/>
      <c r="D512" s="15"/>
      <c r="E512" s="15"/>
      <c r="F512" s="15"/>
      <c r="G512" s="15"/>
      <c r="H512" s="15"/>
      <c r="I512" s="15"/>
      <c r="J512" s="15"/>
      <c r="K512" s="15"/>
    </row>
    <row r="513" spans="2:11" s="16" customFormat="1" x14ac:dyDescent="0.25">
      <c r="B513" s="15"/>
      <c r="C513" s="15"/>
      <c r="D513" s="15"/>
      <c r="E513" s="15"/>
      <c r="F513" s="15"/>
      <c r="G513" s="15"/>
      <c r="H513" s="15"/>
      <c r="I513" s="15"/>
      <c r="J513" s="15"/>
      <c r="K513" s="15"/>
    </row>
    <row r="514" spans="2:11" s="16" customFormat="1" x14ac:dyDescent="0.25">
      <c r="B514" s="15"/>
      <c r="C514" s="15"/>
      <c r="D514" s="15"/>
      <c r="E514" s="15"/>
      <c r="F514" s="15"/>
      <c r="G514" s="15"/>
      <c r="H514" s="15"/>
      <c r="I514" s="15"/>
      <c r="J514" s="15"/>
      <c r="K514" s="15"/>
    </row>
    <row r="515" spans="2:11" s="16" customFormat="1" x14ac:dyDescent="0.25">
      <c r="B515" s="15"/>
      <c r="C515" s="15"/>
      <c r="D515" s="15"/>
      <c r="E515" s="15"/>
      <c r="F515" s="15"/>
      <c r="G515" s="15"/>
      <c r="H515" s="15"/>
      <c r="I515" s="15"/>
      <c r="J515" s="15"/>
      <c r="K515" s="15"/>
    </row>
    <row r="516" spans="2:11" s="16" customFormat="1" x14ac:dyDescent="0.25">
      <c r="B516" s="15"/>
      <c r="C516" s="15"/>
      <c r="D516" s="15"/>
      <c r="E516" s="15"/>
      <c r="F516" s="15"/>
      <c r="G516" s="15"/>
      <c r="H516" s="15"/>
      <c r="I516" s="15"/>
      <c r="J516" s="15"/>
      <c r="K516" s="15"/>
    </row>
    <row r="517" spans="2:11" s="16" customFormat="1" x14ac:dyDescent="0.25">
      <c r="B517" s="15"/>
      <c r="C517" s="15"/>
      <c r="D517" s="15"/>
      <c r="E517" s="15"/>
      <c r="F517" s="15"/>
      <c r="G517" s="15"/>
      <c r="H517" s="15"/>
      <c r="I517" s="15"/>
      <c r="J517" s="15"/>
      <c r="K517" s="15"/>
    </row>
    <row r="518" spans="2:11" s="16" customFormat="1" x14ac:dyDescent="0.25">
      <c r="B518" s="15"/>
      <c r="C518" s="15"/>
      <c r="D518" s="15"/>
      <c r="E518" s="15"/>
      <c r="F518" s="15"/>
      <c r="G518" s="15"/>
      <c r="H518" s="15"/>
      <c r="I518" s="15"/>
      <c r="J518" s="15"/>
      <c r="K518" s="15"/>
    </row>
    <row r="519" spans="2:11" s="16" customFormat="1" x14ac:dyDescent="0.25">
      <c r="B519" s="15"/>
      <c r="C519" s="15"/>
      <c r="D519" s="15"/>
      <c r="E519" s="15"/>
      <c r="F519" s="15"/>
      <c r="G519" s="15"/>
      <c r="H519" s="15"/>
      <c r="I519" s="15"/>
      <c r="J519" s="15"/>
      <c r="K519" s="15"/>
    </row>
    <row r="520" spans="2:11" s="16" customFormat="1" x14ac:dyDescent="0.25">
      <c r="B520" s="15"/>
      <c r="C520" s="15"/>
      <c r="D520" s="15"/>
      <c r="E520" s="15"/>
      <c r="F520" s="15"/>
      <c r="G520" s="15"/>
      <c r="H520" s="15"/>
      <c r="I520" s="15"/>
      <c r="J520" s="15"/>
      <c r="K520" s="15"/>
    </row>
    <row r="521" spans="2:11" s="16" customFormat="1" x14ac:dyDescent="0.25">
      <c r="B521" s="15"/>
      <c r="C521" s="15"/>
      <c r="D521" s="15"/>
      <c r="E521" s="15"/>
      <c r="F521" s="15"/>
      <c r="G521" s="15"/>
      <c r="H521" s="15"/>
      <c r="I521" s="15"/>
      <c r="J521" s="15"/>
      <c r="K521" s="15"/>
    </row>
    <row r="522" spans="2:11" s="16" customFormat="1" x14ac:dyDescent="0.25">
      <c r="B522" s="15"/>
      <c r="C522" s="15"/>
      <c r="D522" s="15"/>
      <c r="E522" s="15"/>
      <c r="F522" s="15"/>
      <c r="G522" s="15"/>
      <c r="H522" s="15"/>
      <c r="I522" s="15"/>
      <c r="J522" s="15"/>
      <c r="K522" s="15"/>
    </row>
    <row r="523" spans="2:11" s="16" customFormat="1" x14ac:dyDescent="0.25">
      <c r="B523" s="15"/>
      <c r="C523" s="15"/>
      <c r="D523" s="15"/>
      <c r="E523" s="15"/>
      <c r="F523" s="15"/>
      <c r="G523" s="15"/>
      <c r="H523" s="15"/>
      <c r="I523" s="15"/>
      <c r="J523" s="15"/>
      <c r="K523" s="15"/>
    </row>
    <row r="524" spans="2:11" s="16" customFormat="1" x14ac:dyDescent="0.25">
      <c r="B524" s="15"/>
      <c r="C524" s="15"/>
      <c r="D524" s="15"/>
      <c r="E524" s="15"/>
      <c r="F524" s="15"/>
      <c r="G524" s="15"/>
      <c r="H524" s="15"/>
      <c r="I524" s="15"/>
      <c r="J524" s="15"/>
      <c r="K524" s="15"/>
    </row>
    <row r="525" spans="2:11" s="16" customFormat="1" x14ac:dyDescent="0.25">
      <c r="B525" s="15"/>
      <c r="C525" s="15"/>
      <c r="D525" s="15"/>
      <c r="E525" s="15"/>
      <c r="F525" s="15"/>
      <c r="G525" s="15"/>
      <c r="H525" s="15"/>
      <c r="I525" s="15"/>
      <c r="J525" s="15"/>
      <c r="K525" s="15"/>
    </row>
    <row r="526" spans="2:11" s="16" customFormat="1" x14ac:dyDescent="0.25">
      <c r="B526" s="15"/>
      <c r="C526" s="15"/>
      <c r="D526" s="15"/>
      <c r="E526" s="15"/>
      <c r="F526" s="15"/>
      <c r="G526" s="15"/>
      <c r="H526" s="15"/>
      <c r="I526" s="15"/>
      <c r="J526" s="15"/>
      <c r="K526" s="15"/>
    </row>
    <row r="527" spans="2:11" s="16" customFormat="1" x14ac:dyDescent="0.25">
      <c r="B527" s="15"/>
      <c r="C527" s="15"/>
      <c r="D527" s="15"/>
      <c r="E527" s="15"/>
      <c r="F527" s="15"/>
      <c r="G527" s="15"/>
      <c r="H527" s="15"/>
      <c r="I527" s="15"/>
      <c r="J527" s="15"/>
      <c r="K527" s="15"/>
    </row>
    <row r="528" spans="2:11" s="16" customFormat="1" x14ac:dyDescent="0.25">
      <c r="B528" s="15"/>
      <c r="C528" s="15"/>
      <c r="D528" s="15"/>
      <c r="E528" s="15"/>
      <c r="F528" s="15"/>
      <c r="G528" s="15"/>
      <c r="H528" s="15"/>
      <c r="I528" s="15"/>
      <c r="J528" s="15"/>
      <c r="K528" s="15"/>
    </row>
    <row r="529" spans="2:11" s="16" customFormat="1" x14ac:dyDescent="0.25">
      <c r="B529" s="15"/>
      <c r="C529" s="15"/>
      <c r="D529" s="15"/>
      <c r="E529" s="15"/>
      <c r="F529" s="15"/>
      <c r="G529" s="15"/>
      <c r="H529" s="15"/>
      <c r="I529" s="15"/>
      <c r="J529" s="15"/>
      <c r="K529" s="15"/>
    </row>
    <row r="530" spans="2:11" s="16" customFormat="1" x14ac:dyDescent="0.25">
      <c r="B530" s="15"/>
      <c r="C530" s="15"/>
      <c r="D530" s="15"/>
      <c r="E530" s="15"/>
      <c r="F530" s="15"/>
      <c r="G530" s="15"/>
      <c r="H530" s="15"/>
      <c r="I530" s="15"/>
      <c r="J530" s="15"/>
      <c r="K530" s="15"/>
    </row>
    <row r="531" spans="2:11" s="16" customFormat="1" x14ac:dyDescent="0.25">
      <c r="B531" s="15"/>
      <c r="C531" s="15"/>
      <c r="D531" s="15"/>
      <c r="E531" s="15"/>
      <c r="F531" s="15"/>
      <c r="G531" s="15"/>
      <c r="H531" s="15"/>
      <c r="I531" s="15"/>
      <c r="J531" s="15"/>
      <c r="K531" s="15"/>
    </row>
    <row r="532" spans="2:11" s="16" customFormat="1" x14ac:dyDescent="0.25">
      <c r="B532" s="15"/>
      <c r="C532" s="15"/>
      <c r="D532" s="15"/>
      <c r="E532" s="15"/>
      <c r="F532" s="15"/>
      <c r="G532" s="15"/>
      <c r="H532" s="15"/>
      <c r="I532" s="15"/>
      <c r="J532" s="15"/>
      <c r="K532" s="15"/>
    </row>
    <row r="533" spans="2:11" s="16" customFormat="1" x14ac:dyDescent="0.25">
      <c r="B533" s="15"/>
      <c r="C533" s="15"/>
      <c r="D533" s="15"/>
      <c r="E533" s="15"/>
      <c r="F533" s="15"/>
      <c r="G533" s="15"/>
      <c r="H533" s="15"/>
      <c r="I533" s="15"/>
      <c r="J533" s="15"/>
      <c r="K533" s="15"/>
    </row>
    <row r="534" spans="2:11" s="16" customFormat="1" x14ac:dyDescent="0.25">
      <c r="B534" s="15"/>
      <c r="C534" s="15"/>
      <c r="D534" s="15"/>
      <c r="E534" s="15"/>
      <c r="F534" s="15"/>
      <c r="G534" s="15"/>
      <c r="H534" s="15"/>
      <c r="I534" s="15"/>
      <c r="J534" s="15"/>
      <c r="K534" s="15"/>
    </row>
    <row r="535" spans="2:11" s="16" customFormat="1" x14ac:dyDescent="0.25">
      <c r="B535" s="15"/>
      <c r="C535" s="15"/>
      <c r="D535" s="15"/>
      <c r="E535" s="15"/>
      <c r="F535" s="15"/>
      <c r="G535" s="15"/>
      <c r="H535" s="15"/>
      <c r="I535" s="15"/>
      <c r="J535" s="15"/>
      <c r="K535" s="15"/>
    </row>
    <row r="536" spans="2:11" s="16" customFormat="1" x14ac:dyDescent="0.25">
      <c r="B536" s="15"/>
      <c r="C536" s="15"/>
      <c r="D536" s="15"/>
      <c r="E536" s="15"/>
      <c r="F536" s="15"/>
      <c r="G536" s="15"/>
      <c r="H536" s="15"/>
      <c r="I536" s="15"/>
      <c r="J536" s="15"/>
      <c r="K536" s="15"/>
    </row>
    <row r="537" spans="2:11" s="16" customFormat="1" x14ac:dyDescent="0.25">
      <c r="B537" s="15"/>
      <c r="C537" s="15"/>
      <c r="D537" s="15"/>
      <c r="E537" s="15"/>
      <c r="F537" s="15"/>
      <c r="G537" s="15"/>
      <c r="H537" s="15"/>
      <c r="I537" s="15"/>
      <c r="J537" s="15"/>
      <c r="K537" s="15"/>
    </row>
    <row r="538" spans="2:11" s="16" customFormat="1" x14ac:dyDescent="0.25">
      <c r="B538" s="15"/>
      <c r="C538" s="15"/>
      <c r="D538" s="15"/>
      <c r="E538" s="15"/>
      <c r="F538" s="15"/>
      <c r="G538" s="15"/>
      <c r="H538" s="15"/>
      <c r="I538" s="15"/>
      <c r="J538" s="15"/>
      <c r="K538" s="15"/>
    </row>
    <row r="539" spans="2:11" s="16" customFormat="1" x14ac:dyDescent="0.25">
      <c r="B539" s="15"/>
      <c r="C539" s="15"/>
      <c r="D539" s="15"/>
      <c r="E539" s="15"/>
      <c r="F539" s="15"/>
      <c r="G539" s="15"/>
      <c r="H539" s="15"/>
      <c r="I539" s="15"/>
      <c r="J539" s="15"/>
      <c r="K539" s="15"/>
    </row>
    <row r="540" spans="2:11" s="16" customFormat="1" x14ac:dyDescent="0.25">
      <c r="B540" s="15"/>
      <c r="C540" s="15"/>
      <c r="D540" s="15"/>
      <c r="E540" s="15"/>
      <c r="F540" s="15"/>
      <c r="G540" s="15"/>
      <c r="H540" s="15"/>
      <c r="I540" s="15"/>
      <c r="J540" s="15"/>
      <c r="K540" s="15"/>
    </row>
    <row r="541" spans="2:11" s="16" customFormat="1" x14ac:dyDescent="0.25">
      <c r="B541" s="15"/>
      <c r="C541" s="15"/>
      <c r="D541" s="15"/>
      <c r="E541" s="15"/>
      <c r="F541" s="15"/>
      <c r="G541" s="15"/>
      <c r="H541" s="15"/>
      <c r="I541" s="15"/>
      <c r="J541" s="15"/>
      <c r="K541" s="15"/>
    </row>
    <row r="542" spans="2:11" s="16" customFormat="1" x14ac:dyDescent="0.25">
      <c r="B542" s="15"/>
      <c r="C542" s="15"/>
      <c r="D542" s="15"/>
      <c r="E542" s="15"/>
      <c r="F542" s="15"/>
      <c r="G542" s="15"/>
      <c r="H542" s="15"/>
      <c r="I542" s="15"/>
      <c r="J542" s="15"/>
      <c r="K542" s="15"/>
    </row>
    <row r="543" spans="2:11" s="16" customFormat="1" x14ac:dyDescent="0.25">
      <c r="B543" s="15"/>
      <c r="C543" s="15"/>
      <c r="D543" s="15"/>
      <c r="E543" s="15"/>
      <c r="F543" s="15"/>
      <c r="G543" s="15"/>
      <c r="H543" s="15"/>
      <c r="I543" s="15"/>
      <c r="J543" s="15"/>
      <c r="K543" s="15"/>
    </row>
    <row r="544" spans="2:11" s="16" customFormat="1" x14ac:dyDescent="0.25">
      <c r="B544" s="15"/>
      <c r="C544" s="15"/>
      <c r="D544" s="15"/>
      <c r="E544" s="15"/>
      <c r="F544" s="15"/>
      <c r="G544" s="15"/>
      <c r="H544" s="15"/>
      <c r="I544" s="15"/>
      <c r="J544" s="15"/>
      <c r="K544" s="15"/>
    </row>
    <row r="545" spans="2:11" s="16" customFormat="1" x14ac:dyDescent="0.25">
      <c r="B545" s="15"/>
      <c r="C545" s="15"/>
      <c r="D545" s="15"/>
      <c r="E545" s="15"/>
      <c r="F545" s="15"/>
      <c r="G545" s="15"/>
      <c r="H545" s="15"/>
      <c r="I545" s="15"/>
      <c r="J545" s="15"/>
      <c r="K545" s="15"/>
    </row>
    <row r="546" spans="2:11" s="16" customFormat="1" x14ac:dyDescent="0.25">
      <c r="B546" s="15"/>
      <c r="C546" s="15"/>
      <c r="D546" s="15"/>
      <c r="E546" s="15"/>
      <c r="F546" s="15"/>
      <c r="G546" s="15"/>
      <c r="H546" s="15"/>
      <c r="I546" s="15"/>
      <c r="J546" s="15"/>
      <c r="K546" s="15"/>
    </row>
    <row r="547" spans="2:11" s="16" customFormat="1" x14ac:dyDescent="0.25">
      <c r="B547" s="15"/>
      <c r="C547" s="15"/>
      <c r="D547" s="15"/>
      <c r="E547" s="15"/>
      <c r="F547" s="15"/>
      <c r="G547" s="15"/>
      <c r="H547" s="15"/>
      <c r="I547" s="15"/>
      <c r="J547" s="15"/>
      <c r="K547" s="15"/>
    </row>
    <row r="548" spans="2:11" s="16" customFormat="1" x14ac:dyDescent="0.25">
      <c r="B548" s="15"/>
      <c r="C548" s="15"/>
      <c r="D548" s="15"/>
      <c r="E548" s="15"/>
      <c r="F548" s="15"/>
      <c r="G548" s="15"/>
      <c r="H548" s="15"/>
      <c r="I548" s="15"/>
      <c r="J548" s="15"/>
      <c r="K548" s="15"/>
    </row>
    <row r="549" spans="2:11" s="16" customFormat="1" x14ac:dyDescent="0.25">
      <c r="B549" s="15"/>
      <c r="C549" s="15"/>
      <c r="D549" s="15"/>
      <c r="E549" s="15"/>
      <c r="F549" s="15"/>
      <c r="G549" s="15"/>
      <c r="H549" s="15"/>
      <c r="I549" s="15"/>
      <c r="J549" s="15"/>
      <c r="K549" s="15"/>
    </row>
    <row r="550" spans="2:11" s="16" customFormat="1" x14ac:dyDescent="0.25">
      <c r="B550" s="15"/>
      <c r="C550" s="15"/>
      <c r="D550" s="15"/>
      <c r="E550" s="15"/>
      <c r="F550" s="15"/>
      <c r="G550" s="15"/>
      <c r="H550" s="15"/>
      <c r="I550" s="15"/>
      <c r="J550" s="15"/>
      <c r="K550" s="15"/>
    </row>
    <row r="551" spans="2:11" s="16" customFormat="1" x14ac:dyDescent="0.25">
      <c r="B551" s="15"/>
      <c r="C551" s="15"/>
      <c r="D551" s="15"/>
      <c r="E551" s="15"/>
      <c r="F551" s="15"/>
      <c r="G551" s="15"/>
      <c r="H551" s="15"/>
      <c r="I551" s="15"/>
      <c r="J551" s="15"/>
      <c r="K551" s="15"/>
    </row>
    <row r="552" spans="2:11" s="16" customFormat="1" x14ac:dyDescent="0.25">
      <c r="B552" s="15"/>
      <c r="C552" s="15"/>
      <c r="D552" s="15"/>
      <c r="E552" s="15"/>
      <c r="F552" s="15"/>
      <c r="G552" s="15"/>
      <c r="H552" s="15"/>
      <c r="I552" s="15"/>
      <c r="J552" s="15"/>
      <c r="K552" s="15"/>
    </row>
    <row r="553" spans="2:11" s="16" customFormat="1" x14ac:dyDescent="0.25">
      <c r="B553" s="15"/>
      <c r="C553" s="15"/>
      <c r="D553" s="15"/>
      <c r="E553" s="15"/>
      <c r="F553" s="15"/>
      <c r="G553" s="15"/>
      <c r="H553" s="15"/>
      <c r="I553" s="15"/>
      <c r="J553" s="15"/>
      <c r="K553" s="15"/>
    </row>
    <row r="554" spans="2:11" s="16" customFormat="1" x14ac:dyDescent="0.25">
      <c r="B554" s="15"/>
      <c r="C554" s="15"/>
      <c r="D554" s="15"/>
      <c r="E554" s="15"/>
      <c r="F554" s="15"/>
      <c r="G554" s="15"/>
      <c r="H554" s="15"/>
      <c r="I554" s="15"/>
      <c r="J554" s="15"/>
      <c r="K554" s="15"/>
    </row>
    <row r="555" spans="2:11" s="16" customFormat="1" x14ac:dyDescent="0.25">
      <c r="B555" s="15"/>
      <c r="C555" s="15"/>
      <c r="D555" s="15"/>
      <c r="E555" s="15"/>
      <c r="F555" s="15"/>
      <c r="G555" s="15"/>
      <c r="H555" s="15"/>
      <c r="I555" s="15"/>
      <c r="J555" s="15"/>
      <c r="K555" s="15"/>
    </row>
    <row r="556" spans="2:11" s="16" customFormat="1" x14ac:dyDescent="0.25">
      <c r="B556" s="15"/>
      <c r="C556" s="15"/>
      <c r="D556" s="15"/>
      <c r="E556" s="15"/>
      <c r="F556" s="15"/>
      <c r="G556" s="15"/>
      <c r="H556" s="15"/>
      <c r="I556" s="15"/>
      <c r="J556" s="15"/>
      <c r="K556" s="15"/>
    </row>
    <row r="557" spans="2:11" s="16" customFormat="1" x14ac:dyDescent="0.25">
      <c r="B557" s="15"/>
      <c r="C557" s="15"/>
      <c r="D557" s="15"/>
      <c r="E557" s="15"/>
      <c r="F557" s="15"/>
      <c r="G557" s="15"/>
      <c r="H557" s="15"/>
      <c r="I557" s="15"/>
      <c r="J557" s="15"/>
      <c r="K557" s="15"/>
    </row>
    <row r="558" spans="2:11" s="16" customFormat="1" x14ac:dyDescent="0.25">
      <c r="B558" s="15"/>
      <c r="C558" s="15"/>
      <c r="D558" s="15"/>
      <c r="E558" s="15"/>
      <c r="F558" s="15"/>
      <c r="G558" s="15"/>
      <c r="H558" s="15"/>
      <c r="I558" s="15"/>
      <c r="J558" s="15"/>
      <c r="K558" s="15"/>
    </row>
    <row r="559" spans="2:11" s="16" customFormat="1" x14ac:dyDescent="0.25">
      <c r="B559" s="15"/>
      <c r="C559" s="15"/>
      <c r="D559" s="15"/>
      <c r="E559" s="15"/>
      <c r="F559" s="15"/>
      <c r="G559" s="15"/>
      <c r="H559" s="15"/>
      <c r="I559" s="15"/>
      <c r="J559" s="15"/>
      <c r="K559" s="15"/>
    </row>
    <row r="560" spans="2:11" s="16" customFormat="1" x14ac:dyDescent="0.25">
      <c r="B560" s="15"/>
      <c r="C560" s="15"/>
      <c r="D560" s="15"/>
      <c r="E560" s="15"/>
      <c r="F560" s="15"/>
      <c r="G560" s="15"/>
      <c r="H560" s="15"/>
      <c r="I560" s="15"/>
      <c r="J560" s="15"/>
      <c r="K560" s="15"/>
    </row>
    <row r="561" spans="2:11" s="16" customFormat="1" x14ac:dyDescent="0.25">
      <c r="B561" s="15"/>
      <c r="C561" s="15"/>
      <c r="D561" s="15"/>
      <c r="E561" s="15"/>
      <c r="F561" s="15"/>
      <c r="G561" s="15"/>
      <c r="H561" s="15"/>
      <c r="I561" s="15"/>
      <c r="J561" s="15"/>
      <c r="K561" s="15"/>
    </row>
    <row r="562" spans="2:11" s="16" customFormat="1" x14ac:dyDescent="0.25">
      <c r="B562" s="15"/>
      <c r="C562" s="15"/>
      <c r="D562" s="15"/>
      <c r="E562" s="15"/>
      <c r="F562" s="15"/>
      <c r="G562" s="15"/>
      <c r="H562" s="15"/>
      <c r="I562" s="15"/>
      <c r="J562" s="15"/>
      <c r="K562" s="15"/>
    </row>
    <row r="563" spans="2:11" s="16" customFormat="1" x14ac:dyDescent="0.25">
      <c r="B563" s="15"/>
      <c r="C563" s="15"/>
      <c r="D563" s="15"/>
      <c r="E563" s="15"/>
      <c r="F563" s="15"/>
      <c r="G563" s="15"/>
      <c r="H563" s="15"/>
      <c r="I563" s="15"/>
      <c r="J563" s="15"/>
      <c r="K563" s="15"/>
    </row>
    <row r="564" spans="2:11" s="16" customFormat="1" x14ac:dyDescent="0.25">
      <c r="B564" s="15"/>
      <c r="C564" s="15"/>
      <c r="D564" s="15"/>
      <c r="E564" s="15"/>
      <c r="F564" s="15"/>
      <c r="G564" s="15"/>
      <c r="H564" s="15"/>
      <c r="I564" s="15"/>
      <c r="J564" s="15"/>
      <c r="K564" s="15"/>
    </row>
    <row r="565" spans="2:11" s="16" customFormat="1" x14ac:dyDescent="0.25">
      <c r="B565" s="15"/>
      <c r="C565" s="15"/>
      <c r="D565" s="15"/>
      <c r="E565" s="15"/>
      <c r="F565" s="15"/>
      <c r="G565" s="15"/>
      <c r="H565" s="15"/>
      <c r="I565" s="15"/>
      <c r="J565" s="15"/>
      <c r="K565" s="15"/>
    </row>
    <row r="566" spans="2:11" s="16" customFormat="1" x14ac:dyDescent="0.25">
      <c r="B566" s="15"/>
      <c r="C566" s="15"/>
      <c r="D566" s="15"/>
      <c r="E566" s="15"/>
      <c r="F566" s="15"/>
      <c r="G566" s="15"/>
      <c r="H566" s="15"/>
      <c r="I566" s="15"/>
      <c r="J566" s="15"/>
      <c r="K566" s="15"/>
    </row>
    <row r="567" spans="2:11" s="16" customFormat="1" x14ac:dyDescent="0.25">
      <c r="B567" s="15"/>
      <c r="C567" s="15"/>
      <c r="D567" s="15"/>
      <c r="E567" s="15"/>
      <c r="F567" s="15"/>
      <c r="G567" s="15"/>
      <c r="H567" s="15"/>
      <c r="I567" s="15"/>
      <c r="J567" s="15"/>
      <c r="K567" s="15"/>
    </row>
    <row r="568" spans="2:11" s="16" customFormat="1" x14ac:dyDescent="0.25">
      <c r="B568" s="15"/>
      <c r="C568" s="15"/>
      <c r="D568" s="15"/>
      <c r="E568" s="15"/>
      <c r="F568" s="15"/>
      <c r="G568" s="15"/>
      <c r="H568" s="15"/>
      <c r="I568" s="15"/>
      <c r="J568" s="15"/>
      <c r="K568" s="15"/>
    </row>
    <row r="569" spans="2:11" s="16" customFormat="1" x14ac:dyDescent="0.25">
      <c r="B569" s="15"/>
      <c r="C569" s="15"/>
      <c r="D569" s="15"/>
      <c r="E569" s="15"/>
      <c r="F569" s="15"/>
      <c r="G569" s="15"/>
      <c r="H569" s="15"/>
      <c r="I569" s="15"/>
      <c r="J569" s="15"/>
      <c r="K569" s="15"/>
    </row>
    <row r="570" spans="2:11" s="16" customFormat="1" x14ac:dyDescent="0.25">
      <c r="B570" s="15"/>
      <c r="C570" s="15"/>
      <c r="D570" s="15"/>
      <c r="E570" s="15"/>
      <c r="F570" s="15"/>
      <c r="G570" s="15"/>
      <c r="H570" s="15"/>
      <c r="I570" s="15"/>
      <c r="J570" s="15"/>
      <c r="K570" s="15"/>
    </row>
    <row r="571" spans="2:11" s="16" customFormat="1" x14ac:dyDescent="0.25">
      <c r="B571" s="15"/>
      <c r="C571" s="15"/>
      <c r="D571" s="15"/>
      <c r="E571" s="15"/>
      <c r="F571" s="15"/>
      <c r="G571" s="15"/>
      <c r="H571" s="15"/>
      <c r="I571" s="15"/>
      <c r="J571" s="15"/>
      <c r="K571" s="15"/>
    </row>
    <row r="572" spans="2:11" s="16" customFormat="1" x14ac:dyDescent="0.25">
      <c r="B572" s="15"/>
      <c r="C572" s="15"/>
      <c r="D572" s="15"/>
      <c r="E572" s="15"/>
      <c r="F572" s="15"/>
      <c r="G572" s="15"/>
      <c r="H572" s="15"/>
      <c r="I572" s="15"/>
      <c r="J572" s="15"/>
      <c r="K572" s="15"/>
    </row>
    <row r="573" spans="2:11" s="16" customFormat="1" x14ac:dyDescent="0.25">
      <c r="B573" s="15"/>
      <c r="C573" s="15"/>
      <c r="D573" s="15"/>
      <c r="E573" s="15"/>
      <c r="F573" s="15"/>
      <c r="G573" s="15"/>
      <c r="H573" s="15"/>
      <c r="I573" s="15"/>
      <c r="J573" s="15"/>
      <c r="K573" s="15"/>
    </row>
    <row r="574" spans="2:11" s="16" customFormat="1" x14ac:dyDescent="0.25">
      <c r="B574" s="15"/>
      <c r="C574" s="15"/>
      <c r="D574" s="15"/>
      <c r="E574" s="15"/>
      <c r="F574" s="15"/>
      <c r="G574" s="15"/>
      <c r="H574" s="15"/>
      <c r="I574" s="15"/>
      <c r="J574" s="15"/>
      <c r="K574" s="15"/>
    </row>
    <row r="575" spans="2:11" s="16" customFormat="1" x14ac:dyDescent="0.25">
      <c r="B575" s="15"/>
      <c r="C575" s="15"/>
      <c r="D575" s="15"/>
      <c r="E575" s="15"/>
      <c r="F575" s="15"/>
      <c r="G575" s="15"/>
      <c r="H575" s="15"/>
      <c r="I575" s="15"/>
      <c r="J575" s="15"/>
      <c r="K575" s="15"/>
    </row>
    <row r="576" spans="2:11" s="16" customFormat="1" x14ac:dyDescent="0.25">
      <c r="B576" s="15"/>
      <c r="C576" s="15"/>
      <c r="D576" s="15"/>
      <c r="E576" s="15"/>
      <c r="F576" s="15"/>
      <c r="G576" s="15"/>
      <c r="H576" s="15"/>
      <c r="I576" s="15"/>
      <c r="J576" s="15"/>
      <c r="K576" s="15"/>
    </row>
    <row r="577" spans="2:11" s="16" customFormat="1" x14ac:dyDescent="0.25">
      <c r="B577" s="15"/>
      <c r="C577" s="15"/>
      <c r="D577" s="15"/>
      <c r="E577" s="15"/>
      <c r="F577" s="15"/>
      <c r="G577" s="15"/>
      <c r="H577" s="15"/>
      <c r="I577" s="15"/>
      <c r="J577" s="15"/>
      <c r="K577" s="15"/>
    </row>
    <row r="578" spans="2:11" s="16" customFormat="1" x14ac:dyDescent="0.25">
      <c r="B578" s="15"/>
      <c r="C578" s="15"/>
      <c r="D578" s="15"/>
      <c r="E578" s="15"/>
      <c r="F578" s="15"/>
      <c r="G578" s="15"/>
      <c r="H578" s="15"/>
      <c r="I578" s="15"/>
      <c r="J578" s="15"/>
      <c r="K578" s="15"/>
    </row>
    <row r="579" spans="2:11" s="16" customFormat="1" x14ac:dyDescent="0.25">
      <c r="B579" s="15"/>
      <c r="C579" s="15"/>
      <c r="D579" s="15"/>
      <c r="E579" s="15"/>
      <c r="F579" s="15"/>
      <c r="G579" s="15"/>
      <c r="H579" s="15"/>
      <c r="I579" s="15"/>
      <c r="J579" s="15"/>
      <c r="K579" s="15"/>
    </row>
    <row r="580" spans="2:11" s="16" customFormat="1" x14ac:dyDescent="0.25">
      <c r="B580" s="15"/>
      <c r="C580" s="15"/>
      <c r="D580" s="15"/>
      <c r="E580" s="15"/>
      <c r="F580" s="15"/>
      <c r="G580" s="15"/>
      <c r="H580" s="15"/>
      <c r="I580" s="15"/>
      <c r="J580" s="15"/>
      <c r="K580" s="15"/>
    </row>
    <row r="581" spans="2:11" s="16" customFormat="1" x14ac:dyDescent="0.25">
      <c r="B581" s="15"/>
      <c r="C581" s="15"/>
      <c r="D581" s="15"/>
      <c r="E581" s="15"/>
      <c r="F581" s="15"/>
      <c r="G581" s="15"/>
      <c r="H581" s="15"/>
      <c r="I581" s="15"/>
      <c r="J581" s="15"/>
      <c r="K581" s="15"/>
    </row>
    <row r="582" spans="2:11" s="16" customFormat="1" x14ac:dyDescent="0.25">
      <c r="B582" s="15"/>
      <c r="C582" s="15"/>
      <c r="D582" s="15"/>
      <c r="E582" s="15"/>
      <c r="F582" s="15"/>
      <c r="G582" s="15"/>
      <c r="H582" s="15"/>
      <c r="I582" s="15"/>
      <c r="J582" s="15"/>
      <c r="K582" s="15"/>
    </row>
    <row r="583" spans="2:11" s="16" customFormat="1" x14ac:dyDescent="0.25">
      <c r="B583" s="15"/>
      <c r="C583" s="15"/>
      <c r="D583" s="15"/>
      <c r="E583" s="15"/>
      <c r="F583" s="15"/>
      <c r="G583" s="15"/>
      <c r="H583" s="15"/>
      <c r="I583" s="15"/>
      <c r="J583" s="15"/>
      <c r="K583" s="15"/>
    </row>
    <row r="584" spans="2:11" s="16" customFormat="1" x14ac:dyDescent="0.25">
      <c r="B584" s="15"/>
      <c r="C584" s="15"/>
      <c r="D584" s="15"/>
      <c r="E584" s="15"/>
      <c r="F584" s="15"/>
      <c r="G584" s="15"/>
      <c r="H584" s="15"/>
      <c r="I584" s="15"/>
      <c r="J584" s="15"/>
      <c r="K584" s="15"/>
    </row>
    <row r="585" spans="2:11" s="16" customFormat="1" x14ac:dyDescent="0.25">
      <c r="B585" s="15"/>
      <c r="C585" s="15"/>
      <c r="D585" s="15"/>
      <c r="E585" s="15"/>
      <c r="F585" s="15"/>
      <c r="G585" s="15"/>
      <c r="H585" s="15"/>
      <c r="I585" s="15"/>
      <c r="J585" s="15"/>
      <c r="K585" s="15"/>
    </row>
    <row r="586" spans="2:11" s="16" customFormat="1" x14ac:dyDescent="0.25">
      <c r="B586" s="15"/>
      <c r="C586" s="15"/>
      <c r="D586" s="15"/>
      <c r="E586" s="15"/>
      <c r="F586" s="15"/>
      <c r="G586" s="15"/>
      <c r="H586" s="15"/>
      <c r="I586" s="15"/>
      <c r="J586" s="15"/>
      <c r="K586" s="15"/>
    </row>
    <row r="587" spans="2:11" s="16" customFormat="1" x14ac:dyDescent="0.25">
      <c r="B587" s="15"/>
      <c r="C587" s="15"/>
      <c r="D587" s="15"/>
      <c r="E587" s="15"/>
      <c r="F587" s="15"/>
      <c r="G587" s="15"/>
      <c r="H587" s="15"/>
      <c r="I587" s="15"/>
      <c r="J587" s="15"/>
      <c r="K587" s="15"/>
    </row>
    <row r="588" spans="2:11" s="16" customFormat="1" x14ac:dyDescent="0.25">
      <c r="B588" s="15"/>
      <c r="C588" s="15"/>
      <c r="D588" s="15"/>
      <c r="E588" s="15"/>
      <c r="F588" s="15"/>
      <c r="G588" s="15"/>
      <c r="H588" s="15"/>
      <c r="I588" s="15"/>
      <c r="J588" s="15"/>
      <c r="K588" s="15"/>
    </row>
    <row r="589" spans="2:11" s="16" customFormat="1" x14ac:dyDescent="0.25">
      <c r="B589" s="15"/>
      <c r="C589" s="15"/>
      <c r="D589" s="15"/>
      <c r="E589" s="15"/>
      <c r="F589" s="15"/>
      <c r="G589" s="15"/>
      <c r="H589" s="15"/>
      <c r="I589" s="15"/>
      <c r="J589" s="15"/>
      <c r="K589" s="15"/>
    </row>
    <row r="590" spans="2:11" s="16" customFormat="1" x14ac:dyDescent="0.25">
      <c r="B590" s="15"/>
      <c r="C590" s="15"/>
      <c r="D590" s="15"/>
      <c r="E590" s="15"/>
      <c r="F590" s="15"/>
      <c r="G590" s="15"/>
      <c r="H590" s="15"/>
      <c r="I590" s="15"/>
      <c r="J590" s="15"/>
      <c r="K590" s="15"/>
    </row>
    <row r="591" spans="2:11" s="16" customFormat="1" x14ac:dyDescent="0.25">
      <c r="B591" s="15"/>
      <c r="C591" s="15"/>
      <c r="D591" s="15"/>
      <c r="E591" s="15"/>
      <c r="F591" s="15"/>
      <c r="G591" s="15"/>
      <c r="H591" s="15"/>
      <c r="I591" s="15"/>
      <c r="J591" s="15"/>
      <c r="K591" s="15"/>
    </row>
    <row r="592" spans="2:11" s="16" customFormat="1" x14ac:dyDescent="0.25">
      <c r="B592" s="15"/>
      <c r="C592" s="15"/>
      <c r="D592" s="15"/>
      <c r="E592" s="15"/>
      <c r="F592" s="15"/>
      <c r="G592" s="15"/>
      <c r="H592" s="15"/>
      <c r="I592" s="15"/>
      <c r="J592" s="15"/>
      <c r="K592" s="15"/>
    </row>
    <row r="593" spans="2:11" s="16" customFormat="1" x14ac:dyDescent="0.25">
      <c r="B593" s="15"/>
      <c r="C593" s="15"/>
      <c r="D593" s="15"/>
      <c r="E593" s="15"/>
      <c r="F593" s="15"/>
      <c r="G593" s="15"/>
      <c r="H593" s="15"/>
      <c r="I593" s="15"/>
      <c r="J593" s="15"/>
      <c r="K593" s="15"/>
    </row>
    <row r="594" spans="2:11" s="16" customFormat="1" x14ac:dyDescent="0.25">
      <c r="B594" s="15"/>
      <c r="C594" s="15"/>
      <c r="D594" s="15"/>
      <c r="E594" s="15"/>
      <c r="F594" s="15"/>
      <c r="G594" s="15"/>
      <c r="H594" s="15"/>
      <c r="I594" s="15"/>
      <c r="J594" s="15"/>
      <c r="K594" s="15"/>
    </row>
    <row r="595" spans="2:11" s="16" customFormat="1" x14ac:dyDescent="0.25">
      <c r="B595" s="15"/>
      <c r="C595" s="15"/>
      <c r="D595" s="15"/>
      <c r="E595" s="15"/>
      <c r="F595" s="15"/>
      <c r="G595" s="15"/>
      <c r="H595" s="15"/>
      <c r="I595" s="15"/>
      <c r="J595" s="15"/>
      <c r="K595" s="15"/>
    </row>
    <row r="596" spans="2:11" s="16" customFormat="1" x14ac:dyDescent="0.25">
      <c r="B596" s="15"/>
      <c r="C596" s="15"/>
      <c r="D596" s="15"/>
      <c r="E596" s="15"/>
      <c r="F596" s="15"/>
      <c r="G596" s="15"/>
      <c r="H596" s="15"/>
      <c r="I596" s="15"/>
      <c r="J596" s="15"/>
      <c r="K596" s="15"/>
    </row>
    <row r="597" spans="2:11" s="16" customFormat="1" x14ac:dyDescent="0.25">
      <c r="B597" s="15"/>
      <c r="C597" s="15"/>
      <c r="D597" s="15"/>
      <c r="E597" s="15"/>
      <c r="F597" s="15"/>
      <c r="G597" s="15"/>
      <c r="H597" s="15"/>
      <c r="I597" s="15"/>
      <c r="J597" s="15"/>
      <c r="K597" s="15"/>
    </row>
    <row r="598" spans="2:11" s="16" customFormat="1" x14ac:dyDescent="0.25">
      <c r="B598" s="15"/>
      <c r="C598" s="15"/>
      <c r="D598" s="15"/>
      <c r="E598" s="15"/>
      <c r="F598" s="15"/>
      <c r="G598" s="15"/>
      <c r="H598" s="15"/>
      <c r="I598" s="15"/>
      <c r="J598" s="15"/>
      <c r="K598" s="15"/>
    </row>
    <row r="599" spans="2:11" s="16" customFormat="1" x14ac:dyDescent="0.25">
      <c r="B599" s="15"/>
      <c r="C599" s="15"/>
      <c r="D599" s="15"/>
      <c r="E599" s="15"/>
      <c r="F599" s="15"/>
      <c r="G599" s="15"/>
      <c r="H599" s="15"/>
      <c r="I599" s="15"/>
      <c r="J599" s="15"/>
      <c r="K599" s="15"/>
    </row>
    <row r="600" spans="2:11" s="16" customFormat="1" x14ac:dyDescent="0.25">
      <c r="B600" s="15"/>
      <c r="C600" s="15"/>
      <c r="D600" s="15"/>
      <c r="E600" s="15"/>
      <c r="F600" s="15"/>
      <c r="G600" s="15"/>
      <c r="H600" s="15"/>
      <c r="I600" s="15"/>
      <c r="J600" s="15"/>
      <c r="K600" s="15"/>
    </row>
    <row r="601" spans="2:11" s="16" customFormat="1" x14ac:dyDescent="0.25">
      <c r="B601" s="15"/>
      <c r="C601" s="15"/>
      <c r="D601" s="15"/>
      <c r="E601" s="15"/>
      <c r="F601" s="15"/>
      <c r="G601" s="15"/>
      <c r="H601" s="15"/>
      <c r="I601" s="15"/>
      <c r="J601" s="15"/>
      <c r="K601" s="15"/>
    </row>
    <row r="602" spans="2:11" s="16" customFormat="1" x14ac:dyDescent="0.25">
      <c r="B602" s="15"/>
      <c r="C602" s="15"/>
      <c r="D602" s="15"/>
      <c r="E602" s="15"/>
      <c r="F602" s="15"/>
      <c r="G602" s="15"/>
      <c r="H602" s="15"/>
      <c r="I602" s="15"/>
      <c r="J602" s="15"/>
      <c r="K602" s="15"/>
    </row>
    <row r="603" spans="2:11" s="16" customFormat="1" x14ac:dyDescent="0.25">
      <c r="B603" s="15"/>
      <c r="C603" s="15"/>
      <c r="D603" s="15"/>
      <c r="E603" s="15"/>
      <c r="F603" s="15"/>
      <c r="G603" s="15"/>
      <c r="H603" s="15"/>
      <c r="I603" s="15"/>
      <c r="J603" s="15"/>
      <c r="K603" s="15"/>
    </row>
    <row r="604" spans="2:11" s="16" customFormat="1" x14ac:dyDescent="0.25">
      <c r="B604" s="15"/>
      <c r="C604" s="15"/>
      <c r="D604" s="15"/>
      <c r="E604" s="15"/>
      <c r="F604" s="15"/>
      <c r="G604" s="15"/>
      <c r="H604" s="15"/>
      <c r="I604" s="15"/>
      <c r="J604" s="15"/>
      <c r="K604" s="15"/>
    </row>
    <row r="605" spans="2:11" s="16" customFormat="1" x14ac:dyDescent="0.25">
      <c r="B605" s="15"/>
      <c r="C605" s="15"/>
      <c r="D605" s="15"/>
      <c r="E605" s="15"/>
      <c r="F605" s="15"/>
      <c r="G605" s="15"/>
      <c r="H605" s="15"/>
      <c r="I605" s="15"/>
      <c r="J605" s="15"/>
      <c r="K605" s="15"/>
    </row>
    <row r="606" spans="2:11" s="16" customFormat="1" x14ac:dyDescent="0.25">
      <c r="B606" s="15"/>
      <c r="C606" s="15"/>
      <c r="D606" s="15"/>
      <c r="E606" s="15"/>
      <c r="F606" s="15"/>
      <c r="G606" s="15"/>
      <c r="H606" s="15"/>
      <c r="I606" s="15"/>
      <c r="J606" s="15"/>
      <c r="K606" s="15"/>
    </row>
    <row r="607" spans="2:11" s="16" customFormat="1" x14ac:dyDescent="0.25">
      <c r="B607" s="15"/>
      <c r="C607" s="15"/>
      <c r="D607" s="15"/>
      <c r="E607" s="15"/>
      <c r="F607" s="15"/>
      <c r="G607" s="15"/>
      <c r="H607" s="15"/>
      <c r="I607" s="15"/>
      <c r="J607" s="15"/>
      <c r="K607" s="15"/>
    </row>
    <row r="608" spans="2:11" s="16" customFormat="1" x14ac:dyDescent="0.25">
      <c r="B608" s="15"/>
      <c r="C608" s="15"/>
      <c r="D608" s="15"/>
      <c r="E608" s="15"/>
      <c r="F608" s="15"/>
      <c r="G608" s="15"/>
      <c r="H608" s="15"/>
      <c r="I608" s="15"/>
      <c r="J608" s="15"/>
      <c r="K608" s="15"/>
    </row>
    <row r="609" spans="2:11" s="16" customFormat="1" x14ac:dyDescent="0.25">
      <c r="B609" s="15"/>
      <c r="C609" s="15"/>
      <c r="D609" s="15"/>
      <c r="E609" s="15"/>
      <c r="F609" s="15"/>
      <c r="G609" s="15"/>
      <c r="H609" s="15"/>
      <c r="I609" s="15"/>
      <c r="J609" s="15"/>
      <c r="K609" s="15"/>
    </row>
    <row r="610" spans="2:11" s="16" customFormat="1" x14ac:dyDescent="0.25">
      <c r="B610" s="15"/>
      <c r="C610" s="15"/>
      <c r="D610" s="15"/>
      <c r="E610" s="15"/>
      <c r="F610" s="15"/>
      <c r="G610" s="15"/>
      <c r="H610" s="15"/>
      <c r="I610" s="15"/>
      <c r="J610" s="15"/>
      <c r="K610" s="15"/>
    </row>
    <row r="611" spans="2:11" s="16" customFormat="1" x14ac:dyDescent="0.25">
      <c r="B611" s="15"/>
      <c r="C611" s="15"/>
      <c r="D611" s="15"/>
      <c r="E611" s="15"/>
      <c r="F611" s="15"/>
      <c r="G611" s="15"/>
      <c r="H611" s="15"/>
      <c r="I611" s="15"/>
      <c r="J611" s="15"/>
      <c r="K611" s="15"/>
    </row>
    <row r="612" spans="2:11" s="16" customFormat="1" x14ac:dyDescent="0.25">
      <c r="B612" s="15"/>
      <c r="C612" s="15"/>
      <c r="D612" s="15"/>
      <c r="E612" s="15"/>
      <c r="F612" s="15"/>
      <c r="G612" s="15"/>
      <c r="H612" s="15"/>
      <c r="I612" s="15"/>
      <c r="J612" s="15"/>
      <c r="K612" s="15"/>
    </row>
    <row r="613" spans="2:11" s="16" customFormat="1" x14ac:dyDescent="0.25">
      <c r="B613" s="15"/>
      <c r="C613" s="15"/>
      <c r="D613" s="15"/>
      <c r="E613" s="15"/>
      <c r="F613" s="15"/>
      <c r="G613" s="15"/>
      <c r="H613" s="15"/>
      <c r="I613" s="15"/>
      <c r="J613" s="15"/>
      <c r="K613" s="15"/>
    </row>
    <row r="614" spans="2:11" s="16" customFormat="1" x14ac:dyDescent="0.25">
      <c r="B614" s="15"/>
      <c r="C614" s="15"/>
      <c r="D614" s="15"/>
      <c r="E614" s="15"/>
      <c r="F614" s="15"/>
      <c r="G614" s="15"/>
      <c r="H614" s="15"/>
      <c r="I614" s="15"/>
      <c r="J614" s="15"/>
      <c r="K614" s="15"/>
    </row>
    <row r="615" spans="2:11" s="16" customFormat="1" x14ac:dyDescent="0.25">
      <c r="B615" s="15"/>
      <c r="C615" s="15"/>
      <c r="D615" s="15"/>
      <c r="E615" s="15"/>
      <c r="F615" s="15"/>
      <c r="G615" s="15"/>
      <c r="H615" s="15"/>
      <c r="I615" s="15"/>
      <c r="J615" s="15"/>
      <c r="K615" s="15"/>
    </row>
    <row r="616" spans="2:11" s="16" customFormat="1" x14ac:dyDescent="0.25">
      <c r="B616" s="15"/>
      <c r="C616" s="15"/>
      <c r="D616" s="15"/>
      <c r="E616" s="15"/>
      <c r="F616" s="15"/>
      <c r="G616" s="15"/>
      <c r="H616" s="15"/>
      <c r="I616" s="15"/>
      <c r="J616" s="15"/>
      <c r="K616" s="15"/>
    </row>
    <row r="617" spans="2:11" s="16" customFormat="1" x14ac:dyDescent="0.25">
      <c r="B617" s="15"/>
      <c r="C617" s="15"/>
      <c r="D617" s="15"/>
      <c r="E617" s="15"/>
      <c r="F617" s="15"/>
      <c r="G617" s="15"/>
      <c r="H617" s="15"/>
      <c r="I617" s="15"/>
      <c r="J617" s="15"/>
      <c r="K617" s="15"/>
    </row>
    <row r="618" spans="2:11" s="16" customFormat="1" x14ac:dyDescent="0.25">
      <c r="B618" s="15"/>
      <c r="C618" s="15"/>
      <c r="D618" s="15"/>
      <c r="E618" s="15"/>
      <c r="F618" s="15"/>
      <c r="G618" s="15"/>
      <c r="H618" s="15"/>
      <c r="I618" s="15"/>
      <c r="J618" s="15"/>
      <c r="K618" s="15"/>
    </row>
    <row r="619" spans="2:11" s="16" customFormat="1" x14ac:dyDescent="0.25">
      <c r="B619" s="15"/>
      <c r="C619" s="15"/>
      <c r="D619" s="15"/>
      <c r="E619" s="15"/>
      <c r="F619" s="15"/>
      <c r="G619" s="15"/>
      <c r="H619" s="15"/>
      <c r="I619" s="15"/>
      <c r="J619" s="15"/>
      <c r="K619" s="15"/>
    </row>
    <row r="620" spans="2:11" s="16" customFormat="1" x14ac:dyDescent="0.25">
      <c r="B620" s="15"/>
      <c r="C620" s="15"/>
      <c r="D620" s="15"/>
      <c r="E620" s="15"/>
      <c r="F620" s="15"/>
      <c r="G620" s="15"/>
      <c r="H620" s="15"/>
      <c r="I620" s="15"/>
      <c r="J620" s="15"/>
      <c r="K620" s="15"/>
    </row>
    <row r="621" spans="2:11" s="16" customFormat="1" x14ac:dyDescent="0.25">
      <c r="B621" s="15"/>
      <c r="C621" s="15"/>
      <c r="D621" s="15"/>
      <c r="E621" s="15"/>
      <c r="F621" s="15"/>
      <c r="G621" s="15"/>
      <c r="H621" s="15"/>
      <c r="I621" s="15"/>
      <c r="J621" s="15"/>
      <c r="K621" s="15"/>
    </row>
    <row r="622" spans="2:11" s="16" customFormat="1" x14ac:dyDescent="0.25">
      <c r="B622" s="15"/>
      <c r="C622" s="15"/>
      <c r="D622" s="15"/>
      <c r="E622" s="15"/>
      <c r="F622" s="15"/>
      <c r="G622" s="15"/>
      <c r="H622" s="15"/>
      <c r="I622" s="15"/>
      <c r="J622" s="15"/>
      <c r="K622" s="15"/>
    </row>
    <row r="623" spans="2:11" s="16" customFormat="1" x14ac:dyDescent="0.25">
      <c r="B623" s="15"/>
      <c r="C623" s="15"/>
      <c r="D623" s="15"/>
      <c r="E623" s="15"/>
      <c r="F623" s="15"/>
      <c r="G623" s="15"/>
      <c r="H623" s="15"/>
      <c r="I623" s="15"/>
      <c r="J623" s="15"/>
      <c r="K623" s="15"/>
    </row>
    <row r="624" spans="2:11" s="16" customFormat="1" x14ac:dyDescent="0.25">
      <c r="B624" s="15"/>
      <c r="C624" s="15"/>
      <c r="D624" s="15"/>
      <c r="E624" s="15"/>
      <c r="F624" s="15"/>
      <c r="G624" s="15"/>
      <c r="H624" s="15"/>
      <c r="I624" s="15"/>
      <c r="J624" s="15"/>
      <c r="K624" s="15"/>
    </row>
    <row r="625" spans="2:11" s="16" customFormat="1" x14ac:dyDescent="0.25">
      <c r="B625" s="15"/>
      <c r="C625" s="15"/>
      <c r="D625" s="15"/>
      <c r="E625" s="15"/>
      <c r="F625" s="15"/>
      <c r="G625" s="15"/>
      <c r="H625" s="15"/>
      <c r="I625" s="15"/>
      <c r="J625" s="15"/>
      <c r="K625" s="15"/>
    </row>
    <row r="626" spans="2:11" s="16" customFormat="1" x14ac:dyDescent="0.25">
      <c r="B626" s="15"/>
      <c r="C626" s="15"/>
      <c r="D626" s="15"/>
      <c r="E626" s="15"/>
      <c r="F626" s="15"/>
      <c r="G626" s="15"/>
      <c r="H626" s="15"/>
      <c r="I626" s="15"/>
      <c r="J626" s="15"/>
      <c r="K626" s="15"/>
    </row>
    <row r="627" spans="2:11" s="16" customFormat="1" x14ac:dyDescent="0.25">
      <c r="B627" s="15"/>
      <c r="C627" s="15"/>
      <c r="D627" s="15"/>
      <c r="E627" s="15"/>
      <c r="F627" s="15"/>
      <c r="G627" s="15"/>
      <c r="H627" s="15"/>
      <c r="I627" s="15"/>
      <c r="J627" s="15"/>
      <c r="K627" s="15"/>
    </row>
    <row r="628" spans="2:11" s="16" customFormat="1" x14ac:dyDescent="0.25">
      <c r="B628" s="15"/>
      <c r="C628" s="15"/>
      <c r="D628" s="15"/>
      <c r="E628" s="15"/>
      <c r="F628" s="15"/>
      <c r="G628" s="15"/>
      <c r="H628" s="15"/>
      <c r="I628" s="15"/>
      <c r="J628" s="15"/>
      <c r="K628" s="15"/>
    </row>
    <row r="629" spans="2:11" s="16" customFormat="1" x14ac:dyDescent="0.25">
      <c r="B629" s="15"/>
      <c r="C629" s="15"/>
      <c r="D629" s="15"/>
      <c r="E629" s="15"/>
      <c r="F629" s="15"/>
      <c r="G629" s="15"/>
      <c r="H629" s="15"/>
      <c r="I629" s="15"/>
      <c r="J629" s="15"/>
      <c r="K629" s="15"/>
    </row>
    <row r="630" spans="2:11" s="16" customFormat="1" x14ac:dyDescent="0.25">
      <c r="B630" s="15"/>
      <c r="C630" s="15"/>
      <c r="D630" s="15"/>
      <c r="E630" s="15"/>
      <c r="F630" s="15"/>
      <c r="G630" s="15"/>
      <c r="H630" s="15"/>
      <c r="I630" s="15"/>
      <c r="J630" s="15"/>
      <c r="K630" s="15"/>
    </row>
    <row r="631" spans="2:11" s="16" customFormat="1" x14ac:dyDescent="0.25">
      <c r="B631" s="15"/>
      <c r="C631" s="15"/>
      <c r="D631" s="15"/>
      <c r="E631" s="15"/>
      <c r="F631" s="15"/>
      <c r="G631" s="15"/>
      <c r="H631" s="15"/>
      <c r="I631" s="15"/>
      <c r="J631" s="15"/>
      <c r="K631" s="15"/>
    </row>
    <row r="632" spans="2:11" s="16" customFormat="1" x14ac:dyDescent="0.25">
      <c r="B632" s="15"/>
      <c r="C632" s="15"/>
      <c r="D632" s="15"/>
      <c r="E632" s="15"/>
      <c r="F632" s="15"/>
      <c r="G632" s="15"/>
      <c r="H632" s="15"/>
      <c r="I632" s="15"/>
      <c r="J632" s="15"/>
      <c r="K632" s="15"/>
    </row>
    <row r="633" spans="2:11" s="16" customFormat="1" x14ac:dyDescent="0.25">
      <c r="B633" s="15"/>
      <c r="C633" s="15"/>
      <c r="D633" s="15"/>
      <c r="E633" s="15"/>
      <c r="F633" s="15"/>
      <c r="G633" s="15"/>
      <c r="H633" s="15"/>
      <c r="I633" s="15"/>
      <c r="J633" s="15"/>
      <c r="K633" s="15"/>
    </row>
    <row r="634" spans="2:11" s="16" customFormat="1" x14ac:dyDescent="0.25">
      <c r="B634" s="15"/>
      <c r="C634" s="15"/>
      <c r="D634" s="15"/>
      <c r="E634" s="15"/>
      <c r="F634" s="15"/>
      <c r="G634" s="15"/>
      <c r="H634" s="15"/>
      <c r="I634" s="15"/>
      <c r="J634" s="15"/>
      <c r="K634" s="15"/>
    </row>
    <row r="635" spans="2:11" s="16" customFormat="1" x14ac:dyDescent="0.25">
      <c r="B635" s="15"/>
      <c r="C635" s="15"/>
      <c r="D635" s="15"/>
      <c r="E635" s="15"/>
      <c r="F635" s="15"/>
      <c r="G635" s="15"/>
      <c r="H635" s="15"/>
      <c r="I635" s="15"/>
      <c r="J635" s="15"/>
      <c r="K635" s="15"/>
    </row>
    <row r="636" spans="2:11" s="16" customFormat="1" x14ac:dyDescent="0.25">
      <c r="B636" s="15"/>
      <c r="C636" s="15"/>
      <c r="D636" s="15"/>
      <c r="E636" s="15"/>
      <c r="F636" s="15"/>
      <c r="G636" s="15"/>
      <c r="H636" s="15"/>
      <c r="I636" s="15"/>
      <c r="J636" s="15"/>
      <c r="K636" s="15"/>
    </row>
    <row r="637" spans="2:11" s="16" customFormat="1" x14ac:dyDescent="0.25">
      <c r="B637" s="15"/>
      <c r="C637" s="15"/>
      <c r="D637" s="15"/>
      <c r="E637" s="15"/>
      <c r="F637" s="15"/>
      <c r="G637" s="15"/>
      <c r="H637" s="15"/>
      <c r="I637" s="15"/>
      <c r="J637" s="15"/>
      <c r="K637" s="15"/>
    </row>
    <row r="638" spans="2:11" s="16" customFormat="1" x14ac:dyDescent="0.25">
      <c r="B638" s="15"/>
      <c r="C638" s="15"/>
      <c r="D638" s="15"/>
      <c r="E638" s="15"/>
      <c r="F638" s="15"/>
      <c r="G638" s="15"/>
      <c r="H638" s="15"/>
      <c r="I638" s="15"/>
      <c r="J638" s="15"/>
      <c r="K638" s="15"/>
    </row>
    <row r="639" spans="2:11" s="16" customFormat="1" x14ac:dyDescent="0.25">
      <c r="B639" s="15"/>
      <c r="C639" s="15"/>
      <c r="D639" s="15"/>
      <c r="E639" s="15"/>
      <c r="F639" s="15"/>
      <c r="G639" s="15"/>
      <c r="H639" s="15"/>
      <c r="I639" s="15"/>
      <c r="J639" s="15"/>
      <c r="K639" s="15"/>
    </row>
    <row r="640" spans="2:11" s="16" customFormat="1" x14ac:dyDescent="0.25">
      <c r="B640" s="15"/>
      <c r="C640" s="15"/>
      <c r="D640" s="15"/>
      <c r="E640" s="15"/>
      <c r="F640" s="15"/>
      <c r="G640" s="15"/>
      <c r="H640" s="15"/>
      <c r="I640" s="15"/>
      <c r="J640" s="15"/>
      <c r="K640" s="15"/>
    </row>
    <row r="641" spans="2:11" s="16" customFormat="1" x14ac:dyDescent="0.25">
      <c r="B641" s="15"/>
      <c r="C641" s="15"/>
      <c r="D641" s="15"/>
      <c r="E641" s="15"/>
      <c r="F641" s="15"/>
      <c r="G641" s="15"/>
      <c r="H641" s="15"/>
      <c r="I641" s="15"/>
      <c r="J641" s="15"/>
      <c r="K641" s="15"/>
    </row>
    <row r="642" spans="2:11" s="16" customFormat="1" x14ac:dyDescent="0.25">
      <c r="B642" s="15"/>
      <c r="C642" s="15"/>
      <c r="D642" s="15"/>
      <c r="E642" s="15"/>
      <c r="F642" s="15"/>
      <c r="G642" s="15"/>
      <c r="H642" s="15"/>
      <c r="I642" s="15"/>
      <c r="J642" s="15"/>
      <c r="K642" s="15"/>
    </row>
    <row r="643" spans="2:11" s="16" customFormat="1" x14ac:dyDescent="0.25">
      <c r="B643" s="15"/>
      <c r="C643" s="15"/>
      <c r="D643" s="15"/>
      <c r="E643" s="15"/>
      <c r="F643" s="15"/>
      <c r="G643" s="15"/>
      <c r="H643" s="15"/>
      <c r="I643" s="15"/>
      <c r="J643" s="15"/>
      <c r="K643" s="15"/>
    </row>
    <row r="644" spans="2:11" s="16" customFormat="1" x14ac:dyDescent="0.25">
      <c r="B644" s="15"/>
      <c r="C644" s="15"/>
      <c r="D644" s="15"/>
      <c r="E644" s="15"/>
      <c r="F644" s="15"/>
      <c r="G644" s="15"/>
      <c r="H644" s="15"/>
      <c r="I644" s="15"/>
      <c r="J644" s="15"/>
      <c r="K644" s="15"/>
    </row>
    <row r="645" spans="2:11" s="16" customFormat="1" x14ac:dyDescent="0.25">
      <c r="B645" s="15"/>
      <c r="C645" s="15"/>
      <c r="D645" s="15"/>
      <c r="E645" s="15"/>
      <c r="F645" s="15"/>
      <c r="G645" s="15"/>
      <c r="H645" s="15"/>
      <c r="I645" s="15"/>
      <c r="J645" s="15"/>
      <c r="K645" s="15"/>
    </row>
    <row r="646" spans="2:11" s="16" customFormat="1" x14ac:dyDescent="0.25">
      <c r="B646" s="15"/>
      <c r="C646" s="15"/>
      <c r="D646" s="15"/>
      <c r="E646" s="15"/>
      <c r="F646" s="15"/>
      <c r="G646" s="15"/>
      <c r="H646" s="15"/>
      <c r="I646" s="15"/>
      <c r="J646" s="15"/>
      <c r="K646" s="15"/>
    </row>
    <row r="647" spans="2:11" s="16" customFormat="1" x14ac:dyDescent="0.25">
      <c r="B647" s="15"/>
      <c r="C647" s="15"/>
      <c r="D647" s="15"/>
      <c r="E647" s="15"/>
      <c r="F647" s="15"/>
      <c r="G647" s="15"/>
      <c r="H647" s="15"/>
      <c r="I647" s="15"/>
      <c r="J647" s="15"/>
      <c r="K647" s="15"/>
    </row>
    <row r="648" spans="2:11" s="16" customFormat="1" x14ac:dyDescent="0.25">
      <c r="B648" s="15"/>
      <c r="C648" s="15"/>
      <c r="D648" s="15"/>
      <c r="E648" s="15"/>
      <c r="F648" s="15"/>
      <c r="G648" s="15"/>
      <c r="H648" s="15"/>
      <c r="I648" s="15"/>
      <c r="J648" s="15"/>
      <c r="K648" s="15"/>
    </row>
    <row r="649" spans="2:11" s="16" customFormat="1" x14ac:dyDescent="0.25">
      <c r="B649" s="15"/>
      <c r="C649" s="15"/>
      <c r="D649" s="15"/>
      <c r="E649" s="15"/>
      <c r="F649" s="15"/>
      <c r="G649" s="15"/>
      <c r="H649" s="15"/>
      <c r="I649" s="15"/>
      <c r="J649" s="15"/>
      <c r="K649" s="15"/>
    </row>
    <row r="650" spans="2:11" s="16" customFormat="1" x14ac:dyDescent="0.25">
      <c r="B650" s="15"/>
      <c r="C650" s="15"/>
      <c r="D650" s="15"/>
      <c r="E650" s="15"/>
      <c r="F650" s="15"/>
      <c r="G650" s="15"/>
      <c r="H650" s="15"/>
      <c r="I650" s="15"/>
      <c r="J650" s="15"/>
      <c r="K650" s="15"/>
    </row>
    <row r="651" spans="2:11" s="16" customFormat="1" x14ac:dyDescent="0.25">
      <c r="B651" s="15"/>
      <c r="C651" s="15"/>
      <c r="D651" s="15"/>
      <c r="E651" s="15"/>
      <c r="F651" s="15"/>
      <c r="G651" s="15"/>
      <c r="H651" s="15"/>
      <c r="I651" s="15"/>
      <c r="J651" s="15"/>
      <c r="K651" s="15"/>
    </row>
    <row r="652" spans="2:11" s="16" customFormat="1" x14ac:dyDescent="0.25">
      <c r="B652" s="15"/>
      <c r="C652" s="15"/>
      <c r="D652" s="15"/>
      <c r="E652" s="15"/>
      <c r="F652" s="15"/>
      <c r="G652" s="15"/>
      <c r="H652" s="15"/>
      <c r="I652" s="15"/>
      <c r="J652" s="15"/>
      <c r="K652" s="15"/>
    </row>
    <row r="653" spans="2:11" s="16" customFormat="1" x14ac:dyDescent="0.25">
      <c r="B653" s="15"/>
      <c r="C653" s="15"/>
      <c r="D653" s="15"/>
      <c r="E653" s="15"/>
      <c r="F653" s="15"/>
      <c r="G653" s="15"/>
      <c r="H653" s="15"/>
      <c r="I653" s="15"/>
      <c r="J653" s="15"/>
      <c r="K653" s="15"/>
    </row>
    <row r="654" spans="2:11" s="16" customFormat="1" x14ac:dyDescent="0.25">
      <c r="B654" s="15"/>
      <c r="C654" s="15"/>
      <c r="D654" s="15"/>
      <c r="E654" s="15"/>
      <c r="F654" s="15"/>
      <c r="G654" s="15"/>
      <c r="H654" s="15"/>
      <c r="I654" s="15"/>
      <c r="J654" s="15"/>
      <c r="K654" s="15"/>
    </row>
    <row r="655" spans="2:11" s="16" customFormat="1" x14ac:dyDescent="0.25">
      <c r="B655" s="15"/>
      <c r="C655" s="15"/>
      <c r="D655" s="15"/>
      <c r="E655" s="15"/>
      <c r="F655" s="15"/>
      <c r="G655" s="15"/>
      <c r="H655" s="15"/>
      <c r="I655" s="15"/>
      <c r="J655" s="15"/>
      <c r="K655" s="15"/>
    </row>
    <row r="656" spans="2:11" s="16" customFormat="1" x14ac:dyDescent="0.25">
      <c r="B656" s="15"/>
      <c r="C656" s="15"/>
      <c r="D656" s="15"/>
      <c r="E656" s="15"/>
      <c r="F656" s="15"/>
      <c r="G656" s="15"/>
      <c r="H656" s="15"/>
      <c r="I656" s="15"/>
      <c r="J656" s="15"/>
      <c r="K656" s="15"/>
    </row>
    <row r="657" spans="2:11" s="16" customFormat="1" x14ac:dyDescent="0.25">
      <c r="B657" s="15"/>
      <c r="C657" s="15"/>
      <c r="D657" s="15"/>
      <c r="E657" s="15"/>
      <c r="F657" s="15"/>
      <c r="G657" s="15"/>
      <c r="H657" s="15"/>
      <c r="I657" s="15"/>
      <c r="J657" s="15"/>
      <c r="K657" s="15"/>
    </row>
    <row r="658" spans="2:11" s="16" customFormat="1" x14ac:dyDescent="0.25">
      <c r="B658" s="15"/>
      <c r="C658" s="15"/>
      <c r="D658" s="15"/>
      <c r="E658" s="15"/>
      <c r="F658" s="15"/>
      <c r="G658" s="15"/>
      <c r="H658" s="15"/>
      <c r="I658" s="15"/>
      <c r="J658" s="15"/>
      <c r="K658" s="15"/>
    </row>
    <row r="659" spans="2:11" s="16" customFormat="1" x14ac:dyDescent="0.25">
      <c r="B659" s="15"/>
      <c r="C659" s="15"/>
      <c r="D659" s="15"/>
      <c r="E659" s="15"/>
      <c r="F659" s="15"/>
      <c r="G659" s="15"/>
      <c r="H659" s="15"/>
      <c r="I659" s="15"/>
      <c r="J659" s="15"/>
      <c r="K659" s="15"/>
    </row>
    <row r="660" spans="2:11" s="16" customFormat="1" x14ac:dyDescent="0.25">
      <c r="B660" s="15"/>
      <c r="C660" s="15"/>
      <c r="D660" s="15"/>
      <c r="E660" s="15"/>
      <c r="F660" s="15"/>
      <c r="G660" s="15"/>
      <c r="H660" s="15"/>
      <c r="I660" s="15"/>
      <c r="J660" s="15"/>
      <c r="K660" s="15"/>
    </row>
    <row r="661" spans="2:11" s="16" customFormat="1" x14ac:dyDescent="0.25">
      <c r="B661" s="15"/>
      <c r="C661" s="15"/>
      <c r="D661" s="15"/>
      <c r="E661" s="15"/>
      <c r="F661" s="15"/>
      <c r="G661" s="15"/>
      <c r="H661" s="15"/>
      <c r="I661" s="15"/>
      <c r="J661" s="15"/>
      <c r="K661" s="15"/>
    </row>
    <row r="662" spans="2:11" s="16" customFormat="1" x14ac:dyDescent="0.25">
      <c r="B662" s="15"/>
      <c r="C662" s="15"/>
      <c r="D662" s="15"/>
      <c r="E662" s="15"/>
      <c r="F662" s="15"/>
      <c r="G662" s="15"/>
      <c r="H662" s="15"/>
      <c r="I662" s="15"/>
      <c r="J662" s="15"/>
      <c r="K662" s="15"/>
    </row>
    <row r="663" spans="2:11" s="16" customFormat="1" x14ac:dyDescent="0.25">
      <c r="B663" s="15"/>
      <c r="C663" s="15"/>
      <c r="D663" s="15"/>
      <c r="E663" s="15"/>
      <c r="F663" s="15"/>
      <c r="G663" s="15"/>
      <c r="H663" s="15"/>
      <c r="I663" s="15"/>
      <c r="J663" s="15"/>
      <c r="K663" s="15"/>
    </row>
    <row r="664" spans="2:11" s="16" customFormat="1" x14ac:dyDescent="0.25">
      <c r="B664" s="15"/>
      <c r="C664" s="15"/>
      <c r="D664" s="15"/>
      <c r="E664" s="15"/>
      <c r="F664" s="15"/>
      <c r="G664" s="15"/>
      <c r="H664" s="15"/>
      <c r="I664" s="15"/>
      <c r="J664" s="15"/>
      <c r="K664" s="15"/>
    </row>
    <row r="665" spans="2:11" s="16" customFormat="1" x14ac:dyDescent="0.25">
      <c r="B665" s="15"/>
      <c r="C665" s="15"/>
      <c r="D665" s="15"/>
      <c r="E665" s="15"/>
      <c r="F665" s="15"/>
      <c r="G665" s="15"/>
      <c r="H665" s="15"/>
      <c r="I665" s="15"/>
      <c r="J665" s="15"/>
      <c r="K665" s="15"/>
    </row>
    <row r="666" spans="2:11" s="16" customFormat="1" x14ac:dyDescent="0.25">
      <c r="B666" s="15"/>
      <c r="C666" s="15"/>
      <c r="D666" s="15"/>
      <c r="E666" s="15"/>
      <c r="F666" s="15"/>
      <c r="G666" s="15"/>
      <c r="H666" s="15"/>
      <c r="I666" s="15"/>
      <c r="J666" s="15"/>
      <c r="K666" s="15"/>
    </row>
    <row r="667" spans="2:11" s="16" customFormat="1" x14ac:dyDescent="0.25">
      <c r="B667" s="15"/>
      <c r="C667" s="15"/>
      <c r="D667" s="15"/>
      <c r="E667" s="15"/>
      <c r="F667" s="15"/>
      <c r="G667" s="15"/>
      <c r="H667" s="15"/>
      <c r="I667" s="15"/>
      <c r="J667" s="15"/>
      <c r="K667" s="15"/>
    </row>
    <row r="668" spans="2:11" s="16" customFormat="1" x14ac:dyDescent="0.25">
      <c r="B668" s="15"/>
      <c r="C668" s="15"/>
      <c r="D668" s="15"/>
      <c r="E668" s="15"/>
      <c r="F668" s="15"/>
      <c r="G668" s="15"/>
      <c r="H668" s="15"/>
      <c r="I668" s="15"/>
      <c r="J668" s="15"/>
      <c r="K668" s="15"/>
    </row>
    <row r="669" spans="2:11" s="16" customFormat="1" x14ac:dyDescent="0.25">
      <c r="B669" s="15"/>
      <c r="C669" s="15"/>
      <c r="D669" s="15"/>
      <c r="E669" s="15"/>
      <c r="F669" s="15"/>
      <c r="G669" s="15"/>
      <c r="H669" s="15"/>
      <c r="I669" s="15"/>
      <c r="J669" s="15"/>
      <c r="K669" s="15"/>
    </row>
    <row r="670" spans="2:11" s="16" customFormat="1" x14ac:dyDescent="0.25">
      <c r="B670" s="15"/>
      <c r="C670" s="15"/>
      <c r="D670" s="15"/>
      <c r="E670" s="15"/>
      <c r="F670" s="15"/>
      <c r="G670" s="15"/>
      <c r="H670" s="15"/>
      <c r="I670" s="15"/>
      <c r="J670" s="15"/>
      <c r="K670" s="15"/>
    </row>
    <row r="671" spans="2:11" s="16" customFormat="1" x14ac:dyDescent="0.25">
      <c r="B671" s="15"/>
      <c r="C671" s="15"/>
      <c r="D671" s="15"/>
      <c r="E671" s="15"/>
      <c r="F671" s="15"/>
      <c r="G671" s="15"/>
      <c r="H671" s="15"/>
      <c r="I671" s="15"/>
      <c r="J671" s="15"/>
      <c r="K671" s="15"/>
    </row>
    <row r="672" spans="2:11" s="16" customFormat="1" x14ac:dyDescent="0.25">
      <c r="B672" s="15"/>
      <c r="C672" s="15"/>
      <c r="D672" s="15"/>
      <c r="E672" s="15"/>
      <c r="F672" s="15"/>
      <c r="G672" s="15"/>
      <c r="H672" s="15"/>
      <c r="I672" s="15"/>
      <c r="J672" s="15"/>
      <c r="K672" s="15"/>
    </row>
    <row r="673" spans="2:11" s="16" customFormat="1" x14ac:dyDescent="0.25">
      <c r="B673" s="15"/>
      <c r="C673" s="15"/>
      <c r="D673" s="15"/>
      <c r="E673" s="15"/>
      <c r="F673" s="15"/>
      <c r="G673" s="15"/>
      <c r="H673" s="15"/>
      <c r="I673" s="15"/>
      <c r="J673" s="15"/>
      <c r="K673" s="15"/>
    </row>
    <row r="674" spans="2:11" s="16" customFormat="1" x14ac:dyDescent="0.25">
      <c r="B674" s="15"/>
      <c r="C674" s="15"/>
      <c r="D674" s="15"/>
      <c r="E674" s="15"/>
      <c r="F674" s="15"/>
      <c r="G674" s="15"/>
      <c r="H674" s="15"/>
      <c r="I674" s="15"/>
      <c r="J674" s="15"/>
      <c r="K674" s="15"/>
    </row>
    <row r="675" spans="2:11" s="16" customFormat="1" x14ac:dyDescent="0.25">
      <c r="B675" s="15"/>
      <c r="C675" s="15"/>
      <c r="D675" s="15"/>
      <c r="E675" s="15"/>
      <c r="F675" s="15"/>
      <c r="G675" s="15"/>
      <c r="H675" s="15"/>
      <c r="I675" s="15"/>
      <c r="J675" s="15"/>
      <c r="K675" s="15"/>
    </row>
    <row r="676" spans="2:11" s="16" customFormat="1" x14ac:dyDescent="0.25">
      <c r="B676" s="15"/>
      <c r="C676" s="15"/>
      <c r="D676" s="15"/>
      <c r="E676" s="15"/>
      <c r="F676" s="15"/>
      <c r="G676" s="15"/>
      <c r="H676" s="15"/>
      <c r="I676" s="15"/>
      <c r="J676" s="15"/>
      <c r="K676" s="15"/>
    </row>
    <row r="677" spans="2:11" s="16" customFormat="1" x14ac:dyDescent="0.25">
      <c r="B677" s="15"/>
      <c r="C677" s="15"/>
      <c r="D677" s="15"/>
      <c r="E677" s="15"/>
      <c r="F677" s="15"/>
      <c r="G677" s="15"/>
      <c r="H677" s="15"/>
      <c r="I677" s="15"/>
      <c r="J677" s="15"/>
      <c r="K677" s="15"/>
    </row>
    <row r="678" spans="2:11" s="16" customFormat="1" x14ac:dyDescent="0.25">
      <c r="B678" s="15"/>
      <c r="C678" s="15"/>
      <c r="D678" s="15"/>
      <c r="E678" s="15"/>
      <c r="F678" s="15"/>
      <c r="G678" s="15"/>
      <c r="H678" s="15"/>
      <c r="I678" s="15"/>
      <c r="J678" s="15"/>
      <c r="K678" s="15"/>
    </row>
    <row r="679" spans="2:11" s="16" customFormat="1" x14ac:dyDescent="0.25">
      <c r="B679" s="15"/>
      <c r="C679" s="15"/>
      <c r="D679" s="15"/>
      <c r="E679" s="15"/>
      <c r="F679" s="15"/>
      <c r="G679" s="15"/>
      <c r="H679" s="15"/>
      <c r="I679" s="15"/>
      <c r="J679" s="15"/>
      <c r="K679" s="15"/>
    </row>
    <row r="680" spans="2:11" s="16" customFormat="1" x14ac:dyDescent="0.25">
      <c r="B680" s="15"/>
      <c r="C680" s="15"/>
      <c r="D680" s="15"/>
      <c r="E680" s="15"/>
      <c r="F680" s="15"/>
      <c r="G680" s="15"/>
      <c r="H680" s="15"/>
      <c r="I680" s="15"/>
      <c r="J680" s="15"/>
      <c r="K680" s="15"/>
    </row>
    <row r="681" spans="2:11" s="16" customFormat="1" x14ac:dyDescent="0.25">
      <c r="B681" s="15"/>
      <c r="C681" s="15"/>
      <c r="D681" s="15"/>
      <c r="E681" s="15"/>
      <c r="F681" s="15"/>
      <c r="G681" s="15"/>
      <c r="H681" s="15"/>
      <c r="I681" s="15"/>
      <c r="J681" s="15"/>
      <c r="K681" s="15"/>
    </row>
    <row r="682" spans="2:11" s="16" customFormat="1" x14ac:dyDescent="0.25">
      <c r="B682" s="15"/>
      <c r="C682" s="15"/>
      <c r="D682" s="15"/>
      <c r="E682" s="15"/>
      <c r="F682" s="15"/>
      <c r="G682" s="15"/>
      <c r="H682" s="15"/>
      <c r="I682" s="15"/>
      <c r="J682" s="15"/>
      <c r="K682" s="15"/>
    </row>
    <row r="683" spans="2:11" s="16" customFormat="1" x14ac:dyDescent="0.25">
      <c r="B683" s="15"/>
      <c r="C683" s="15"/>
      <c r="D683" s="15"/>
      <c r="E683" s="15"/>
      <c r="F683" s="15"/>
      <c r="G683" s="15"/>
      <c r="H683" s="15"/>
      <c r="I683" s="15"/>
      <c r="J683" s="15"/>
      <c r="K683" s="15"/>
    </row>
    <row r="684" spans="2:11" s="16" customFormat="1" x14ac:dyDescent="0.25">
      <c r="B684" s="15"/>
      <c r="C684" s="15"/>
      <c r="D684" s="15"/>
      <c r="E684" s="15"/>
      <c r="F684" s="15"/>
      <c r="G684" s="15"/>
      <c r="H684" s="15"/>
      <c r="I684" s="15"/>
      <c r="J684" s="15"/>
      <c r="K684" s="15"/>
    </row>
    <row r="685" spans="2:11" s="16" customFormat="1" x14ac:dyDescent="0.25">
      <c r="B685" s="15"/>
      <c r="C685" s="15"/>
      <c r="D685" s="15"/>
      <c r="E685" s="15"/>
      <c r="F685" s="15"/>
      <c r="G685" s="15"/>
      <c r="H685" s="15"/>
      <c r="I685" s="15"/>
      <c r="J685" s="15"/>
      <c r="K685" s="15"/>
    </row>
    <row r="686" spans="2:11" s="16" customFormat="1" x14ac:dyDescent="0.25">
      <c r="B686" s="15"/>
      <c r="C686" s="15"/>
      <c r="D686" s="15"/>
      <c r="E686" s="15"/>
      <c r="F686" s="15"/>
      <c r="G686" s="15"/>
      <c r="H686" s="15"/>
      <c r="I686" s="15"/>
      <c r="J686" s="15"/>
      <c r="K686" s="15"/>
    </row>
    <row r="687" spans="2:11" s="16" customFormat="1" x14ac:dyDescent="0.25">
      <c r="B687" s="15"/>
      <c r="C687" s="15"/>
      <c r="D687" s="15"/>
      <c r="E687" s="15"/>
      <c r="F687" s="15"/>
      <c r="G687" s="15"/>
      <c r="H687" s="15"/>
      <c r="I687" s="15"/>
      <c r="J687" s="15"/>
      <c r="K687" s="15"/>
    </row>
    <row r="688" spans="2:11" s="16" customFormat="1" x14ac:dyDescent="0.25">
      <c r="B688" s="15"/>
      <c r="C688" s="15"/>
      <c r="D688" s="15"/>
      <c r="E688" s="15"/>
      <c r="F688" s="15"/>
      <c r="G688" s="15"/>
      <c r="H688" s="15"/>
      <c r="I688" s="15"/>
      <c r="J688" s="15"/>
      <c r="K688" s="15"/>
    </row>
    <row r="689" spans="2:11" s="16" customFormat="1" x14ac:dyDescent="0.25">
      <c r="B689" s="15"/>
      <c r="C689" s="15"/>
      <c r="D689" s="15"/>
      <c r="E689" s="15"/>
      <c r="F689" s="15"/>
      <c r="G689" s="15"/>
      <c r="H689" s="15"/>
      <c r="I689" s="15"/>
      <c r="J689" s="15"/>
      <c r="K689" s="15"/>
    </row>
    <row r="690" spans="2:11" s="16" customFormat="1" x14ac:dyDescent="0.25">
      <c r="B690" s="15"/>
      <c r="C690" s="15"/>
      <c r="D690" s="15"/>
      <c r="E690" s="15"/>
      <c r="F690" s="15"/>
      <c r="G690" s="15"/>
      <c r="H690" s="15"/>
      <c r="I690" s="15"/>
      <c r="J690" s="15"/>
      <c r="K690" s="15"/>
    </row>
    <row r="691" spans="2:11" s="16" customFormat="1" x14ac:dyDescent="0.25">
      <c r="B691" s="15"/>
      <c r="C691" s="15"/>
      <c r="D691" s="15"/>
      <c r="E691" s="15"/>
      <c r="F691" s="15"/>
      <c r="G691" s="15"/>
      <c r="H691" s="15"/>
      <c r="I691" s="15"/>
      <c r="J691" s="15"/>
      <c r="K691" s="15"/>
    </row>
    <row r="692" spans="2:11" s="16" customFormat="1" x14ac:dyDescent="0.25">
      <c r="B692" s="15"/>
      <c r="C692" s="15"/>
      <c r="D692" s="15"/>
      <c r="E692" s="15"/>
      <c r="F692" s="15"/>
      <c r="G692" s="15"/>
      <c r="H692" s="15"/>
      <c r="I692" s="15"/>
      <c r="J692" s="15"/>
      <c r="K692" s="15"/>
    </row>
    <row r="693" spans="2:11" s="16" customFormat="1" x14ac:dyDescent="0.25">
      <c r="B693" s="15"/>
      <c r="C693" s="15"/>
      <c r="D693" s="15"/>
      <c r="E693" s="15"/>
      <c r="F693" s="15"/>
      <c r="G693" s="15"/>
      <c r="H693" s="15"/>
      <c r="I693" s="15"/>
      <c r="J693" s="15"/>
      <c r="K693" s="15"/>
    </row>
    <row r="694" spans="2:11" s="16" customFormat="1" x14ac:dyDescent="0.25">
      <c r="B694" s="15"/>
      <c r="C694" s="15"/>
      <c r="D694" s="15"/>
      <c r="E694" s="15"/>
      <c r="F694" s="15"/>
      <c r="G694" s="15"/>
      <c r="H694" s="15"/>
      <c r="I694" s="15"/>
      <c r="J694" s="15"/>
      <c r="K694" s="15"/>
    </row>
    <row r="695" spans="2:11" s="16" customFormat="1" x14ac:dyDescent="0.25">
      <c r="B695" s="15"/>
      <c r="C695" s="15"/>
      <c r="D695" s="15"/>
      <c r="E695" s="15"/>
      <c r="F695" s="15"/>
      <c r="G695" s="15"/>
      <c r="H695" s="15"/>
      <c r="I695" s="15"/>
      <c r="J695" s="15"/>
      <c r="K695" s="15"/>
    </row>
    <row r="696" spans="2:11" s="16" customFormat="1" x14ac:dyDescent="0.25">
      <c r="B696" s="15"/>
      <c r="C696" s="15"/>
      <c r="D696" s="15"/>
      <c r="E696" s="15"/>
      <c r="F696" s="15"/>
      <c r="G696" s="15"/>
      <c r="H696" s="15"/>
      <c r="I696" s="15"/>
      <c r="J696" s="15"/>
      <c r="K696" s="15"/>
    </row>
    <row r="697" spans="2:11" s="16" customFormat="1" x14ac:dyDescent="0.25">
      <c r="B697" s="15"/>
      <c r="C697" s="15"/>
      <c r="D697" s="15"/>
      <c r="E697" s="15"/>
      <c r="F697" s="15"/>
      <c r="G697" s="15"/>
      <c r="H697" s="15"/>
      <c r="I697" s="15"/>
      <c r="J697" s="15"/>
      <c r="K697" s="15"/>
    </row>
    <row r="698" spans="2:11" s="16" customFormat="1" x14ac:dyDescent="0.25">
      <c r="B698" s="15"/>
      <c r="C698" s="15"/>
      <c r="D698" s="15"/>
      <c r="E698" s="15"/>
      <c r="F698" s="15"/>
      <c r="G698" s="15"/>
      <c r="H698" s="15"/>
      <c r="I698" s="15"/>
      <c r="J698" s="15"/>
      <c r="K698" s="15"/>
    </row>
    <row r="699" spans="2:11" s="16" customFormat="1" x14ac:dyDescent="0.25">
      <c r="B699" s="15"/>
      <c r="C699" s="15"/>
      <c r="D699" s="15"/>
      <c r="E699" s="15"/>
      <c r="F699" s="15"/>
      <c r="G699" s="15"/>
      <c r="H699" s="15"/>
      <c r="I699" s="15"/>
      <c r="J699" s="15"/>
      <c r="K699" s="15"/>
    </row>
    <row r="700" spans="2:11" s="16" customFormat="1" x14ac:dyDescent="0.25">
      <c r="B700" s="15"/>
      <c r="C700" s="15"/>
      <c r="D700" s="15"/>
      <c r="E700" s="15"/>
      <c r="F700" s="15"/>
      <c r="G700" s="15"/>
      <c r="H700" s="15"/>
      <c r="I700" s="15"/>
      <c r="J700" s="15"/>
      <c r="K700" s="15"/>
    </row>
    <row r="701" spans="2:11" s="16" customFormat="1" x14ac:dyDescent="0.25">
      <c r="B701" s="15"/>
      <c r="C701" s="15"/>
      <c r="D701" s="15"/>
      <c r="E701" s="15"/>
      <c r="F701" s="15"/>
      <c r="G701" s="15"/>
      <c r="H701" s="15"/>
      <c r="I701" s="15"/>
      <c r="J701" s="15"/>
      <c r="K701" s="15"/>
    </row>
    <row r="702" spans="2:11" s="16" customFormat="1" x14ac:dyDescent="0.25">
      <c r="B702" s="15"/>
      <c r="C702" s="15"/>
      <c r="D702" s="15"/>
      <c r="E702" s="15"/>
      <c r="F702" s="15"/>
      <c r="G702" s="15"/>
      <c r="H702" s="15"/>
      <c r="I702" s="15"/>
      <c r="J702" s="15"/>
      <c r="K702" s="15"/>
    </row>
    <row r="703" spans="2:11" s="16" customFormat="1" x14ac:dyDescent="0.25">
      <c r="B703" s="15"/>
      <c r="C703" s="15"/>
      <c r="D703" s="15"/>
      <c r="E703" s="15"/>
      <c r="F703" s="15"/>
      <c r="G703" s="15"/>
      <c r="H703" s="15"/>
      <c r="I703" s="15"/>
      <c r="J703" s="15"/>
      <c r="K703" s="15"/>
    </row>
    <row r="704" spans="2:11" s="16" customFormat="1" x14ac:dyDescent="0.25">
      <c r="B704" s="15"/>
      <c r="C704" s="15"/>
      <c r="D704" s="15"/>
      <c r="E704" s="15"/>
      <c r="F704" s="15"/>
      <c r="G704" s="15"/>
      <c r="H704" s="15"/>
      <c r="I704" s="15"/>
      <c r="J704" s="15"/>
      <c r="K704" s="15"/>
    </row>
    <row r="705" spans="2:11" s="16" customFormat="1" x14ac:dyDescent="0.25">
      <c r="B705" s="15"/>
      <c r="C705" s="15"/>
      <c r="D705" s="15"/>
      <c r="E705" s="15"/>
      <c r="F705" s="15"/>
      <c r="G705" s="15"/>
      <c r="H705" s="15"/>
      <c r="I705" s="15"/>
      <c r="J705" s="15"/>
      <c r="K705" s="15"/>
    </row>
    <row r="706" spans="2:11" s="16" customFormat="1" x14ac:dyDescent="0.25">
      <c r="B706" s="15"/>
      <c r="C706" s="15"/>
      <c r="D706" s="15"/>
      <c r="E706" s="15"/>
      <c r="F706" s="15"/>
      <c r="G706" s="15"/>
      <c r="H706" s="15"/>
      <c r="I706" s="15"/>
      <c r="J706" s="15"/>
      <c r="K706" s="15"/>
    </row>
    <row r="707" spans="2:11" s="16" customFormat="1" x14ac:dyDescent="0.25">
      <c r="B707" s="15"/>
      <c r="C707" s="15"/>
      <c r="D707" s="15"/>
      <c r="E707" s="15"/>
      <c r="F707" s="15"/>
      <c r="G707" s="15"/>
      <c r="H707" s="15"/>
      <c r="I707" s="15"/>
      <c r="J707" s="15"/>
      <c r="K707" s="15"/>
    </row>
    <row r="708" spans="2:11" s="16" customFormat="1" x14ac:dyDescent="0.25">
      <c r="B708" s="15"/>
      <c r="C708" s="15"/>
      <c r="D708" s="15"/>
      <c r="E708" s="15"/>
      <c r="F708" s="15"/>
      <c r="G708" s="15"/>
      <c r="H708" s="15"/>
      <c r="I708" s="15"/>
      <c r="J708" s="15"/>
      <c r="K708" s="15"/>
    </row>
    <row r="709" spans="2:11" s="16" customFormat="1" x14ac:dyDescent="0.25">
      <c r="B709" s="15"/>
      <c r="C709" s="15"/>
      <c r="D709" s="15"/>
      <c r="E709" s="15"/>
      <c r="F709" s="15"/>
      <c r="G709" s="15"/>
      <c r="H709" s="15"/>
      <c r="I709" s="15"/>
      <c r="J709" s="15"/>
      <c r="K709" s="15"/>
    </row>
    <row r="710" spans="2:11" s="16" customFormat="1" x14ac:dyDescent="0.25">
      <c r="B710" s="15"/>
      <c r="C710" s="15"/>
      <c r="D710" s="15"/>
      <c r="E710" s="15"/>
      <c r="F710" s="15"/>
      <c r="G710" s="15"/>
      <c r="H710" s="15"/>
      <c r="I710" s="15"/>
      <c r="J710" s="15"/>
      <c r="K710" s="15"/>
    </row>
    <row r="711" spans="2:11" s="16" customFormat="1" x14ac:dyDescent="0.25">
      <c r="B711" s="15"/>
      <c r="C711" s="15"/>
      <c r="D711" s="15"/>
      <c r="E711" s="15"/>
      <c r="F711" s="15"/>
      <c r="G711" s="15"/>
      <c r="H711" s="15"/>
      <c r="I711" s="15"/>
      <c r="J711" s="15"/>
      <c r="K711" s="15"/>
    </row>
    <row r="712" spans="2:11" s="16" customFormat="1" x14ac:dyDescent="0.25">
      <c r="B712" s="15"/>
      <c r="C712" s="15"/>
      <c r="D712" s="15"/>
      <c r="E712" s="15"/>
      <c r="F712" s="15"/>
      <c r="G712" s="15"/>
      <c r="H712" s="15"/>
      <c r="I712" s="15"/>
      <c r="J712" s="15"/>
      <c r="K712" s="15"/>
    </row>
    <row r="713" spans="2:11" s="16" customFormat="1" x14ac:dyDescent="0.25">
      <c r="B713" s="15"/>
      <c r="C713" s="15"/>
      <c r="D713" s="15"/>
      <c r="E713" s="15"/>
      <c r="F713" s="15"/>
      <c r="G713" s="15"/>
      <c r="H713" s="15"/>
      <c r="I713" s="15"/>
      <c r="J713" s="15"/>
      <c r="K713" s="15"/>
    </row>
    <row r="714" spans="2:11" s="16" customFormat="1" x14ac:dyDescent="0.25">
      <c r="B714" s="15"/>
      <c r="C714" s="15"/>
      <c r="D714" s="15"/>
      <c r="E714" s="15"/>
      <c r="F714" s="15"/>
      <c r="G714" s="15"/>
      <c r="H714" s="15"/>
      <c r="I714" s="15"/>
      <c r="J714" s="15"/>
      <c r="K714" s="15"/>
    </row>
    <row r="715" spans="2:11" s="16" customFormat="1" x14ac:dyDescent="0.25">
      <c r="B715" s="15"/>
      <c r="C715" s="15"/>
      <c r="D715" s="15"/>
      <c r="E715" s="15"/>
      <c r="F715" s="15"/>
      <c r="G715" s="15"/>
      <c r="H715" s="15"/>
      <c r="I715" s="15"/>
      <c r="J715" s="15"/>
      <c r="K715" s="15"/>
    </row>
    <row r="716" spans="2:11" s="16" customFormat="1" x14ac:dyDescent="0.25">
      <c r="B716" s="15"/>
      <c r="C716" s="15"/>
      <c r="D716" s="15"/>
      <c r="E716" s="15"/>
      <c r="F716" s="15"/>
      <c r="G716" s="15"/>
      <c r="H716" s="15"/>
      <c r="I716" s="15"/>
      <c r="J716" s="15"/>
      <c r="K716" s="15"/>
    </row>
    <row r="717" spans="2:11" s="16" customFormat="1" x14ac:dyDescent="0.25">
      <c r="B717" s="15"/>
      <c r="C717" s="15"/>
      <c r="D717" s="15"/>
      <c r="E717" s="15"/>
      <c r="F717" s="15"/>
      <c r="G717" s="15"/>
      <c r="H717" s="15"/>
      <c r="I717" s="15"/>
      <c r="J717" s="15"/>
      <c r="K717" s="15"/>
    </row>
    <row r="718" spans="2:11" s="16" customFormat="1" x14ac:dyDescent="0.25">
      <c r="B718" s="15"/>
      <c r="C718" s="15"/>
      <c r="D718" s="15"/>
      <c r="E718" s="15"/>
      <c r="F718" s="15"/>
      <c r="G718" s="15"/>
      <c r="H718" s="15"/>
      <c r="I718" s="15"/>
      <c r="J718" s="15"/>
      <c r="K718" s="15"/>
    </row>
    <row r="719" spans="2:11" s="16" customFormat="1" x14ac:dyDescent="0.25">
      <c r="B719" s="15"/>
      <c r="C719" s="15"/>
      <c r="D719" s="15"/>
      <c r="E719" s="15"/>
      <c r="F719" s="15"/>
      <c r="G719" s="15"/>
      <c r="H719" s="15"/>
      <c r="I719" s="15"/>
      <c r="J719" s="15"/>
      <c r="K719" s="15"/>
    </row>
    <row r="720" spans="2:11" s="16" customFormat="1" x14ac:dyDescent="0.25">
      <c r="B720" s="15"/>
      <c r="C720" s="15"/>
      <c r="D720" s="15"/>
      <c r="E720" s="15"/>
      <c r="F720" s="15"/>
      <c r="G720" s="15"/>
      <c r="H720" s="15"/>
      <c r="I720" s="15"/>
      <c r="J720" s="15"/>
      <c r="K720" s="15"/>
    </row>
    <row r="721" spans="2:11" s="16" customFormat="1" x14ac:dyDescent="0.25">
      <c r="B721" s="15"/>
      <c r="C721" s="15"/>
      <c r="D721" s="15"/>
      <c r="E721" s="15"/>
      <c r="F721" s="15"/>
      <c r="G721" s="15"/>
      <c r="H721" s="15"/>
      <c r="I721" s="15"/>
      <c r="J721" s="15"/>
      <c r="K721" s="15"/>
    </row>
    <row r="722" spans="2:11" s="16" customFormat="1" x14ac:dyDescent="0.25">
      <c r="B722" s="15"/>
      <c r="C722" s="15"/>
      <c r="D722" s="15"/>
      <c r="E722" s="15"/>
      <c r="F722" s="15"/>
      <c r="G722" s="15"/>
      <c r="H722" s="15"/>
      <c r="I722" s="15"/>
      <c r="J722" s="15"/>
      <c r="K722" s="15"/>
    </row>
    <row r="723" spans="2:11" s="16" customFormat="1" x14ac:dyDescent="0.25">
      <c r="B723" s="15"/>
      <c r="C723" s="15"/>
      <c r="D723" s="15"/>
      <c r="E723" s="15"/>
      <c r="F723" s="15"/>
      <c r="G723" s="15"/>
      <c r="H723" s="15"/>
      <c r="I723" s="15"/>
      <c r="J723" s="15"/>
      <c r="K723" s="15"/>
    </row>
    <row r="724" spans="2:11" s="16" customFormat="1" x14ac:dyDescent="0.25">
      <c r="B724" s="15"/>
      <c r="C724" s="15"/>
      <c r="D724" s="15"/>
      <c r="E724" s="15"/>
      <c r="F724" s="15"/>
      <c r="G724" s="15"/>
      <c r="H724" s="15"/>
      <c r="I724" s="15"/>
      <c r="J724" s="15"/>
      <c r="K724" s="15"/>
    </row>
    <row r="725" spans="2:11" s="16" customFormat="1" x14ac:dyDescent="0.25">
      <c r="B725" s="15"/>
      <c r="C725" s="15"/>
      <c r="D725" s="15"/>
      <c r="E725" s="15"/>
      <c r="F725" s="15"/>
      <c r="G725" s="15"/>
      <c r="H725" s="15"/>
      <c r="I725" s="15"/>
      <c r="J725" s="15"/>
      <c r="K725" s="15"/>
    </row>
    <row r="726" spans="2:11" s="16" customFormat="1" x14ac:dyDescent="0.25">
      <c r="B726" s="15"/>
      <c r="C726" s="15"/>
      <c r="D726" s="15"/>
      <c r="E726" s="15"/>
      <c r="F726" s="15"/>
      <c r="G726" s="15"/>
      <c r="H726" s="15"/>
      <c r="I726" s="15"/>
      <c r="J726" s="15"/>
      <c r="K726" s="15"/>
    </row>
    <row r="727" spans="2:11" s="16" customFormat="1" x14ac:dyDescent="0.25">
      <c r="B727" s="15"/>
      <c r="C727" s="15"/>
      <c r="D727" s="15"/>
      <c r="E727" s="15"/>
      <c r="F727" s="15"/>
      <c r="G727" s="15"/>
      <c r="H727" s="15"/>
      <c r="I727" s="15"/>
      <c r="J727" s="15"/>
      <c r="K727" s="15"/>
    </row>
    <row r="728" spans="2:11" s="16" customFormat="1" x14ac:dyDescent="0.25">
      <c r="B728" s="15"/>
      <c r="C728" s="15"/>
      <c r="D728" s="15"/>
      <c r="E728" s="15"/>
      <c r="F728" s="15"/>
      <c r="G728" s="15"/>
      <c r="H728" s="15"/>
      <c r="I728" s="15"/>
      <c r="J728" s="15"/>
      <c r="K728" s="15"/>
    </row>
    <row r="729" spans="2:11" s="16" customFormat="1" x14ac:dyDescent="0.25">
      <c r="B729" s="15"/>
      <c r="C729" s="15"/>
      <c r="D729" s="15"/>
      <c r="E729" s="15"/>
      <c r="F729" s="15"/>
      <c r="G729" s="15"/>
      <c r="H729" s="15"/>
      <c r="I729" s="15"/>
      <c r="J729" s="15"/>
      <c r="K729" s="15"/>
    </row>
    <row r="730" spans="2:11" s="16" customFormat="1" x14ac:dyDescent="0.25">
      <c r="B730" s="15"/>
      <c r="C730" s="15"/>
      <c r="D730" s="15"/>
      <c r="E730" s="15"/>
      <c r="F730" s="15"/>
      <c r="G730" s="15"/>
      <c r="H730" s="15"/>
      <c r="I730" s="15"/>
      <c r="J730" s="15"/>
      <c r="K730" s="15"/>
    </row>
    <row r="731" spans="2:11" s="16" customFormat="1" x14ac:dyDescent="0.25">
      <c r="B731" s="15"/>
      <c r="C731" s="15"/>
      <c r="D731" s="15"/>
      <c r="E731" s="15"/>
      <c r="F731" s="15"/>
      <c r="G731" s="15"/>
      <c r="H731" s="15"/>
      <c r="I731" s="15"/>
      <c r="J731" s="15"/>
      <c r="K731" s="15"/>
    </row>
    <row r="732" spans="2:11" s="16" customFormat="1" x14ac:dyDescent="0.25">
      <c r="B732" s="15"/>
      <c r="C732" s="15"/>
      <c r="D732" s="15"/>
      <c r="E732" s="15"/>
      <c r="F732" s="15"/>
      <c r="G732" s="15"/>
      <c r="H732" s="15"/>
      <c r="I732" s="15"/>
      <c r="J732" s="15"/>
      <c r="K732" s="15"/>
    </row>
    <row r="733" spans="2:11" s="16" customFormat="1" x14ac:dyDescent="0.25">
      <c r="B733" s="15"/>
      <c r="C733" s="15"/>
      <c r="D733" s="15"/>
      <c r="E733" s="15"/>
      <c r="F733" s="15"/>
      <c r="G733" s="15"/>
      <c r="H733" s="15"/>
      <c r="I733" s="15"/>
      <c r="J733" s="15"/>
      <c r="K733" s="15"/>
    </row>
    <row r="734" spans="2:11" s="16" customFormat="1" x14ac:dyDescent="0.25">
      <c r="B734" s="15"/>
      <c r="C734" s="15"/>
      <c r="D734" s="15"/>
      <c r="E734" s="15"/>
      <c r="F734" s="15"/>
      <c r="G734" s="15"/>
      <c r="H734" s="15"/>
      <c r="I734" s="15"/>
      <c r="J734" s="15"/>
      <c r="K734" s="15"/>
    </row>
    <row r="735" spans="2:11" s="16" customFormat="1" x14ac:dyDescent="0.25">
      <c r="B735" s="15"/>
      <c r="C735" s="15"/>
      <c r="D735" s="15"/>
      <c r="E735" s="15"/>
      <c r="F735" s="15"/>
      <c r="G735" s="15"/>
      <c r="H735" s="15"/>
      <c r="I735" s="15"/>
      <c r="J735" s="15"/>
      <c r="K735" s="15"/>
    </row>
    <row r="736" spans="2:11" s="16" customFormat="1" x14ac:dyDescent="0.25">
      <c r="B736" s="15"/>
      <c r="C736" s="15"/>
      <c r="D736" s="15"/>
      <c r="E736" s="15"/>
      <c r="F736" s="15"/>
      <c r="G736" s="15"/>
      <c r="H736" s="15"/>
      <c r="I736" s="15"/>
      <c r="J736" s="15"/>
      <c r="K736" s="15"/>
    </row>
    <row r="737" spans="2:11" s="16" customFormat="1" x14ac:dyDescent="0.25">
      <c r="B737" s="15"/>
      <c r="C737" s="15"/>
      <c r="D737" s="15"/>
      <c r="E737" s="15"/>
      <c r="F737" s="15"/>
      <c r="G737" s="15"/>
      <c r="H737" s="15"/>
      <c r="I737" s="15"/>
      <c r="J737" s="15"/>
      <c r="K737" s="15"/>
    </row>
    <row r="738" spans="2:11" s="16" customFormat="1" x14ac:dyDescent="0.25">
      <c r="B738" s="15"/>
      <c r="C738" s="15"/>
      <c r="D738" s="15"/>
      <c r="E738" s="15"/>
      <c r="F738" s="15"/>
      <c r="G738" s="15"/>
      <c r="H738" s="15"/>
      <c r="I738" s="15"/>
      <c r="J738" s="15"/>
      <c r="K738" s="15"/>
    </row>
    <row r="739" spans="2:11" s="16" customFormat="1" x14ac:dyDescent="0.25">
      <c r="B739" s="15"/>
      <c r="C739" s="15"/>
      <c r="D739" s="15"/>
      <c r="E739" s="15"/>
      <c r="F739" s="15"/>
      <c r="G739" s="15"/>
      <c r="H739" s="15"/>
      <c r="I739" s="15"/>
      <c r="J739" s="15"/>
      <c r="K739" s="15"/>
    </row>
    <row r="740" spans="2:11" s="16" customFormat="1" x14ac:dyDescent="0.25">
      <c r="B740" s="15"/>
      <c r="C740" s="15"/>
      <c r="D740" s="15"/>
      <c r="E740" s="15"/>
      <c r="F740" s="15"/>
      <c r="G740" s="15"/>
      <c r="H740" s="15"/>
      <c r="I740" s="15"/>
      <c r="J740" s="15"/>
      <c r="K740" s="15"/>
    </row>
    <row r="741" spans="2:11" s="16" customFormat="1" x14ac:dyDescent="0.25">
      <c r="B741" s="15"/>
      <c r="C741" s="15"/>
      <c r="D741" s="15"/>
      <c r="E741" s="15"/>
      <c r="F741" s="15"/>
      <c r="G741" s="15"/>
      <c r="H741" s="15"/>
      <c r="I741" s="15"/>
      <c r="J741" s="15"/>
      <c r="K741" s="15"/>
    </row>
    <row r="742" spans="2:11" s="16" customFormat="1" x14ac:dyDescent="0.25">
      <c r="B742" s="15"/>
      <c r="C742" s="15"/>
      <c r="D742" s="15"/>
      <c r="E742" s="15"/>
      <c r="F742" s="15"/>
      <c r="G742" s="15"/>
      <c r="H742" s="15"/>
      <c r="I742" s="15"/>
      <c r="J742" s="15"/>
      <c r="K742" s="15"/>
    </row>
    <row r="743" spans="2:11" s="16" customFormat="1" x14ac:dyDescent="0.25">
      <c r="B743" s="15"/>
      <c r="C743" s="15"/>
      <c r="D743" s="15"/>
      <c r="E743" s="15"/>
      <c r="F743" s="15"/>
      <c r="G743" s="15"/>
      <c r="H743" s="15"/>
      <c r="I743" s="15"/>
      <c r="J743" s="15"/>
      <c r="K743" s="15"/>
    </row>
    <row r="744" spans="2:11" s="16" customFormat="1" x14ac:dyDescent="0.25">
      <c r="B744" s="15"/>
      <c r="C744" s="15"/>
      <c r="D744" s="15"/>
      <c r="E744" s="15"/>
      <c r="F744" s="15"/>
      <c r="G744" s="15"/>
      <c r="H744" s="15"/>
      <c r="I744" s="15"/>
      <c r="J744" s="15"/>
      <c r="K744" s="15"/>
    </row>
    <row r="745" spans="2:11" s="16" customFormat="1" x14ac:dyDescent="0.25">
      <c r="B745" s="15"/>
      <c r="C745" s="15"/>
      <c r="D745" s="15"/>
      <c r="E745" s="15"/>
      <c r="F745" s="15"/>
      <c r="G745" s="15"/>
      <c r="H745" s="15"/>
      <c r="I745" s="15"/>
      <c r="J745" s="15"/>
      <c r="K745" s="15"/>
    </row>
    <row r="746" spans="2:11" s="16" customFormat="1" x14ac:dyDescent="0.25">
      <c r="B746" s="15"/>
      <c r="C746" s="15"/>
      <c r="D746" s="15"/>
      <c r="E746" s="15"/>
      <c r="F746" s="15"/>
      <c r="G746" s="15"/>
      <c r="H746" s="15"/>
      <c r="I746" s="15"/>
      <c r="J746" s="15"/>
      <c r="K746" s="15"/>
    </row>
    <row r="747" spans="2:11" s="16" customFormat="1" x14ac:dyDescent="0.25">
      <c r="B747" s="15"/>
      <c r="C747" s="15"/>
      <c r="D747" s="15"/>
      <c r="E747" s="15"/>
      <c r="F747" s="15"/>
      <c r="G747" s="15"/>
      <c r="H747" s="15"/>
      <c r="I747" s="15"/>
      <c r="J747" s="15"/>
      <c r="K747" s="15"/>
    </row>
    <row r="748" spans="2:11" s="16" customFormat="1" x14ac:dyDescent="0.25">
      <c r="B748" s="15"/>
      <c r="C748" s="15"/>
      <c r="D748" s="15"/>
      <c r="E748" s="15"/>
      <c r="F748" s="15"/>
      <c r="G748" s="15"/>
      <c r="H748" s="15"/>
      <c r="I748" s="15"/>
      <c r="J748" s="15"/>
      <c r="K748" s="15"/>
    </row>
    <row r="749" spans="2:11" s="16" customFormat="1" x14ac:dyDescent="0.25">
      <c r="B749" s="15"/>
      <c r="C749" s="15"/>
      <c r="D749" s="15"/>
      <c r="E749" s="15"/>
      <c r="F749" s="15"/>
      <c r="G749" s="15"/>
      <c r="H749" s="15"/>
      <c r="I749" s="15"/>
      <c r="J749" s="15"/>
      <c r="K749" s="15"/>
    </row>
    <row r="750" spans="2:11" s="16" customFormat="1" x14ac:dyDescent="0.25">
      <c r="B750" s="15"/>
      <c r="C750" s="15"/>
      <c r="D750" s="15"/>
      <c r="E750" s="15"/>
      <c r="F750" s="15"/>
      <c r="G750" s="15"/>
      <c r="H750" s="15"/>
      <c r="I750" s="15"/>
      <c r="J750" s="15"/>
      <c r="K750" s="15"/>
    </row>
    <row r="751" spans="2:11" s="16" customFormat="1" x14ac:dyDescent="0.25">
      <c r="B751" s="15"/>
      <c r="C751" s="15"/>
      <c r="D751" s="15"/>
      <c r="E751" s="15"/>
      <c r="F751" s="15"/>
      <c r="G751" s="15"/>
      <c r="H751" s="15"/>
      <c r="I751" s="15"/>
      <c r="J751" s="15"/>
      <c r="K751" s="15"/>
    </row>
    <row r="752" spans="2:11" s="16" customFormat="1" x14ac:dyDescent="0.25">
      <c r="B752" s="15"/>
      <c r="C752" s="15"/>
      <c r="D752" s="15"/>
      <c r="E752" s="15"/>
      <c r="F752" s="15"/>
      <c r="G752" s="15"/>
      <c r="H752" s="15"/>
      <c r="I752" s="15"/>
      <c r="J752" s="15"/>
      <c r="K752" s="15"/>
    </row>
    <row r="753" spans="2:11" s="16" customFormat="1" x14ac:dyDescent="0.25">
      <c r="B753" s="15"/>
      <c r="C753" s="15"/>
      <c r="D753" s="15"/>
      <c r="E753" s="15"/>
      <c r="F753" s="15"/>
      <c r="G753" s="15"/>
      <c r="H753" s="15"/>
      <c r="I753" s="15"/>
      <c r="J753" s="15"/>
      <c r="K753" s="15"/>
    </row>
    <row r="754" spans="2:11" s="16" customFormat="1" x14ac:dyDescent="0.25">
      <c r="B754" s="15"/>
      <c r="C754" s="15"/>
      <c r="D754" s="15"/>
      <c r="E754" s="15"/>
      <c r="F754" s="15"/>
      <c r="G754" s="15"/>
      <c r="H754" s="15"/>
      <c r="I754" s="15"/>
      <c r="J754" s="15"/>
      <c r="K754" s="15"/>
    </row>
    <row r="755" spans="2:11" s="16" customFormat="1" x14ac:dyDescent="0.25">
      <c r="B755" s="15"/>
      <c r="C755" s="15"/>
      <c r="D755" s="15"/>
      <c r="E755" s="15"/>
      <c r="F755" s="15"/>
      <c r="G755" s="15"/>
      <c r="H755" s="15"/>
      <c r="I755" s="15"/>
      <c r="J755" s="15"/>
      <c r="K755" s="15"/>
    </row>
    <row r="756" spans="2:11" s="16" customFormat="1" x14ac:dyDescent="0.25">
      <c r="B756" s="15"/>
      <c r="C756" s="15"/>
      <c r="D756" s="15"/>
      <c r="E756" s="15"/>
      <c r="F756" s="15"/>
      <c r="G756" s="15"/>
      <c r="H756" s="15"/>
      <c r="I756" s="15"/>
      <c r="J756" s="15"/>
      <c r="K756" s="15"/>
    </row>
    <row r="757" spans="2:11" s="16" customFormat="1" x14ac:dyDescent="0.25">
      <c r="B757" s="15"/>
      <c r="C757" s="15"/>
      <c r="D757" s="15"/>
      <c r="E757" s="15"/>
      <c r="F757" s="15"/>
      <c r="G757" s="15"/>
      <c r="H757" s="15"/>
      <c r="I757" s="15"/>
      <c r="J757" s="15"/>
      <c r="K757" s="15"/>
    </row>
    <row r="758" spans="2:11" s="16" customFormat="1" x14ac:dyDescent="0.25">
      <c r="B758" s="15"/>
      <c r="C758" s="15"/>
      <c r="D758" s="15"/>
      <c r="E758" s="15"/>
      <c r="F758" s="15"/>
      <c r="G758" s="15"/>
      <c r="H758" s="15"/>
      <c r="I758" s="15"/>
      <c r="J758" s="15"/>
      <c r="K758" s="15"/>
    </row>
    <row r="759" spans="2:11" s="16" customFormat="1" x14ac:dyDescent="0.25">
      <c r="B759" s="15"/>
      <c r="C759" s="15"/>
      <c r="D759" s="15"/>
      <c r="E759" s="15"/>
      <c r="F759" s="15"/>
      <c r="G759" s="15"/>
      <c r="H759" s="15"/>
      <c r="I759" s="15"/>
      <c r="J759" s="15"/>
      <c r="K759" s="15"/>
    </row>
    <row r="760" spans="2:11" s="16" customFormat="1" x14ac:dyDescent="0.25">
      <c r="B760" s="15"/>
      <c r="C760" s="15"/>
      <c r="D760" s="15"/>
      <c r="E760" s="15"/>
      <c r="F760" s="15"/>
      <c r="G760" s="15"/>
      <c r="H760" s="15"/>
      <c r="I760" s="15"/>
      <c r="J760" s="15"/>
      <c r="K760" s="15"/>
    </row>
    <row r="761" spans="2:11" s="16" customFormat="1" x14ac:dyDescent="0.25">
      <c r="B761" s="15"/>
      <c r="C761" s="15"/>
      <c r="D761" s="15"/>
      <c r="E761" s="15"/>
      <c r="F761" s="15"/>
      <c r="G761" s="15"/>
      <c r="H761" s="15"/>
      <c r="I761" s="15"/>
      <c r="J761" s="15"/>
      <c r="K761" s="15"/>
    </row>
  </sheetData>
  <mergeCells count="8">
    <mergeCell ref="N5:O5"/>
    <mergeCell ref="N19:N21"/>
    <mergeCell ref="O19:O21"/>
    <mergeCell ref="N11:O12"/>
    <mergeCell ref="N16:N18"/>
    <mergeCell ref="N13:N15"/>
    <mergeCell ref="O16:O18"/>
    <mergeCell ref="O13:O15"/>
  </mergeCells>
  <conditionalFormatting sqref="E4:E30 G4:G30">
    <cfRule type="cellIs" dxfId="180" priority="2" operator="equal">
      <formula>"Jules"</formula>
    </cfRule>
    <cfRule type="cellIs" dxfId="179" priority="3" operator="equal">
      <formula>"Alexis"</formula>
    </cfRule>
  </conditionalFormatting>
  <conditionalFormatting sqref="K4:K30">
    <cfRule type="cellIs" dxfId="178" priority="1" operator="equal">
      <formula>0</formula>
    </cfRule>
  </conditionalFormatting>
  <dataValidations count="2">
    <dataValidation type="list" allowBlank="1" showInputMessage="1" showErrorMessage="1" sqref="E4:E29" xr:uid="{C6AC68A8-1491-468C-BE7D-7DAF6F65F0AF}">
      <formula1>"Alexis,Jules"</formula1>
    </dataValidation>
    <dataValidation type="list" allowBlank="1" showInputMessage="1" showErrorMessage="1" sqref="G4:G30" xr:uid="{EA1B9456-1438-427C-A23D-F1C4B16B1795}">
      <formula1>"Premier Chapitre"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53E3-5E43-4B25-B2F6-CA2CB262FC33}">
  <sheetPr codeName="Feuil7"/>
  <dimension ref="B2:J220"/>
  <sheetViews>
    <sheetView showGridLines="0" zoomScale="145" zoomScaleNormal="145" workbookViewId="0">
      <selection activeCell="J208" sqref="J5:J208"/>
    </sheetView>
  </sheetViews>
  <sheetFormatPr baseColWidth="10" defaultRowHeight="15" x14ac:dyDescent="0.25"/>
  <cols>
    <col min="1" max="1" width="7.28515625" style="18" customWidth="1"/>
    <col min="2" max="2" width="7.7109375" style="26" customWidth="1"/>
    <col min="3" max="3" width="42.85546875" style="26" bestFit="1" customWidth="1"/>
    <col min="4" max="4" width="11.42578125" style="26" customWidth="1"/>
    <col min="5" max="5" width="15.5703125" style="26" customWidth="1"/>
    <col min="6" max="6" width="17.28515625" style="18" bestFit="1" customWidth="1"/>
    <col min="7" max="9" width="11.42578125" style="18"/>
    <col min="10" max="10" width="19.5703125" style="18" bestFit="1" customWidth="1"/>
    <col min="11" max="16384" width="11.42578125" style="18"/>
  </cols>
  <sheetData>
    <row r="2" spans="2:10" ht="49.5" customHeight="1" x14ac:dyDescent="0.25">
      <c r="B2" s="164" t="s">
        <v>286</v>
      </c>
      <c r="C2" s="165"/>
      <c r="D2" s="165"/>
      <c r="E2" s="165"/>
      <c r="F2" s="165"/>
    </row>
    <row r="3" spans="2:10" x14ac:dyDescent="0.25">
      <c r="B3" s="153" t="s">
        <v>35</v>
      </c>
      <c r="C3" s="154"/>
      <c r="D3" s="154"/>
      <c r="E3" s="154"/>
      <c r="F3" s="154"/>
      <c r="H3" s="57" t="s">
        <v>266</v>
      </c>
      <c r="I3" s="57">
        <f>SUM(Lorcana48[Nb de cartes])</f>
        <v>288</v>
      </c>
      <c r="J3" s="57"/>
    </row>
    <row r="4" spans="2:10" x14ac:dyDescent="0.25">
      <c r="B4" s="25" t="s">
        <v>27</v>
      </c>
      <c r="C4" s="25" t="s">
        <v>41</v>
      </c>
      <c r="D4" s="25" t="s">
        <v>28</v>
      </c>
      <c r="E4" s="25" t="s">
        <v>36</v>
      </c>
      <c r="F4" s="19" t="s">
        <v>38</v>
      </c>
      <c r="H4" s="25" t="s">
        <v>284</v>
      </c>
      <c r="I4" s="25" t="s">
        <v>285</v>
      </c>
      <c r="J4" s="25" t="s">
        <v>38</v>
      </c>
    </row>
    <row r="5" spans="2:10" x14ac:dyDescent="0.25">
      <c r="B5" s="25">
        <v>1</v>
      </c>
      <c r="C5" s="25" t="s">
        <v>42</v>
      </c>
      <c r="D5" s="23" t="s">
        <v>32</v>
      </c>
      <c r="E5" s="25">
        <v>2</v>
      </c>
      <c r="F5" s="25"/>
      <c r="H5" s="25">
        <f>Lorcana48[[#This Row],[ID]]</f>
        <v>1</v>
      </c>
      <c r="I5" s="25">
        <f>Lorcana48[[#This Row],[Nb de cartes]]+'Inventaire - Chapitre 1'!G4</f>
        <v>14</v>
      </c>
      <c r="J5" s="25">
        <f>Lorcana48[[#This Row],[dont Nb brillant]]+'Inventaire - Chapitre 1'!H4</f>
        <v>0</v>
      </c>
    </row>
    <row r="6" spans="2:10" x14ac:dyDescent="0.25">
      <c r="B6" s="25">
        <v>2</v>
      </c>
      <c r="C6" s="25" t="s">
        <v>43</v>
      </c>
      <c r="D6" s="23" t="s">
        <v>32</v>
      </c>
      <c r="E6" s="25"/>
      <c r="F6" s="25"/>
      <c r="H6" s="25">
        <f>Lorcana48[[#This Row],[ID]]</f>
        <v>2</v>
      </c>
      <c r="I6" s="25">
        <f>Lorcana48[[#This Row],[Nb de cartes]]+'Inventaire - Chapitre 1'!G5</f>
        <v>3</v>
      </c>
      <c r="J6" s="25">
        <f>Lorcana48[[#This Row],[dont Nb brillant]]+'Inventaire - Chapitre 1'!H5</f>
        <v>1</v>
      </c>
    </row>
    <row r="7" spans="2:10" x14ac:dyDescent="0.25">
      <c r="B7" s="25">
        <v>3</v>
      </c>
      <c r="C7" s="25" t="s">
        <v>44</v>
      </c>
      <c r="D7" s="23" t="s">
        <v>32</v>
      </c>
      <c r="E7" s="25">
        <v>1</v>
      </c>
      <c r="F7" s="25">
        <v>1</v>
      </c>
      <c r="H7" s="25">
        <f>Lorcana48[[#This Row],[ID]]</f>
        <v>3</v>
      </c>
      <c r="I7" s="25">
        <f>Lorcana48[[#This Row],[Nb de cartes]]+'Inventaire - Chapitre 1'!G6</f>
        <v>14</v>
      </c>
      <c r="J7" s="25">
        <f>Lorcana48[[#This Row],[dont Nb brillant]]+'Inventaire - Chapitre 1'!H6</f>
        <v>4</v>
      </c>
    </row>
    <row r="8" spans="2:10" x14ac:dyDescent="0.25">
      <c r="B8" s="25">
        <v>4</v>
      </c>
      <c r="C8" s="25" t="s">
        <v>45</v>
      </c>
      <c r="D8" s="23" t="s">
        <v>32</v>
      </c>
      <c r="E8" s="25">
        <v>2</v>
      </c>
      <c r="F8" s="25"/>
      <c r="H8" s="25">
        <f>Lorcana48[[#This Row],[ID]]</f>
        <v>4</v>
      </c>
      <c r="I8" s="25">
        <f>Lorcana48[[#This Row],[Nb de cartes]]+'Inventaire - Chapitre 1'!G7</f>
        <v>12</v>
      </c>
      <c r="J8" s="25">
        <f>Lorcana48[[#This Row],[dont Nb brillant]]+'Inventaire - Chapitre 1'!H7</f>
        <v>1</v>
      </c>
    </row>
    <row r="9" spans="2:10" x14ac:dyDescent="0.25">
      <c r="B9" s="25">
        <v>5</v>
      </c>
      <c r="C9" s="25" t="s">
        <v>46</v>
      </c>
      <c r="D9" s="23" t="s">
        <v>32</v>
      </c>
      <c r="E9" s="25">
        <v>1</v>
      </c>
      <c r="F9" s="25"/>
      <c r="H9" s="25">
        <f>Lorcana48[[#This Row],[ID]]</f>
        <v>5</v>
      </c>
      <c r="I9" s="25">
        <f>Lorcana48[[#This Row],[Nb de cartes]]+'Inventaire - Chapitre 1'!G8</f>
        <v>9</v>
      </c>
      <c r="J9" s="25">
        <f>Lorcana48[[#This Row],[dont Nb brillant]]+'Inventaire - Chapitre 1'!H8</f>
        <v>1</v>
      </c>
    </row>
    <row r="10" spans="2:10" x14ac:dyDescent="0.25">
      <c r="B10" s="25">
        <v>6</v>
      </c>
      <c r="C10" s="25" t="s">
        <v>262</v>
      </c>
      <c r="D10" s="23" t="s">
        <v>32</v>
      </c>
      <c r="E10" s="25"/>
      <c r="F10" s="25"/>
      <c r="H10" s="25">
        <f>Lorcana48[[#This Row],[ID]]</f>
        <v>6</v>
      </c>
      <c r="I10" s="25">
        <f>Lorcana48[[#This Row],[Nb de cartes]]+'Inventaire - Chapitre 1'!G9</f>
        <v>3</v>
      </c>
      <c r="J10" s="25">
        <f>Lorcana48[[#This Row],[dont Nb brillant]]+'Inventaire - Chapitre 1'!H9</f>
        <v>0</v>
      </c>
    </row>
    <row r="11" spans="2:10" x14ac:dyDescent="0.25">
      <c r="B11" s="25">
        <v>7</v>
      </c>
      <c r="C11" s="25" t="s">
        <v>47</v>
      </c>
      <c r="D11" s="23" t="s">
        <v>32</v>
      </c>
      <c r="E11" s="25">
        <v>2</v>
      </c>
      <c r="F11" s="25"/>
      <c r="H11" s="25">
        <f>Lorcana48[[#This Row],[ID]]</f>
        <v>7</v>
      </c>
      <c r="I11" s="25">
        <f>Lorcana48[[#This Row],[Nb de cartes]]+'Inventaire - Chapitre 1'!G10</f>
        <v>24</v>
      </c>
      <c r="J11" s="25">
        <f>Lorcana48[[#This Row],[dont Nb brillant]]+'Inventaire - Chapitre 1'!H10</f>
        <v>1</v>
      </c>
    </row>
    <row r="12" spans="2:10" x14ac:dyDescent="0.25">
      <c r="B12" s="25">
        <v>8</v>
      </c>
      <c r="C12" s="25" t="s">
        <v>48</v>
      </c>
      <c r="D12" s="23" t="s">
        <v>32</v>
      </c>
      <c r="E12" s="25">
        <v>1</v>
      </c>
      <c r="F12" s="25"/>
      <c r="H12" s="25">
        <f>Lorcana48[[#This Row],[ID]]</f>
        <v>8</v>
      </c>
      <c r="I12" s="25">
        <f>Lorcana48[[#This Row],[Nb de cartes]]+'Inventaire - Chapitre 1'!G11</f>
        <v>14</v>
      </c>
      <c r="J12" s="25">
        <f>Lorcana48[[#This Row],[dont Nb brillant]]+'Inventaire - Chapitre 1'!H11</f>
        <v>0</v>
      </c>
    </row>
    <row r="13" spans="2:10" x14ac:dyDescent="0.25">
      <c r="B13" s="25">
        <v>9</v>
      </c>
      <c r="C13" s="25" t="s">
        <v>49</v>
      </c>
      <c r="D13" s="23" t="s">
        <v>32</v>
      </c>
      <c r="E13" s="25">
        <v>1</v>
      </c>
      <c r="F13" s="25"/>
      <c r="H13" s="25">
        <f>Lorcana48[[#This Row],[ID]]</f>
        <v>9</v>
      </c>
      <c r="I13" s="25">
        <f>Lorcana48[[#This Row],[Nb de cartes]]+'Inventaire - Chapitre 1'!G12</f>
        <v>8</v>
      </c>
      <c r="J13" s="25">
        <f>Lorcana48[[#This Row],[dont Nb brillant]]+'Inventaire - Chapitre 1'!H12</f>
        <v>0</v>
      </c>
    </row>
    <row r="14" spans="2:10" x14ac:dyDescent="0.25">
      <c r="B14" s="25">
        <v>10</v>
      </c>
      <c r="C14" s="25" t="s">
        <v>50</v>
      </c>
      <c r="D14" s="23" t="s">
        <v>32</v>
      </c>
      <c r="E14" s="25">
        <v>1</v>
      </c>
      <c r="F14" s="25"/>
      <c r="H14" s="25">
        <f>Lorcana48[[#This Row],[ID]]</f>
        <v>10</v>
      </c>
      <c r="I14" s="25">
        <f>Lorcana48[[#This Row],[Nb de cartes]]+'Inventaire - Chapitre 1'!G13</f>
        <v>5</v>
      </c>
      <c r="J14" s="25">
        <f>Lorcana48[[#This Row],[dont Nb brillant]]+'Inventaire - Chapitre 1'!H13</f>
        <v>0</v>
      </c>
    </row>
    <row r="15" spans="2:10" x14ac:dyDescent="0.25">
      <c r="B15" s="25">
        <v>11</v>
      </c>
      <c r="C15" s="25" t="s">
        <v>51</v>
      </c>
      <c r="D15" s="23" t="s">
        <v>32</v>
      </c>
      <c r="E15" s="25">
        <v>1</v>
      </c>
      <c r="F15" s="25"/>
      <c r="H15" s="25">
        <f>Lorcana48[[#This Row],[ID]]</f>
        <v>11</v>
      </c>
      <c r="I15" s="25">
        <f>Lorcana48[[#This Row],[Nb de cartes]]+'Inventaire - Chapitre 1'!G14</f>
        <v>11</v>
      </c>
      <c r="J15" s="25">
        <f>Lorcana48[[#This Row],[dont Nb brillant]]+'Inventaire - Chapitre 1'!H14</f>
        <v>0</v>
      </c>
    </row>
    <row r="16" spans="2:10" x14ac:dyDescent="0.25">
      <c r="B16" s="25">
        <v>12</v>
      </c>
      <c r="C16" s="25" t="s">
        <v>52</v>
      </c>
      <c r="D16" s="23" t="s">
        <v>32</v>
      </c>
      <c r="E16" s="25">
        <v>2</v>
      </c>
      <c r="F16" s="25"/>
      <c r="H16" s="25">
        <f>Lorcana48[[#This Row],[ID]]</f>
        <v>12</v>
      </c>
      <c r="I16" s="25">
        <f>Lorcana48[[#This Row],[Nb de cartes]]+'Inventaire - Chapitre 1'!G15</f>
        <v>11</v>
      </c>
      <c r="J16" s="25">
        <f>Lorcana48[[#This Row],[dont Nb brillant]]+'Inventaire - Chapitre 1'!H15</f>
        <v>0</v>
      </c>
    </row>
    <row r="17" spans="2:10" x14ac:dyDescent="0.25">
      <c r="B17" s="25">
        <v>13</v>
      </c>
      <c r="C17" s="25" t="s">
        <v>53</v>
      </c>
      <c r="D17" s="23" t="s">
        <v>32</v>
      </c>
      <c r="E17" s="25">
        <v>1</v>
      </c>
      <c r="F17" s="25"/>
      <c r="H17" s="25">
        <f>Lorcana48[[#This Row],[ID]]</f>
        <v>13</v>
      </c>
      <c r="I17" s="25">
        <f>Lorcana48[[#This Row],[Nb de cartes]]+'Inventaire - Chapitre 1'!G16</f>
        <v>18</v>
      </c>
      <c r="J17" s="25">
        <f>Lorcana48[[#This Row],[dont Nb brillant]]+'Inventaire - Chapitre 1'!H16</f>
        <v>0</v>
      </c>
    </row>
    <row r="18" spans="2:10" x14ac:dyDescent="0.25">
      <c r="B18" s="25">
        <v>14</v>
      </c>
      <c r="C18" s="25" t="s">
        <v>54</v>
      </c>
      <c r="D18" s="23" t="s">
        <v>32</v>
      </c>
      <c r="E18" s="25"/>
      <c r="F18" s="25"/>
      <c r="H18" s="25">
        <f>Lorcana48[[#This Row],[ID]]</f>
        <v>14</v>
      </c>
      <c r="I18" s="25">
        <f>Lorcana48[[#This Row],[Nb de cartes]]+'Inventaire - Chapitre 1'!G17</f>
        <v>3</v>
      </c>
      <c r="J18" s="25">
        <f>Lorcana48[[#This Row],[dont Nb brillant]]+'Inventaire - Chapitre 1'!H17</f>
        <v>0</v>
      </c>
    </row>
    <row r="19" spans="2:10" x14ac:dyDescent="0.25">
      <c r="B19" s="25">
        <v>15</v>
      </c>
      <c r="C19" s="25" t="s">
        <v>55</v>
      </c>
      <c r="D19" s="23" t="s">
        <v>32</v>
      </c>
      <c r="E19" s="25">
        <v>2</v>
      </c>
      <c r="F19" s="25"/>
      <c r="H19" s="25">
        <f>Lorcana48[[#This Row],[ID]]</f>
        <v>15</v>
      </c>
      <c r="I19" s="25">
        <f>Lorcana48[[#This Row],[Nb de cartes]]+'Inventaire - Chapitre 1'!G18</f>
        <v>14</v>
      </c>
      <c r="J19" s="25">
        <f>Lorcana48[[#This Row],[dont Nb brillant]]+'Inventaire - Chapitre 1'!H18</f>
        <v>1</v>
      </c>
    </row>
    <row r="20" spans="2:10" x14ac:dyDescent="0.25">
      <c r="B20" s="25">
        <v>16</v>
      </c>
      <c r="C20" s="25" t="s">
        <v>56</v>
      </c>
      <c r="D20" s="23" t="s">
        <v>32</v>
      </c>
      <c r="E20" s="25">
        <v>1</v>
      </c>
      <c r="F20" s="25"/>
      <c r="H20" s="25">
        <f>Lorcana48[[#This Row],[ID]]</f>
        <v>16</v>
      </c>
      <c r="I20" s="25">
        <f>Lorcana48[[#This Row],[Nb de cartes]]+'Inventaire - Chapitre 1'!G19</f>
        <v>10</v>
      </c>
      <c r="J20" s="25">
        <f>Lorcana48[[#This Row],[dont Nb brillant]]+'Inventaire - Chapitre 1'!H19</f>
        <v>0</v>
      </c>
    </row>
    <row r="21" spans="2:10" x14ac:dyDescent="0.25">
      <c r="B21" s="25">
        <v>17</v>
      </c>
      <c r="C21" s="25" t="s">
        <v>57</v>
      </c>
      <c r="D21" s="23" t="s">
        <v>32</v>
      </c>
      <c r="E21" s="25">
        <v>3</v>
      </c>
      <c r="F21" s="25"/>
      <c r="H21" s="25">
        <f>Lorcana48[[#This Row],[ID]]</f>
        <v>17</v>
      </c>
      <c r="I21" s="25">
        <f>Lorcana48[[#This Row],[Nb de cartes]]+'Inventaire - Chapitre 1'!G20</f>
        <v>18</v>
      </c>
      <c r="J21" s="25">
        <f>Lorcana48[[#This Row],[dont Nb brillant]]+'Inventaire - Chapitre 1'!H20</f>
        <v>2</v>
      </c>
    </row>
    <row r="22" spans="2:10" x14ac:dyDescent="0.25">
      <c r="B22" s="25">
        <v>18</v>
      </c>
      <c r="C22" s="25" t="s">
        <v>58</v>
      </c>
      <c r="D22" s="23" t="s">
        <v>32</v>
      </c>
      <c r="E22" s="25"/>
      <c r="F22" s="25"/>
      <c r="H22" s="25">
        <f>Lorcana48[[#This Row],[ID]]</f>
        <v>18</v>
      </c>
      <c r="I22" s="25">
        <f>Lorcana48[[#This Row],[Nb de cartes]]+'Inventaire - Chapitre 1'!G21</f>
        <v>1</v>
      </c>
      <c r="J22" s="25">
        <f>Lorcana48[[#This Row],[dont Nb brillant]]+'Inventaire - Chapitre 1'!H21</f>
        <v>0</v>
      </c>
    </row>
    <row r="23" spans="2:10" x14ac:dyDescent="0.25">
      <c r="B23" s="25">
        <v>19</v>
      </c>
      <c r="C23" s="25" t="s">
        <v>59</v>
      </c>
      <c r="D23" s="23" t="s">
        <v>32</v>
      </c>
      <c r="E23" s="25">
        <v>3</v>
      </c>
      <c r="F23" s="25">
        <v>1</v>
      </c>
      <c r="H23" s="25">
        <f>Lorcana48[[#This Row],[ID]]</f>
        <v>19</v>
      </c>
      <c r="I23" s="25">
        <f>Lorcana48[[#This Row],[Nb de cartes]]+'Inventaire - Chapitre 1'!G22</f>
        <v>16</v>
      </c>
      <c r="J23" s="25">
        <f>Lorcana48[[#This Row],[dont Nb brillant]]+'Inventaire - Chapitre 1'!H22</f>
        <v>3</v>
      </c>
    </row>
    <row r="24" spans="2:10" x14ac:dyDescent="0.25">
      <c r="B24" s="25">
        <v>20</v>
      </c>
      <c r="C24" s="25" t="s">
        <v>60</v>
      </c>
      <c r="D24" s="23" t="s">
        <v>32</v>
      </c>
      <c r="E24" s="25">
        <v>2</v>
      </c>
      <c r="F24" s="25"/>
      <c r="H24" s="25">
        <f>Lorcana48[[#This Row],[ID]]</f>
        <v>20</v>
      </c>
      <c r="I24" s="25">
        <f>Lorcana48[[#This Row],[Nb de cartes]]+'Inventaire - Chapitre 1'!G23</f>
        <v>18</v>
      </c>
      <c r="J24" s="25">
        <f>Lorcana48[[#This Row],[dont Nb brillant]]+'Inventaire - Chapitre 1'!H23</f>
        <v>1</v>
      </c>
    </row>
    <row r="25" spans="2:10" x14ac:dyDescent="0.25">
      <c r="B25" s="25">
        <v>21</v>
      </c>
      <c r="C25" s="25" t="s">
        <v>61</v>
      </c>
      <c r="D25" s="23" t="s">
        <v>32</v>
      </c>
      <c r="E25" s="25"/>
      <c r="F25" s="25"/>
      <c r="H25" s="25">
        <f>Lorcana48[[#This Row],[ID]]</f>
        <v>21</v>
      </c>
      <c r="I25" s="25">
        <f>Lorcana48[[#This Row],[Nb de cartes]]+'Inventaire - Chapitre 1'!G24</f>
        <v>4</v>
      </c>
      <c r="J25" s="25">
        <f>Lorcana48[[#This Row],[dont Nb brillant]]+'Inventaire - Chapitre 1'!H24</f>
        <v>0</v>
      </c>
    </row>
    <row r="26" spans="2:10" x14ac:dyDescent="0.25">
      <c r="B26" s="25">
        <v>22</v>
      </c>
      <c r="C26" s="25" t="s">
        <v>62</v>
      </c>
      <c r="D26" s="23" t="s">
        <v>32</v>
      </c>
      <c r="E26" s="25">
        <v>2</v>
      </c>
      <c r="F26" s="25"/>
      <c r="H26" s="25">
        <f>Lorcana48[[#This Row],[ID]]</f>
        <v>22</v>
      </c>
      <c r="I26" s="25">
        <f>Lorcana48[[#This Row],[Nb de cartes]]+'Inventaire - Chapitre 1'!G25</f>
        <v>16</v>
      </c>
      <c r="J26" s="25">
        <f>Lorcana48[[#This Row],[dont Nb brillant]]+'Inventaire - Chapitre 1'!H25</f>
        <v>1</v>
      </c>
    </row>
    <row r="27" spans="2:10" x14ac:dyDescent="0.25">
      <c r="B27" s="25">
        <v>23</v>
      </c>
      <c r="C27" s="25" t="s">
        <v>63</v>
      </c>
      <c r="D27" s="23" t="s">
        <v>32</v>
      </c>
      <c r="E27" s="25">
        <v>2</v>
      </c>
      <c r="F27" s="25">
        <v>1</v>
      </c>
      <c r="H27" s="25">
        <f>Lorcana48[[#This Row],[ID]]</f>
        <v>23</v>
      </c>
      <c r="I27" s="25">
        <f>Lorcana48[[#This Row],[Nb de cartes]]+'Inventaire - Chapitre 1'!G26</f>
        <v>11</v>
      </c>
      <c r="J27" s="25">
        <f>Lorcana48[[#This Row],[dont Nb brillant]]+'Inventaire - Chapitre 1'!H26</f>
        <v>3</v>
      </c>
    </row>
    <row r="28" spans="2:10" x14ac:dyDescent="0.25">
      <c r="B28" s="25">
        <v>24</v>
      </c>
      <c r="C28" s="25" t="s">
        <v>64</v>
      </c>
      <c r="D28" s="23" t="s">
        <v>32</v>
      </c>
      <c r="E28" s="25">
        <v>3</v>
      </c>
      <c r="F28" s="25">
        <v>1</v>
      </c>
      <c r="H28" s="25">
        <f>Lorcana48[[#This Row],[ID]]</f>
        <v>24</v>
      </c>
      <c r="I28" s="25">
        <f>Lorcana48[[#This Row],[Nb de cartes]]+'Inventaire - Chapitre 1'!G27</f>
        <v>14</v>
      </c>
      <c r="J28" s="25">
        <f>Lorcana48[[#This Row],[dont Nb brillant]]+'Inventaire - Chapitre 1'!H27</f>
        <v>2</v>
      </c>
    </row>
    <row r="29" spans="2:10" x14ac:dyDescent="0.25">
      <c r="B29" s="25">
        <v>25</v>
      </c>
      <c r="C29" s="25" t="s">
        <v>65</v>
      </c>
      <c r="D29" s="23" t="s">
        <v>32</v>
      </c>
      <c r="E29" s="25">
        <v>1</v>
      </c>
      <c r="F29" s="25"/>
      <c r="H29" s="25">
        <f>Lorcana48[[#This Row],[ID]]</f>
        <v>25</v>
      </c>
      <c r="I29" s="25">
        <f>Lorcana48[[#This Row],[Nb de cartes]]+'Inventaire - Chapitre 1'!G28</f>
        <v>11</v>
      </c>
      <c r="J29" s="25">
        <f>Lorcana48[[#This Row],[dont Nb brillant]]+'Inventaire - Chapitre 1'!H28</f>
        <v>0</v>
      </c>
    </row>
    <row r="30" spans="2:10" x14ac:dyDescent="0.25">
      <c r="B30" s="25">
        <v>26</v>
      </c>
      <c r="C30" s="25" t="s">
        <v>67</v>
      </c>
      <c r="D30" s="23" t="s">
        <v>32</v>
      </c>
      <c r="E30" s="25">
        <v>2</v>
      </c>
      <c r="F30" s="25"/>
      <c r="H30" s="25">
        <f>Lorcana48[[#This Row],[ID]]</f>
        <v>26</v>
      </c>
      <c r="I30" s="25">
        <f>Lorcana48[[#This Row],[Nb de cartes]]+'Inventaire - Chapitre 1'!G29</f>
        <v>16</v>
      </c>
      <c r="J30" s="25">
        <f>Lorcana48[[#This Row],[dont Nb brillant]]+'Inventaire - Chapitre 1'!H29</f>
        <v>0</v>
      </c>
    </row>
    <row r="31" spans="2:10" x14ac:dyDescent="0.25">
      <c r="B31" s="25">
        <v>27</v>
      </c>
      <c r="C31" s="25" t="s">
        <v>69</v>
      </c>
      <c r="D31" s="23" t="s">
        <v>32</v>
      </c>
      <c r="E31" s="25">
        <v>2</v>
      </c>
      <c r="F31" s="25"/>
      <c r="H31" s="25">
        <f>Lorcana48[[#This Row],[ID]]</f>
        <v>27</v>
      </c>
      <c r="I31" s="25">
        <f>Lorcana48[[#This Row],[Nb de cartes]]+'Inventaire - Chapitre 1'!G30</f>
        <v>16</v>
      </c>
      <c r="J31" s="25">
        <f>Lorcana48[[#This Row],[dont Nb brillant]]+'Inventaire - Chapitre 1'!H30</f>
        <v>1</v>
      </c>
    </row>
    <row r="32" spans="2:10" x14ac:dyDescent="0.25">
      <c r="B32" s="25">
        <v>28</v>
      </c>
      <c r="C32" s="25" t="s">
        <v>70</v>
      </c>
      <c r="D32" s="23" t="s">
        <v>32</v>
      </c>
      <c r="E32" s="25">
        <v>2</v>
      </c>
      <c r="F32" s="25"/>
      <c r="H32" s="25">
        <f>Lorcana48[[#This Row],[ID]]</f>
        <v>28</v>
      </c>
      <c r="I32" s="25">
        <f>Lorcana48[[#This Row],[Nb de cartes]]+'Inventaire - Chapitre 1'!G31</f>
        <v>18</v>
      </c>
      <c r="J32" s="25">
        <f>Lorcana48[[#This Row],[dont Nb brillant]]+'Inventaire - Chapitre 1'!H31</f>
        <v>0</v>
      </c>
    </row>
    <row r="33" spans="2:10" x14ac:dyDescent="0.25">
      <c r="B33" s="25">
        <v>29</v>
      </c>
      <c r="C33" s="25" t="s">
        <v>71</v>
      </c>
      <c r="D33" s="23" t="s">
        <v>32</v>
      </c>
      <c r="E33" s="25">
        <v>1</v>
      </c>
      <c r="F33" s="25"/>
      <c r="H33" s="25">
        <f>Lorcana48[[#This Row],[ID]]</f>
        <v>29</v>
      </c>
      <c r="I33" s="25">
        <f>Lorcana48[[#This Row],[Nb de cartes]]+'Inventaire - Chapitre 1'!G32</f>
        <v>8</v>
      </c>
      <c r="J33" s="25">
        <f>Lorcana48[[#This Row],[dont Nb brillant]]+'Inventaire - Chapitre 1'!H32</f>
        <v>1</v>
      </c>
    </row>
    <row r="34" spans="2:10" x14ac:dyDescent="0.25">
      <c r="B34" s="25">
        <v>30</v>
      </c>
      <c r="C34" s="25" t="s">
        <v>72</v>
      </c>
      <c r="D34" s="23" t="s">
        <v>32</v>
      </c>
      <c r="E34" s="25"/>
      <c r="F34" s="25"/>
      <c r="H34" s="25">
        <f>Lorcana48[[#This Row],[ID]]</f>
        <v>30</v>
      </c>
      <c r="I34" s="25">
        <f>Lorcana48[[#This Row],[Nb de cartes]]+'Inventaire - Chapitre 1'!G33</f>
        <v>2</v>
      </c>
      <c r="J34" s="25">
        <f>Lorcana48[[#This Row],[dont Nb brillant]]+'Inventaire - Chapitre 1'!H33</f>
        <v>0</v>
      </c>
    </row>
    <row r="35" spans="2:10" x14ac:dyDescent="0.25">
      <c r="B35" s="25">
        <v>31</v>
      </c>
      <c r="C35" s="25" t="s">
        <v>73</v>
      </c>
      <c r="D35" s="23" t="s">
        <v>32</v>
      </c>
      <c r="E35" s="25">
        <v>2</v>
      </c>
      <c r="F35" s="25"/>
      <c r="H35" s="25">
        <f>Lorcana48[[#This Row],[ID]]</f>
        <v>31</v>
      </c>
      <c r="I35" s="25">
        <f>Lorcana48[[#This Row],[Nb de cartes]]+'Inventaire - Chapitre 1'!G34</f>
        <v>11</v>
      </c>
      <c r="J35" s="25">
        <f>Lorcana48[[#This Row],[dont Nb brillant]]+'Inventaire - Chapitre 1'!H34</f>
        <v>0</v>
      </c>
    </row>
    <row r="36" spans="2:10" x14ac:dyDescent="0.25">
      <c r="B36" s="25">
        <v>32</v>
      </c>
      <c r="C36" s="25" t="s">
        <v>74</v>
      </c>
      <c r="D36" s="23" t="s">
        <v>32</v>
      </c>
      <c r="E36" s="25">
        <v>2</v>
      </c>
      <c r="F36" s="25"/>
      <c r="H36" s="25">
        <f>Lorcana48[[#This Row],[ID]]</f>
        <v>32</v>
      </c>
      <c r="I36" s="25">
        <f>Lorcana48[[#This Row],[Nb de cartes]]+'Inventaire - Chapitre 1'!G35</f>
        <v>19</v>
      </c>
      <c r="J36" s="25">
        <f>Lorcana48[[#This Row],[dont Nb brillant]]+'Inventaire - Chapitre 1'!H35</f>
        <v>1</v>
      </c>
    </row>
    <row r="37" spans="2:10" x14ac:dyDescent="0.25">
      <c r="B37" s="25">
        <v>33</v>
      </c>
      <c r="C37" s="25" t="s">
        <v>76</v>
      </c>
      <c r="D37" s="23" t="s">
        <v>32</v>
      </c>
      <c r="E37" s="25">
        <v>2</v>
      </c>
      <c r="F37" s="25"/>
      <c r="H37" s="25">
        <f>Lorcana48[[#This Row],[ID]]</f>
        <v>33</v>
      </c>
      <c r="I37" s="25">
        <f>Lorcana48[[#This Row],[Nb de cartes]]+'Inventaire - Chapitre 1'!G36</f>
        <v>10</v>
      </c>
      <c r="J37" s="25">
        <f>Lorcana48[[#This Row],[dont Nb brillant]]+'Inventaire - Chapitre 1'!H36</f>
        <v>0</v>
      </c>
    </row>
    <row r="38" spans="2:10" x14ac:dyDescent="0.25">
      <c r="B38" s="25">
        <v>34</v>
      </c>
      <c r="C38" s="25" t="s">
        <v>77</v>
      </c>
      <c r="D38" s="23" t="s">
        <v>32</v>
      </c>
      <c r="E38" s="25">
        <v>1</v>
      </c>
      <c r="F38" s="25"/>
      <c r="H38" s="25">
        <f>Lorcana48[[#This Row],[ID]]</f>
        <v>34</v>
      </c>
      <c r="I38" s="25">
        <f>Lorcana48[[#This Row],[Nb de cartes]]+'Inventaire - Chapitre 1'!G37</f>
        <v>5</v>
      </c>
      <c r="J38" s="25">
        <f>Lorcana48[[#This Row],[dont Nb brillant]]+'Inventaire - Chapitre 1'!H37</f>
        <v>0</v>
      </c>
    </row>
    <row r="39" spans="2:10" x14ac:dyDescent="0.25">
      <c r="B39" s="25">
        <v>35</v>
      </c>
      <c r="C39" s="25" t="s">
        <v>78</v>
      </c>
      <c r="D39" s="27" t="s">
        <v>29</v>
      </c>
      <c r="E39" s="25">
        <v>1</v>
      </c>
      <c r="F39" s="25"/>
      <c r="H39" s="25">
        <f>Lorcana48[[#This Row],[ID]]</f>
        <v>35</v>
      </c>
      <c r="I39" s="25">
        <f>Lorcana48[[#This Row],[Nb de cartes]]+'Inventaire - Chapitre 1'!G38</f>
        <v>10</v>
      </c>
      <c r="J39" s="25">
        <f>Lorcana48[[#This Row],[dont Nb brillant]]+'Inventaire - Chapitre 1'!H38</f>
        <v>1</v>
      </c>
    </row>
    <row r="40" spans="2:10" x14ac:dyDescent="0.25">
      <c r="B40" s="25">
        <v>36</v>
      </c>
      <c r="C40" s="25" t="s">
        <v>79</v>
      </c>
      <c r="D40" s="27" t="s">
        <v>29</v>
      </c>
      <c r="E40" s="25">
        <v>2</v>
      </c>
      <c r="F40" s="25"/>
      <c r="H40" s="25">
        <f>Lorcana48[[#This Row],[ID]]</f>
        <v>36</v>
      </c>
      <c r="I40" s="25">
        <f>Lorcana48[[#This Row],[Nb de cartes]]+'Inventaire - Chapitre 1'!G39</f>
        <v>15</v>
      </c>
      <c r="J40" s="25">
        <f>Lorcana48[[#This Row],[dont Nb brillant]]+'Inventaire - Chapitre 1'!H39</f>
        <v>1</v>
      </c>
    </row>
    <row r="41" spans="2:10" x14ac:dyDescent="0.25">
      <c r="B41" s="25">
        <v>37</v>
      </c>
      <c r="C41" s="25" t="s">
        <v>81</v>
      </c>
      <c r="D41" s="27" t="s">
        <v>29</v>
      </c>
      <c r="E41" s="25"/>
      <c r="F41" s="25"/>
      <c r="H41" s="25">
        <f>Lorcana48[[#This Row],[ID]]</f>
        <v>37</v>
      </c>
      <c r="I41" s="25">
        <f>Lorcana48[[#This Row],[Nb de cartes]]+'Inventaire - Chapitre 1'!G40</f>
        <v>2</v>
      </c>
      <c r="J41" s="25">
        <f>Lorcana48[[#This Row],[dont Nb brillant]]+'Inventaire - Chapitre 1'!H40</f>
        <v>0</v>
      </c>
    </row>
    <row r="42" spans="2:10" x14ac:dyDescent="0.25">
      <c r="B42" s="25">
        <v>38</v>
      </c>
      <c r="C42" s="25" t="s">
        <v>82</v>
      </c>
      <c r="D42" s="27" t="s">
        <v>29</v>
      </c>
      <c r="E42" s="25">
        <v>2</v>
      </c>
      <c r="F42" s="25"/>
      <c r="H42" s="25">
        <f>Lorcana48[[#This Row],[ID]]</f>
        <v>38</v>
      </c>
      <c r="I42" s="25">
        <f>Lorcana48[[#This Row],[Nb de cartes]]+'Inventaire - Chapitre 1'!G41</f>
        <v>18</v>
      </c>
      <c r="J42" s="25">
        <f>Lorcana48[[#This Row],[dont Nb brillant]]+'Inventaire - Chapitre 1'!H41</f>
        <v>0</v>
      </c>
    </row>
    <row r="43" spans="2:10" x14ac:dyDescent="0.25">
      <c r="B43" s="25">
        <v>39</v>
      </c>
      <c r="C43" s="25" t="s">
        <v>83</v>
      </c>
      <c r="D43" s="27" t="s">
        <v>29</v>
      </c>
      <c r="E43" s="25">
        <v>1</v>
      </c>
      <c r="F43" s="25"/>
      <c r="H43" s="25">
        <f>Lorcana48[[#This Row],[ID]]</f>
        <v>39</v>
      </c>
      <c r="I43" s="25">
        <f>Lorcana48[[#This Row],[Nb de cartes]]+'Inventaire - Chapitre 1'!G42</f>
        <v>5</v>
      </c>
      <c r="J43" s="25">
        <f>Lorcana48[[#This Row],[dont Nb brillant]]+'Inventaire - Chapitre 1'!H42</f>
        <v>0</v>
      </c>
    </row>
    <row r="44" spans="2:10" x14ac:dyDescent="0.25">
      <c r="B44" s="25">
        <v>40</v>
      </c>
      <c r="C44" s="25" t="s">
        <v>84</v>
      </c>
      <c r="D44" s="27" t="s">
        <v>29</v>
      </c>
      <c r="E44" s="25">
        <v>2</v>
      </c>
      <c r="F44" s="25"/>
      <c r="H44" s="25">
        <f>Lorcana48[[#This Row],[ID]]</f>
        <v>40</v>
      </c>
      <c r="I44" s="25">
        <f>Lorcana48[[#This Row],[Nb de cartes]]+'Inventaire - Chapitre 1'!G43</f>
        <v>16</v>
      </c>
      <c r="J44" s="25">
        <f>Lorcana48[[#This Row],[dont Nb brillant]]+'Inventaire - Chapitre 1'!H43</f>
        <v>2</v>
      </c>
    </row>
    <row r="45" spans="2:10" x14ac:dyDescent="0.25">
      <c r="B45" s="25">
        <v>41</v>
      </c>
      <c r="C45" s="25" t="s">
        <v>85</v>
      </c>
      <c r="D45" s="27" t="s">
        <v>29</v>
      </c>
      <c r="E45" s="25">
        <v>1</v>
      </c>
      <c r="F45" s="25"/>
      <c r="H45" s="25">
        <f>Lorcana48[[#This Row],[ID]]</f>
        <v>41</v>
      </c>
      <c r="I45" s="25">
        <f>Lorcana48[[#This Row],[Nb de cartes]]+'Inventaire - Chapitre 1'!G44</f>
        <v>10</v>
      </c>
      <c r="J45" s="25">
        <f>Lorcana48[[#This Row],[dont Nb brillant]]+'Inventaire - Chapitre 1'!H44</f>
        <v>1</v>
      </c>
    </row>
    <row r="46" spans="2:10" x14ac:dyDescent="0.25">
      <c r="B46" s="25">
        <v>42</v>
      </c>
      <c r="C46" s="25" t="s">
        <v>86</v>
      </c>
      <c r="D46" s="27" t="s">
        <v>29</v>
      </c>
      <c r="E46" s="25"/>
      <c r="F46" s="25"/>
      <c r="H46" s="25">
        <f>Lorcana48[[#This Row],[ID]]</f>
        <v>42</v>
      </c>
      <c r="I46" s="25">
        <f>Lorcana48[[#This Row],[Nb de cartes]]+'Inventaire - Chapitre 1'!G45</f>
        <v>4</v>
      </c>
      <c r="J46" s="25">
        <f>Lorcana48[[#This Row],[dont Nb brillant]]+'Inventaire - Chapitre 1'!H45</f>
        <v>0</v>
      </c>
    </row>
    <row r="47" spans="2:10" x14ac:dyDescent="0.25">
      <c r="B47" s="25">
        <v>43</v>
      </c>
      <c r="C47" s="25" t="s">
        <v>87</v>
      </c>
      <c r="D47" s="27" t="s">
        <v>29</v>
      </c>
      <c r="E47" s="25">
        <v>1</v>
      </c>
      <c r="F47" s="25"/>
      <c r="H47" s="25">
        <f>Lorcana48[[#This Row],[ID]]</f>
        <v>43</v>
      </c>
      <c r="I47" s="25">
        <f>Lorcana48[[#This Row],[Nb de cartes]]+'Inventaire - Chapitre 1'!G46</f>
        <v>8</v>
      </c>
      <c r="J47" s="25">
        <f>Lorcana48[[#This Row],[dont Nb brillant]]+'Inventaire - Chapitre 1'!H46</f>
        <v>0</v>
      </c>
    </row>
    <row r="48" spans="2:10" x14ac:dyDescent="0.25">
      <c r="B48" s="25">
        <v>44</v>
      </c>
      <c r="C48" s="25" t="s">
        <v>88</v>
      </c>
      <c r="D48" s="27" t="s">
        <v>29</v>
      </c>
      <c r="E48" s="25">
        <v>2</v>
      </c>
      <c r="F48" s="25">
        <v>1</v>
      </c>
      <c r="H48" s="25">
        <f>Lorcana48[[#This Row],[ID]]</f>
        <v>44</v>
      </c>
      <c r="I48" s="25">
        <f>Lorcana48[[#This Row],[Nb de cartes]]+'Inventaire - Chapitre 1'!G47</f>
        <v>7</v>
      </c>
      <c r="J48" s="25">
        <f>Lorcana48[[#This Row],[dont Nb brillant]]+'Inventaire - Chapitre 1'!H47</f>
        <v>2</v>
      </c>
    </row>
    <row r="49" spans="2:10" x14ac:dyDescent="0.25">
      <c r="B49" s="25">
        <v>45</v>
      </c>
      <c r="C49" s="25" t="s">
        <v>89</v>
      </c>
      <c r="D49" s="27" t="s">
        <v>29</v>
      </c>
      <c r="E49" s="25">
        <v>2</v>
      </c>
      <c r="F49" s="25"/>
      <c r="H49" s="25">
        <f>Lorcana48[[#This Row],[ID]]</f>
        <v>45</v>
      </c>
      <c r="I49" s="25">
        <f>Lorcana48[[#This Row],[Nb de cartes]]+'Inventaire - Chapitre 1'!G48</f>
        <v>17</v>
      </c>
      <c r="J49" s="25">
        <f>Lorcana48[[#This Row],[dont Nb brillant]]+'Inventaire - Chapitre 1'!H48</f>
        <v>1</v>
      </c>
    </row>
    <row r="50" spans="2:10" x14ac:dyDescent="0.25">
      <c r="B50" s="25">
        <v>46</v>
      </c>
      <c r="C50" s="25" t="s">
        <v>90</v>
      </c>
      <c r="D50" s="27" t="s">
        <v>29</v>
      </c>
      <c r="E50" s="25">
        <v>2</v>
      </c>
      <c r="F50" s="25"/>
      <c r="H50" s="25">
        <f>Lorcana48[[#This Row],[ID]]</f>
        <v>46</v>
      </c>
      <c r="I50" s="25">
        <f>Lorcana48[[#This Row],[Nb de cartes]]+'Inventaire - Chapitre 1'!G49</f>
        <v>18</v>
      </c>
      <c r="J50" s="25">
        <f>Lorcana48[[#This Row],[dont Nb brillant]]+'Inventaire - Chapitre 1'!H49</f>
        <v>0</v>
      </c>
    </row>
    <row r="51" spans="2:10" x14ac:dyDescent="0.25">
      <c r="B51" s="25">
        <v>47</v>
      </c>
      <c r="C51" s="25" t="s">
        <v>91</v>
      </c>
      <c r="D51" s="27" t="s">
        <v>29</v>
      </c>
      <c r="E51" s="25">
        <v>2</v>
      </c>
      <c r="F51" s="25"/>
      <c r="H51" s="25">
        <f>Lorcana48[[#This Row],[ID]]</f>
        <v>47</v>
      </c>
      <c r="I51" s="25">
        <f>Lorcana48[[#This Row],[Nb de cartes]]+'Inventaire - Chapitre 1'!G50</f>
        <v>17</v>
      </c>
      <c r="J51" s="25">
        <f>Lorcana48[[#This Row],[dont Nb brillant]]+'Inventaire - Chapitre 1'!H50</f>
        <v>1</v>
      </c>
    </row>
    <row r="52" spans="2:10" x14ac:dyDescent="0.25">
      <c r="B52" s="25">
        <v>48</v>
      </c>
      <c r="C52" s="25" t="s">
        <v>92</v>
      </c>
      <c r="D52" s="27" t="s">
        <v>29</v>
      </c>
      <c r="E52" s="25">
        <v>1</v>
      </c>
      <c r="F52" s="25"/>
      <c r="H52" s="25">
        <f>Lorcana48[[#This Row],[ID]]</f>
        <v>48</v>
      </c>
      <c r="I52" s="25">
        <f>Lorcana48[[#This Row],[Nb de cartes]]+'Inventaire - Chapitre 1'!G51</f>
        <v>6</v>
      </c>
      <c r="J52" s="25">
        <f>Lorcana48[[#This Row],[dont Nb brillant]]+'Inventaire - Chapitre 1'!H51</f>
        <v>0</v>
      </c>
    </row>
    <row r="53" spans="2:10" x14ac:dyDescent="0.25">
      <c r="B53" s="25">
        <v>49</v>
      </c>
      <c r="C53" s="25" t="s">
        <v>93</v>
      </c>
      <c r="D53" s="27" t="s">
        <v>29</v>
      </c>
      <c r="E53" s="25">
        <v>3</v>
      </c>
      <c r="F53" s="25"/>
      <c r="H53" s="25">
        <f>Lorcana48[[#This Row],[ID]]</f>
        <v>49</v>
      </c>
      <c r="I53" s="25">
        <f>Lorcana48[[#This Row],[Nb de cartes]]+'Inventaire - Chapitre 1'!G52</f>
        <v>22</v>
      </c>
      <c r="J53" s="25">
        <f>Lorcana48[[#This Row],[dont Nb brillant]]+'Inventaire - Chapitre 1'!H52</f>
        <v>1</v>
      </c>
    </row>
    <row r="54" spans="2:10" x14ac:dyDescent="0.25">
      <c r="B54" s="25">
        <v>50</v>
      </c>
      <c r="C54" s="25" t="s">
        <v>94</v>
      </c>
      <c r="D54" s="27" t="s">
        <v>29</v>
      </c>
      <c r="E54" s="25">
        <v>1</v>
      </c>
      <c r="F54" s="25"/>
      <c r="H54" s="25">
        <f>Lorcana48[[#This Row],[ID]]</f>
        <v>50</v>
      </c>
      <c r="I54" s="25">
        <f>Lorcana48[[#This Row],[Nb de cartes]]+'Inventaire - Chapitre 1'!G53</f>
        <v>7</v>
      </c>
      <c r="J54" s="25">
        <f>Lorcana48[[#This Row],[dont Nb brillant]]+'Inventaire - Chapitre 1'!H53</f>
        <v>0</v>
      </c>
    </row>
    <row r="55" spans="2:10" x14ac:dyDescent="0.25">
      <c r="B55" s="25">
        <v>51</v>
      </c>
      <c r="C55" s="25" t="s">
        <v>95</v>
      </c>
      <c r="D55" s="27" t="s">
        <v>29</v>
      </c>
      <c r="E55" s="25">
        <v>1</v>
      </c>
      <c r="F55" s="25"/>
      <c r="H55" s="25">
        <f>Lorcana48[[#This Row],[ID]]</f>
        <v>51</v>
      </c>
      <c r="I55" s="25">
        <f>Lorcana48[[#This Row],[Nb de cartes]]+'Inventaire - Chapitre 1'!G54</f>
        <v>7</v>
      </c>
      <c r="J55" s="25">
        <f>Lorcana48[[#This Row],[dont Nb brillant]]+'Inventaire - Chapitre 1'!H54</f>
        <v>1</v>
      </c>
    </row>
    <row r="56" spans="2:10" x14ac:dyDescent="0.25">
      <c r="B56" s="25">
        <v>52</v>
      </c>
      <c r="C56" s="25" t="s">
        <v>96</v>
      </c>
      <c r="D56" s="27" t="s">
        <v>29</v>
      </c>
      <c r="E56" s="25">
        <v>2</v>
      </c>
      <c r="F56" s="25">
        <v>1</v>
      </c>
      <c r="H56" s="25">
        <f>Lorcana48[[#This Row],[ID]]</f>
        <v>52</v>
      </c>
      <c r="I56" s="25">
        <f>Lorcana48[[#This Row],[Nb de cartes]]+'Inventaire - Chapitre 1'!G55</f>
        <v>12</v>
      </c>
      <c r="J56" s="25">
        <f>Lorcana48[[#This Row],[dont Nb brillant]]+'Inventaire - Chapitre 1'!H55</f>
        <v>2</v>
      </c>
    </row>
    <row r="57" spans="2:10" x14ac:dyDescent="0.25">
      <c r="B57" s="25">
        <v>53</v>
      </c>
      <c r="C57" s="25" t="s">
        <v>97</v>
      </c>
      <c r="D57" s="27" t="s">
        <v>29</v>
      </c>
      <c r="E57" s="25">
        <v>2</v>
      </c>
      <c r="F57" s="25"/>
      <c r="H57" s="25">
        <f>Lorcana48[[#This Row],[ID]]</f>
        <v>53</v>
      </c>
      <c r="I57" s="25">
        <f>Lorcana48[[#This Row],[Nb de cartes]]+'Inventaire - Chapitre 1'!G56</f>
        <v>11</v>
      </c>
      <c r="J57" s="25">
        <f>Lorcana48[[#This Row],[dont Nb brillant]]+'Inventaire - Chapitre 1'!H56</f>
        <v>0</v>
      </c>
    </row>
    <row r="58" spans="2:10" x14ac:dyDescent="0.25">
      <c r="B58" s="25">
        <v>54</v>
      </c>
      <c r="C58" s="25" t="s">
        <v>98</v>
      </c>
      <c r="D58" s="27" t="s">
        <v>29</v>
      </c>
      <c r="E58" s="25">
        <v>1</v>
      </c>
      <c r="F58" s="25"/>
      <c r="H58" s="25">
        <f>Lorcana48[[#This Row],[ID]]</f>
        <v>54</v>
      </c>
      <c r="I58" s="25">
        <f>Lorcana48[[#This Row],[Nb de cartes]]+'Inventaire - Chapitre 1'!G57</f>
        <v>16</v>
      </c>
      <c r="J58" s="25">
        <f>Lorcana48[[#This Row],[dont Nb brillant]]+'Inventaire - Chapitre 1'!H57</f>
        <v>0</v>
      </c>
    </row>
    <row r="59" spans="2:10" x14ac:dyDescent="0.25">
      <c r="B59" s="25">
        <v>55</v>
      </c>
      <c r="C59" s="25" t="s">
        <v>99</v>
      </c>
      <c r="D59" s="27" t="s">
        <v>29</v>
      </c>
      <c r="E59" s="25">
        <v>2</v>
      </c>
      <c r="F59" s="25"/>
      <c r="H59" s="25">
        <f>Lorcana48[[#This Row],[ID]]</f>
        <v>55</v>
      </c>
      <c r="I59" s="25">
        <f>Lorcana48[[#This Row],[Nb de cartes]]+'Inventaire - Chapitre 1'!G58</f>
        <v>14</v>
      </c>
      <c r="J59" s="25">
        <f>Lorcana48[[#This Row],[dont Nb brillant]]+'Inventaire - Chapitre 1'!H58</f>
        <v>0</v>
      </c>
    </row>
    <row r="60" spans="2:10" x14ac:dyDescent="0.25">
      <c r="B60" s="25">
        <v>56</v>
      </c>
      <c r="C60" s="25" t="s">
        <v>100</v>
      </c>
      <c r="D60" s="27" t="s">
        <v>29</v>
      </c>
      <c r="E60" s="25"/>
      <c r="F60" s="25"/>
      <c r="H60" s="25">
        <f>Lorcana48[[#This Row],[ID]]</f>
        <v>56</v>
      </c>
      <c r="I60" s="25">
        <f>Lorcana48[[#This Row],[Nb de cartes]]+'Inventaire - Chapitre 1'!G59</f>
        <v>5</v>
      </c>
      <c r="J60" s="25">
        <f>Lorcana48[[#This Row],[dont Nb brillant]]+'Inventaire - Chapitre 1'!H59</f>
        <v>0</v>
      </c>
    </row>
    <row r="61" spans="2:10" x14ac:dyDescent="0.25">
      <c r="B61" s="25">
        <v>57</v>
      </c>
      <c r="C61" s="25" t="s">
        <v>101</v>
      </c>
      <c r="D61" s="27" t="s">
        <v>29</v>
      </c>
      <c r="E61" s="25">
        <v>2</v>
      </c>
      <c r="F61" s="25"/>
      <c r="H61" s="25">
        <f>Lorcana48[[#This Row],[ID]]</f>
        <v>57</v>
      </c>
      <c r="I61" s="25">
        <f>Lorcana48[[#This Row],[Nb de cartes]]+'Inventaire - Chapitre 1'!G60</f>
        <v>19</v>
      </c>
      <c r="J61" s="25">
        <f>Lorcana48[[#This Row],[dont Nb brillant]]+'Inventaire - Chapitre 1'!H60</f>
        <v>0</v>
      </c>
    </row>
    <row r="62" spans="2:10" x14ac:dyDescent="0.25">
      <c r="B62" s="25">
        <v>58</v>
      </c>
      <c r="C62" s="25" t="s">
        <v>102</v>
      </c>
      <c r="D62" s="27" t="s">
        <v>29</v>
      </c>
      <c r="E62" s="25">
        <v>4</v>
      </c>
      <c r="F62" s="25">
        <v>2</v>
      </c>
      <c r="H62" s="25">
        <f>Lorcana48[[#This Row],[ID]]</f>
        <v>58</v>
      </c>
      <c r="I62" s="25">
        <f>Lorcana48[[#This Row],[Nb de cartes]]+'Inventaire - Chapitre 1'!G61</f>
        <v>17</v>
      </c>
      <c r="J62" s="25">
        <f>Lorcana48[[#This Row],[dont Nb brillant]]+'Inventaire - Chapitre 1'!H61</f>
        <v>5</v>
      </c>
    </row>
    <row r="63" spans="2:10" x14ac:dyDescent="0.25">
      <c r="B63" s="25">
        <v>59</v>
      </c>
      <c r="C63" s="25" t="s">
        <v>103</v>
      </c>
      <c r="D63" s="27" t="s">
        <v>29</v>
      </c>
      <c r="E63" s="25"/>
      <c r="F63" s="25"/>
      <c r="H63" s="25">
        <f>Lorcana48[[#This Row],[ID]]</f>
        <v>59</v>
      </c>
      <c r="I63" s="25">
        <f>Lorcana48[[#This Row],[Nb de cartes]]+'Inventaire - Chapitre 1'!G62</f>
        <v>3</v>
      </c>
      <c r="J63" s="25">
        <f>Lorcana48[[#This Row],[dont Nb brillant]]+'Inventaire - Chapitre 1'!H62</f>
        <v>1</v>
      </c>
    </row>
    <row r="64" spans="2:10" x14ac:dyDescent="0.25">
      <c r="B64" s="25">
        <v>60</v>
      </c>
      <c r="C64" s="25" t="s">
        <v>104</v>
      </c>
      <c r="D64" s="27" t="s">
        <v>29</v>
      </c>
      <c r="E64" s="25">
        <v>2</v>
      </c>
      <c r="F64" s="25"/>
      <c r="H64" s="25">
        <f>Lorcana48[[#This Row],[ID]]</f>
        <v>60</v>
      </c>
      <c r="I64" s="25">
        <f>Lorcana48[[#This Row],[Nb de cartes]]+'Inventaire - Chapitre 1'!G63</f>
        <v>17</v>
      </c>
      <c r="J64" s="25">
        <f>Lorcana48[[#This Row],[dont Nb brillant]]+'Inventaire - Chapitre 1'!H63</f>
        <v>1</v>
      </c>
    </row>
    <row r="65" spans="2:10" x14ac:dyDescent="0.25">
      <c r="B65" s="25">
        <v>61</v>
      </c>
      <c r="C65" s="25" t="s">
        <v>105</v>
      </c>
      <c r="D65" s="27" t="s">
        <v>29</v>
      </c>
      <c r="E65" s="25"/>
      <c r="F65" s="25"/>
      <c r="H65" s="25">
        <f>Lorcana48[[#This Row],[ID]]</f>
        <v>61</v>
      </c>
      <c r="I65" s="25">
        <f>Lorcana48[[#This Row],[Nb de cartes]]+'Inventaire - Chapitre 1'!G64</f>
        <v>3</v>
      </c>
      <c r="J65" s="25">
        <f>Lorcana48[[#This Row],[dont Nb brillant]]+'Inventaire - Chapitre 1'!H64</f>
        <v>0</v>
      </c>
    </row>
    <row r="66" spans="2:10" x14ac:dyDescent="0.25">
      <c r="B66" s="25">
        <v>62</v>
      </c>
      <c r="C66" s="25" t="s">
        <v>106</v>
      </c>
      <c r="D66" s="27" t="s">
        <v>29</v>
      </c>
      <c r="E66" s="25">
        <v>1</v>
      </c>
      <c r="F66" s="25"/>
      <c r="H66" s="25">
        <f>Lorcana48[[#This Row],[ID]]</f>
        <v>62</v>
      </c>
      <c r="I66" s="25">
        <f>Lorcana48[[#This Row],[Nb de cartes]]+'Inventaire - Chapitre 1'!G65</f>
        <v>10</v>
      </c>
      <c r="J66" s="25">
        <f>Lorcana48[[#This Row],[dont Nb brillant]]+'Inventaire - Chapitre 1'!H65</f>
        <v>0</v>
      </c>
    </row>
    <row r="67" spans="2:10" x14ac:dyDescent="0.25">
      <c r="B67" s="25">
        <v>63</v>
      </c>
      <c r="C67" s="25" t="s">
        <v>107</v>
      </c>
      <c r="D67" s="27" t="s">
        <v>29</v>
      </c>
      <c r="E67" s="25">
        <v>2</v>
      </c>
      <c r="F67" s="25"/>
      <c r="H67" s="25">
        <f>Lorcana48[[#This Row],[ID]]</f>
        <v>63</v>
      </c>
      <c r="I67" s="25">
        <f>Lorcana48[[#This Row],[Nb de cartes]]+'Inventaire - Chapitre 1'!G66</f>
        <v>23</v>
      </c>
      <c r="J67" s="25">
        <f>Lorcana48[[#This Row],[dont Nb brillant]]+'Inventaire - Chapitre 1'!H66</f>
        <v>1</v>
      </c>
    </row>
    <row r="68" spans="2:10" x14ac:dyDescent="0.25">
      <c r="B68" s="25">
        <v>64</v>
      </c>
      <c r="C68" s="25" t="s">
        <v>108</v>
      </c>
      <c r="D68" s="27" t="s">
        <v>29</v>
      </c>
      <c r="E68" s="25">
        <v>1</v>
      </c>
      <c r="F68" s="25"/>
      <c r="H68" s="25">
        <f>Lorcana48[[#This Row],[ID]]</f>
        <v>64</v>
      </c>
      <c r="I68" s="25">
        <f>Lorcana48[[#This Row],[Nb de cartes]]+'Inventaire - Chapitre 1'!G67</f>
        <v>16</v>
      </c>
      <c r="J68" s="25">
        <f>Lorcana48[[#This Row],[dont Nb brillant]]+'Inventaire - Chapitre 1'!H67</f>
        <v>0</v>
      </c>
    </row>
    <row r="69" spans="2:10" x14ac:dyDescent="0.25">
      <c r="B69" s="25">
        <v>65</v>
      </c>
      <c r="C69" s="25" t="s">
        <v>109</v>
      </c>
      <c r="D69" s="27" t="s">
        <v>29</v>
      </c>
      <c r="E69" s="25">
        <v>2</v>
      </c>
      <c r="F69" s="25"/>
      <c r="H69" s="25">
        <f>Lorcana48[[#This Row],[ID]]</f>
        <v>65</v>
      </c>
      <c r="I69" s="25">
        <f>Lorcana48[[#This Row],[Nb de cartes]]+'Inventaire - Chapitre 1'!G68</f>
        <v>12</v>
      </c>
      <c r="J69" s="25">
        <f>Lorcana48[[#This Row],[dont Nb brillant]]+'Inventaire - Chapitre 1'!H68</f>
        <v>1</v>
      </c>
    </row>
    <row r="70" spans="2:10" x14ac:dyDescent="0.25">
      <c r="B70" s="25">
        <v>66</v>
      </c>
      <c r="C70" s="25" t="s">
        <v>110</v>
      </c>
      <c r="D70" s="27" t="s">
        <v>29</v>
      </c>
      <c r="E70" s="25"/>
      <c r="F70" s="25"/>
      <c r="H70" s="25">
        <f>Lorcana48[[#This Row],[ID]]</f>
        <v>66</v>
      </c>
      <c r="I70" s="25">
        <f>Lorcana48[[#This Row],[Nb de cartes]]+'Inventaire - Chapitre 1'!G69</f>
        <v>4</v>
      </c>
      <c r="J70" s="25">
        <f>Lorcana48[[#This Row],[dont Nb brillant]]+'Inventaire - Chapitre 1'!H69</f>
        <v>1</v>
      </c>
    </row>
    <row r="71" spans="2:10" x14ac:dyDescent="0.25">
      <c r="B71" s="25">
        <v>67</v>
      </c>
      <c r="C71" s="25" t="s">
        <v>111</v>
      </c>
      <c r="D71" s="27" t="s">
        <v>29</v>
      </c>
      <c r="E71" s="25">
        <v>1</v>
      </c>
      <c r="F71" s="25"/>
      <c r="H71" s="25">
        <f>Lorcana48[[#This Row],[ID]]</f>
        <v>67</v>
      </c>
      <c r="I71" s="25">
        <f>Lorcana48[[#This Row],[Nb de cartes]]+'Inventaire - Chapitre 1'!G70</f>
        <v>9</v>
      </c>
      <c r="J71" s="25">
        <f>Lorcana48[[#This Row],[dont Nb brillant]]+'Inventaire - Chapitre 1'!H70</f>
        <v>0</v>
      </c>
    </row>
    <row r="72" spans="2:10" x14ac:dyDescent="0.25">
      <c r="B72" s="25">
        <v>68</v>
      </c>
      <c r="C72" s="25" t="s">
        <v>112</v>
      </c>
      <c r="D72" s="27" t="s">
        <v>29</v>
      </c>
      <c r="E72" s="25">
        <v>1</v>
      </c>
      <c r="F72" s="25"/>
      <c r="H72" s="25">
        <f>Lorcana48[[#This Row],[ID]]</f>
        <v>68</v>
      </c>
      <c r="I72" s="25">
        <f>Lorcana48[[#This Row],[Nb de cartes]]+'Inventaire - Chapitre 1'!G71</f>
        <v>6</v>
      </c>
      <c r="J72" s="25">
        <f>Lorcana48[[#This Row],[dont Nb brillant]]+'Inventaire - Chapitre 1'!H71</f>
        <v>0</v>
      </c>
    </row>
    <row r="73" spans="2:10" x14ac:dyDescent="0.25">
      <c r="B73" s="25">
        <v>69</v>
      </c>
      <c r="C73" s="25" t="s">
        <v>113</v>
      </c>
      <c r="D73" s="20" t="s">
        <v>34</v>
      </c>
      <c r="E73" s="25">
        <v>2</v>
      </c>
      <c r="F73" s="25"/>
      <c r="H73" s="25">
        <f>Lorcana48[[#This Row],[ID]]</f>
        <v>69</v>
      </c>
      <c r="I73" s="25">
        <f>Lorcana48[[#This Row],[Nb de cartes]]+'Inventaire - Chapitre 1'!G72</f>
        <v>17</v>
      </c>
      <c r="J73" s="25">
        <f>Lorcana48[[#This Row],[dont Nb brillant]]+'Inventaire - Chapitre 1'!H72</f>
        <v>0</v>
      </c>
    </row>
    <row r="74" spans="2:10" x14ac:dyDescent="0.25">
      <c r="B74" s="25">
        <v>70</v>
      </c>
      <c r="C74" s="25" t="s">
        <v>114</v>
      </c>
      <c r="D74" s="20" t="s">
        <v>34</v>
      </c>
      <c r="E74" s="25">
        <v>1</v>
      </c>
      <c r="F74" s="25"/>
      <c r="H74" s="25">
        <f>Lorcana48[[#This Row],[ID]]</f>
        <v>70</v>
      </c>
      <c r="I74" s="25">
        <f>Lorcana48[[#This Row],[Nb de cartes]]+'Inventaire - Chapitre 1'!G73</f>
        <v>4</v>
      </c>
      <c r="J74" s="25">
        <f>Lorcana48[[#This Row],[dont Nb brillant]]+'Inventaire - Chapitre 1'!H73</f>
        <v>0</v>
      </c>
    </row>
    <row r="75" spans="2:10" x14ac:dyDescent="0.25">
      <c r="B75" s="25">
        <v>71</v>
      </c>
      <c r="C75" s="25" t="s">
        <v>115</v>
      </c>
      <c r="D75" s="20" t="s">
        <v>34</v>
      </c>
      <c r="E75" s="25">
        <v>2</v>
      </c>
      <c r="F75" s="25"/>
      <c r="H75" s="25">
        <f>Lorcana48[[#This Row],[ID]]</f>
        <v>71</v>
      </c>
      <c r="I75" s="25">
        <f>Lorcana48[[#This Row],[Nb de cartes]]+'Inventaire - Chapitre 1'!G74</f>
        <v>10</v>
      </c>
      <c r="J75" s="25">
        <f>Lorcana48[[#This Row],[dont Nb brillant]]+'Inventaire - Chapitre 1'!H74</f>
        <v>0</v>
      </c>
    </row>
    <row r="76" spans="2:10" x14ac:dyDescent="0.25">
      <c r="B76" s="25">
        <v>72</v>
      </c>
      <c r="C76" s="25" t="s">
        <v>116</v>
      </c>
      <c r="D76" s="20" t="s">
        <v>34</v>
      </c>
      <c r="E76" s="25">
        <v>1</v>
      </c>
      <c r="F76" s="25"/>
      <c r="H76" s="25">
        <f>Lorcana48[[#This Row],[ID]]</f>
        <v>72</v>
      </c>
      <c r="I76" s="25">
        <f>Lorcana48[[#This Row],[Nb de cartes]]+'Inventaire - Chapitre 1'!G75</f>
        <v>4</v>
      </c>
      <c r="J76" s="25">
        <f>Lorcana48[[#This Row],[dont Nb brillant]]+'Inventaire - Chapitre 1'!H75</f>
        <v>1</v>
      </c>
    </row>
    <row r="77" spans="2:10" x14ac:dyDescent="0.25">
      <c r="B77" s="25">
        <v>73</v>
      </c>
      <c r="C77" s="25" t="s">
        <v>117</v>
      </c>
      <c r="D77" s="20" t="s">
        <v>34</v>
      </c>
      <c r="E77" s="25">
        <v>1</v>
      </c>
      <c r="F77" s="25"/>
      <c r="H77" s="25">
        <f>Lorcana48[[#This Row],[ID]]</f>
        <v>73</v>
      </c>
      <c r="I77" s="25">
        <f>Lorcana48[[#This Row],[Nb de cartes]]+'Inventaire - Chapitre 1'!G76</f>
        <v>14</v>
      </c>
      <c r="J77" s="25">
        <f>Lorcana48[[#This Row],[dont Nb brillant]]+'Inventaire - Chapitre 1'!H76</f>
        <v>0</v>
      </c>
    </row>
    <row r="78" spans="2:10" x14ac:dyDescent="0.25">
      <c r="B78" s="25">
        <v>74</v>
      </c>
      <c r="C78" s="25" t="s">
        <v>118</v>
      </c>
      <c r="D78" s="20" t="s">
        <v>34</v>
      </c>
      <c r="E78" s="25">
        <v>2</v>
      </c>
      <c r="F78" s="25"/>
      <c r="H78" s="25">
        <f>Lorcana48[[#This Row],[ID]]</f>
        <v>74</v>
      </c>
      <c r="I78" s="25">
        <f>Lorcana48[[#This Row],[Nb de cartes]]+'Inventaire - Chapitre 1'!G77</f>
        <v>13</v>
      </c>
      <c r="J78" s="25">
        <f>Lorcana48[[#This Row],[dont Nb brillant]]+'Inventaire - Chapitre 1'!H77</f>
        <v>3</v>
      </c>
    </row>
    <row r="79" spans="2:10" x14ac:dyDescent="0.25">
      <c r="B79" s="25">
        <v>75</v>
      </c>
      <c r="C79" s="25" t="s">
        <v>119</v>
      </c>
      <c r="D79" s="20" t="s">
        <v>34</v>
      </c>
      <c r="E79" s="25">
        <v>1</v>
      </c>
      <c r="F79" s="25"/>
      <c r="H79" s="25">
        <f>Lorcana48[[#This Row],[ID]]</f>
        <v>75</v>
      </c>
      <c r="I79" s="25">
        <f>Lorcana48[[#This Row],[Nb de cartes]]+'Inventaire - Chapitre 1'!G78</f>
        <v>4</v>
      </c>
      <c r="J79" s="25">
        <f>Lorcana48[[#This Row],[dont Nb brillant]]+'Inventaire - Chapitre 1'!H78</f>
        <v>0</v>
      </c>
    </row>
    <row r="80" spans="2:10" x14ac:dyDescent="0.25">
      <c r="B80" s="25">
        <v>76</v>
      </c>
      <c r="C80" s="25" t="s">
        <v>120</v>
      </c>
      <c r="D80" s="20" t="s">
        <v>34</v>
      </c>
      <c r="E80" s="25">
        <v>1</v>
      </c>
      <c r="F80" s="25"/>
      <c r="H80" s="25">
        <f>Lorcana48[[#This Row],[ID]]</f>
        <v>76</v>
      </c>
      <c r="I80" s="25">
        <f>Lorcana48[[#This Row],[Nb de cartes]]+'Inventaire - Chapitre 1'!G79</f>
        <v>8</v>
      </c>
      <c r="J80" s="25">
        <f>Lorcana48[[#This Row],[dont Nb brillant]]+'Inventaire - Chapitre 1'!H79</f>
        <v>2</v>
      </c>
    </row>
    <row r="81" spans="2:10" x14ac:dyDescent="0.25">
      <c r="B81" s="25">
        <v>77</v>
      </c>
      <c r="C81" s="25" t="s">
        <v>121</v>
      </c>
      <c r="D81" s="20" t="s">
        <v>34</v>
      </c>
      <c r="E81" s="25">
        <v>2</v>
      </c>
      <c r="F81" s="25"/>
      <c r="H81" s="25">
        <f>Lorcana48[[#This Row],[ID]]</f>
        <v>77</v>
      </c>
      <c r="I81" s="25">
        <f>Lorcana48[[#This Row],[Nb de cartes]]+'Inventaire - Chapitre 1'!G80</f>
        <v>14</v>
      </c>
      <c r="J81" s="25">
        <f>Lorcana48[[#This Row],[dont Nb brillant]]+'Inventaire - Chapitre 1'!H80</f>
        <v>0</v>
      </c>
    </row>
    <row r="82" spans="2:10" x14ac:dyDescent="0.25">
      <c r="B82" s="25">
        <v>78</v>
      </c>
      <c r="C82" s="25" t="s">
        <v>122</v>
      </c>
      <c r="D82" s="20" t="s">
        <v>34</v>
      </c>
      <c r="E82" s="25">
        <v>1</v>
      </c>
      <c r="F82" s="25"/>
      <c r="H82" s="25">
        <f>Lorcana48[[#This Row],[ID]]</f>
        <v>78</v>
      </c>
      <c r="I82" s="25">
        <f>Lorcana48[[#This Row],[Nb de cartes]]+'Inventaire - Chapitre 1'!G81</f>
        <v>7</v>
      </c>
      <c r="J82" s="25">
        <f>Lorcana48[[#This Row],[dont Nb brillant]]+'Inventaire - Chapitre 1'!H81</f>
        <v>0</v>
      </c>
    </row>
    <row r="83" spans="2:10" x14ac:dyDescent="0.25">
      <c r="B83" s="25">
        <v>79</v>
      </c>
      <c r="C83" s="25" t="s">
        <v>123</v>
      </c>
      <c r="D83" s="20" t="s">
        <v>34</v>
      </c>
      <c r="E83" s="25">
        <v>2</v>
      </c>
      <c r="F83" s="25"/>
      <c r="H83" s="25">
        <f>Lorcana48[[#This Row],[ID]]</f>
        <v>79</v>
      </c>
      <c r="I83" s="25">
        <f>Lorcana48[[#This Row],[Nb de cartes]]+'Inventaire - Chapitre 1'!G82</f>
        <v>25</v>
      </c>
      <c r="J83" s="25">
        <f>Lorcana48[[#This Row],[dont Nb brillant]]+'Inventaire - Chapitre 1'!H82</f>
        <v>0</v>
      </c>
    </row>
    <row r="84" spans="2:10" x14ac:dyDescent="0.25">
      <c r="B84" s="25">
        <v>80</v>
      </c>
      <c r="C84" s="25" t="s">
        <v>124</v>
      </c>
      <c r="D84" s="20" t="s">
        <v>34</v>
      </c>
      <c r="E84" s="25">
        <v>2</v>
      </c>
      <c r="F84" s="25">
        <v>1</v>
      </c>
      <c r="H84" s="25">
        <f>Lorcana48[[#This Row],[ID]]</f>
        <v>80</v>
      </c>
      <c r="I84" s="25">
        <f>Lorcana48[[#This Row],[Nb de cartes]]+'Inventaire - Chapitre 1'!G83</f>
        <v>9</v>
      </c>
      <c r="J84" s="25">
        <f>Lorcana48[[#This Row],[dont Nb brillant]]+'Inventaire - Chapitre 1'!H83</f>
        <v>2</v>
      </c>
    </row>
    <row r="85" spans="2:10" x14ac:dyDescent="0.25">
      <c r="B85" s="25">
        <v>81</v>
      </c>
      <c r="C85" s="25" t="s">
        <v>125</v>
      </c>
      <c r="D85" s="20" t="s">
        <v>34</v>
      </c>
      <c r="E85" s="25">
        <v>1</v>
      </c>
      <c r="F85" s="25"/>
      <c r="H85" s="25">
        <f>Lorcana48[[#This Row],[ID]]</f>
        <v>81</v>
      </c>
      <c r="I85" s="25">
        <f>Lorcana48[[#This Row],[Nb de cartes]]+'Inventaire - Chapitre 1'!G84</f>
        <v>15</v>
      </c>
      <c r="J85" s="25">
        <f>Lorcana48[[#This Row],[dont Nb brillant]]+'Inventaire - Chapitre 1'!H84</f>
        <v>0</v>
      </c>
    </row>
    <row r="86" spans="2:10" x14ac:dyDescent="0.25">
      <c r="B86" s="25">
        <v>82</v>
      </c>
      <c r="C86" s="25" t="s">
        <v>126</v>
      </c>
      <c r="D86" s="20" t="s">
        <v>34</v>
      </c>
      <c r="E86" s="25">
        <v>1</v>
      </c>
      <c r="F86" s="25"/>
      <c r="H86" s="25">
        <f>Lorcana48[[#This Row],[ID]]</f>
        <v>82</v>
      </c>
      <c r="I86" s="25">
        <f>Lorcana48[[#This Row],[Nb de cartes]]+'Inventaire - Chapitre 1'!G85</f>
        <v>7</v>
      </c>
      <c r="J86" s="25">
        <f>Lorcana48[[#This Row],[dont Nb brillant]]+'Inventaire - Chapitre 1'!H85</f>
        <v>0</v>
      </c>
    </row>
    <row r="87" spans="2:10" x14ac:dyDescent="0.25">
      <c r="B87" s="25">
        <v>83</v>
      </c>
      <c r="C87" s="25" t="s">
        <v>127</v>
      </c>
      <c r="D87" s="20" t="s">
        <v>34</v>
      </c>
      <c r="E87" s="25">
        <v>1</v>
      </c>
      <c r="F87" s="25"/>
      <c r="H87" s="25">
        <f>Lorcana48[[#This Row],[ID]]</f>
        <v>83</v>
      </c>
      <c r="I87" s="25">
        <f>Lorcana48[[#This Row],[Nb de cartes]]+'Inventaire - Chapitre 1'!G86</f>
        <v>11</v>
      </c>
      <c r="J87" s="25">
        <f>Lorcana48[[#This Row],[dont Nb brillant]]+'Inventaire - Chapitre 1'!H86</f>
        <v>0</v>
      </c>
    </row>
    <row r="88" spans="2:10" x14ac:dyDescent="0.25">
      <c r="B88" s="25">
        <v>84</v>
      </c>
      <c r="C88" s="25" t="s">
        <v>128</v>
      </c>
      <c r="D88" s="20" t="s">
        <v>34</v>
      </c>
      <c r="E88" s="25"/>
      <c r="F88" s="25"/>
      <c r="H88" s="25">
        <f>Lorcana48[[#This Row],[ID]]</f>
        <v>84</v>
      </c>
      <c r="I88" s="25">
        <f>Lorcana48[[#This Row],[Nb de cartes]]+'Inventaire - Chapitre 1'!G87</f>
        <v>3</v>
      </c>
      <c r="J88" s="25">
        <f>Lorcana48[[#This Row],[dont Nb brillant]]+'Inventaire - Chapitre 1'!H87</f>
        <v>0</v>
      </c>
    </row>
    <row r="89" spans="2:10" x14ac:dyDescent="0.25">
      <c r="B89" s="25">
        <v>85</v>
      </c>
      <c r="C89" s="25" t="s">
        <v>129</v>
      </c>
      <c r="D89" s="20" t="s">
        <v>34</v>
      </c>
      <c r="E89" s="25">
        <v>1</v>
      </c>
      <c r="F89" s="25"/>
      <c r="H89" s="25">
        <f>Lorcana48[[#This Row],[ID]]</f>
        <v>85</v>
      </c>
      <c r="I89" s="25">
        <f>Lorcana48[[#This Row],[Nb de cartes]]+'Inventaire - Chapitre 1'!G88</f>
        <v>7</v>
      </c>
      <c r="J89" s="25">
        <f>Lorcana48[[#This Row],[dont Nb brillant]]+'Inventaire - Chapitre 1'!H88</f>
        <v>0</v>
      </c>
    </row>
    <row r="90" spans="2:10" x14ac:dyDescent="0.25">
      <c r="B90" s="25">
        <v>86</v>
      </c>
      <c r="C90" s="25" t="s">
        <v>130</v>
      </c>
      <c r="D90" s="20" t="s">
        <v>34</v>
      </c>
      <c r="E90" s="25">
        <v>1</v>
      </c>
      <c r="F90" s="25"/>
      <c r="H90" s="25">
        <f>Lorcana48[[#This Row],[ID]]</f>
        <v>86</v>
      </c>
      <c r="I90" s="25">
        <f>Lorcana48[[#This Row],[Nb de cartes]]+'Inventaire - Chapitre 1'!G89</f>
        <v>12</v>
      </c>
      <c r="J90" s="25">
        <f>Lorcana48[[#This Row],[dont Nb brillant]]+'Inventaire - Chapitre 1'!H89</f>
        <v>0</v>
      </c>
    </row>
    <row r="91" spans="2:10" x14ac:dyDescent="0.25">
      <c r="B91" s="25">
        <v>87</v>
      </c>
      <c r="C91" s="25" t="s">
        <v>131</v>
      </c>
      <c r="D91" s="20" t="s">
        <v>34</v>
      </c>
      <c r="E91" s="25">
        <v>2</v>
      </c>
      <c r="F91" s="25"/>
      <c r="H91" s="25">
        <f>Lorcana48[[#This Row],[ID]]</f>
        <v>87</v>
      </c>
      <c r="I91" s="25">
        <f>Lorcana48[[#This Row],[Nb de cartes]]+'Inventaire - Chapitre 1'!G90</f>
        <v>16</v>
      </c>
      <c r="J91" s="25">
        <f>Lorcana48[[#This Row],[dont Nb brillant]]+'Inventaire - Chapitre 1'!H90</f>
        <v>0</v>
      </c>
    </row>
    <row r="92" spans="2:10" x14ac:dyDescent="0.25">
      <c r="B92" s="25">
        <v>88</v>
      </c>
      <c r="C92" s="25" t="s">
        <v>132</v>
      </c>
      <c r="D92" s="20" t="s">
        <v>34</v>
      </c>
      <c r="E92" s="25">
        <v>1</v>
      </c>
      <c r="F92" s="25">
        <v>1</v>
      </c>
      <c r="H92" s="25">
        <f>Lorcana48[[#This Row],[ID]]</f>
        <v>88</v>
      </c>
      <c r="I92" s="25">
        <f>Lorcana48[[#This Row],[Nb de cartes]]+'Inventaire - Chapitre 1'!G91</f>
        <v>6</v>
      </c>
      <c r="J92" s="25">
        <f>Lorcana48[[#This Row],[dont Nb brillant]]+'Inventaire - Chapitre 1'!H91</f>
        <v>3</v>
      </c>
    </row>
    <row r="93" spans="2:10" x14ac:dyDescent="0.25">
      <c r="B93" s="25">
        <v>89</v>
      </c>
      <c r="C93" s="25" t="s">
        <v>133</v>
      </c>
      <c r="D93" s="20" t="s">
        <v>34</v>
      </c>
      <c r="E93" s="25">
        <v>2</v>
      </c>
      <c r="F93" s="25"/>
      <c r="H93" s="25">
        <f>Lorcana48[[#This Row],[ID]]</f>
        <v>89</v>
      </c>
      <c r="I93" s="25">
        <f>Lorcana48[[#This Row],[Nb de cartes]]+'Inventaire - Chapitre 1'!G92</f>
        <v>16</v>
      </c>
      <c r="J93" s="25">
        <f>Lorcana48[[#This Row],[dont Nb brillant]]+'Inventaire - Chapitre 1'!H92</f>
        <v>0</v>
      </c>
    </row>
    <row r="94" spans="2:10" x14ac:dyDescent="0.25">
      <c r="B94" s="25">
        <v>90</v>
      </c>
      <c r="C94" s="25" t="s">
        <v>134</v>
      </c>
      <c r="D94" s="20" t="s">
        <v>34</v>
      </c>
      <c r="E94" s="25">
        <v>1</v>
      </c>
      <c r="F94" s="25"/>
      <c r="H94" s="25">
        <f>Lorcana48[[#This Row],[ID]]</f>
        <v>90</v>
      </c>
      <c r="I94" s="25">
        <f>Lorcana48[[#This Row],[Nb de cartes]]+'Inventaire - Chapitre 1'!G93</f>
        <v>7</v>
      </c>
      <c r="J94" s="25">
        <f>Lorcana48[[#This Row],[dont Nb brillant]]+'Inventaire - Chapitre 1'!H93</f>
        <v>1</v>
      </c>
    </row>
    <row r="95" spans="2:10" x14ac:dyDescent="0.25">
      <c r="B95" s="25">
        <v>91</v>
      </c>
      <c r="C95" s="25" t="s">
        <v>135</v>
      </c>
      <c r="D95" s="20" t="s">
        <v>34</v>
      </c>
      <c r="E95" s="25">
        <v>3</v>
      </c>
      <c r="F95" s="25">
        <v>1</v>
      </c>
      <c r="H95" s="25">
        <f>Lorcana48[[#This Row],[ID]]</f>
        <v>91</v>
      </c>
      <c r="I95" s="25">
        <f>Lorcana48[[#This Row],[Nb de cartes]]+'Inventaire - Chapitre 1'!G94</f>
        <v>19</v>
      </c>
      <c r="J95" s="25">
        <f>Lorcana48[[#This Row],[dont Nb brillant]]+'Inventaire - Chapitre 1'!H94</f>
        <v>3</v>
      </c>
    </row>
    <row r="96" spans="2:10" x14ac:dyDescent="0.25">
      <c r="B96" s="25">
        <v>92</v>
      </c>
      <c r="C96" s="25" t="s">
        <v>136</v>
      </c>
      <c r="D96" s="20" t="s">
        <v>34</v>
      </c>
      <c r="E96" s="25">
        <v>2</v>
      </c>
      <c r="F96" s="25"/>
      <c r="H96" s="25">
        <f>Lorcana48[[#This Row],[ID]]</f>
        <v>92</v>
      </c>
      <c r="I96" s="25">
        <f>Lorcana48[[#This Row],[Nb de cartes]]+'Inventaire - Chapitre 1'!G95</f>
        <v>11</v>
      </c>
      <c r="J96" s="25">
        <f>Lorcana48[[#This Row],[dont Nb brillant]]+'Inventaire - Chapitre 1'!H95</f>
        <v>0</v>
      </c>
    </row>
    <row r="97" spans="2:10" x14ac:dyDescent="0.25">
      <c r="B97" s="25">
        <v>93</v>
      </c>
      <c r="C97" s="25" t="s">
        <v>137</v>
      </c>
      <c r="D97" s="20" t="s">
        <v>34</v>
      </c>
      <c r="E97" s="25">
        <v>2</v>
      </c>
      <c r="F97" s="25"/>
      <c r="H97" s="25">
        <f>Lorcana48[[#This Row],[ID]]</f>
        <v>93</v>
      </c>
      <c r="I97" s="25">
        <f>Lorcana48[[#This Row],[Nb de cartes]]+'Inventaire - Chapitre 1'!G96</f>
        <v>16</v>
      </c>
      <c r="J97" s="25">
        <f>Lorcana48[[#This Row],[dont Nb brillant]]+'Inventaire - Chapitre 1'!H96</f>
        <v>2</v>
      </c>
    </row>
    <row r="98" spans="2:10" x14ac:dyDescent="0.25">
      <c r="B98" s="25">
        <v>94</v>
      </c>
      <c r="C98" s="25" t="s">
        <v>138</v>
      </c>
      <c r="D98" s="20" t="s">
        <v>34</v>
      </c>
      <c r="E98" s="25">
        <v>1</v>
      </c>
      <c r="F98" s="25"/>
      <c r="H98" s="25">
        <f>Lorcana48[[#This Row],[ID]]</f>
        <v>94</v>
      </c>
      <c r="I98" s="25">
        <f>Lorcana48[[#This Row],[Nb de cartes]]+'Inventaire - Chapitre 1'!G97</f>
        <v>9</v>
      </c>
      <c r="J98" s="25">
        <f>Lorcana48[[#This Row],[dont Nb brillant]]+'Inventaire - Chapitre 1'!H97</f>
        <v>0</v>
      </c>
    </row>
    <row r="99" spans="2:10" x14ac:dyDescent="0.25">
      <c r="B99" s="25">
        <v>95</v>
      </c>
      <c r="C99" s="25" t="s">
        <v>139</v>
      </c>
      <c r="D99" s="20" t="s">
        <v>34</v>
      </c>
      <c r="E99" s="25">
        <v>1</v>
      </c>
      <c r="F99" s="25"/>
      <c r="H99" s="25">
        <f>Lorcana48[[#This Row],[ID]]</f>
        <v>95</v>
      </c>
      <c r="I99" s="25">
        <f>Lorcana48[[#This Row],[Nb de cartes]]+'Inventaire - Chapitre 1'!G98</f>
        <v>13</v>
      </c>
      <c r="J99" s="25">
        <f>Lorcana48[[#This Row],[dont Nb brillant]]+'Inventaire - Chapitre 1'!H98</f>
        <v>0</v>
      </c>
    </row>
    <row r="100" spans="2:10" x14ac:dyDescent="0.25">
      <c r="B100" s="25">
        <v>96</v>
      </c>
      <c r="C100" s="25" t="s">
        <v>140</v>
      </c>
      <c r="D100" s="20" t="s">
        <v>34</v>
      </c>
      <c r="E100" s="25">
        <v>2</v>
      </c>
      <c r="F100" s="25"/>
      <c r="H100" s="25">
        <f>Lorcana48[[#This Row],[ID]]</f>
        <v>96</v>
      </c>
      <c r="I100" s="25">
        <f>Lorcana48[[#This Row],[Nb de cartes]]+'Inventaire - Chapitre 1'!G99</f>
        <v>16</v>
      </c>
      <c r="J100" s="25">
        <f>Lorcana48[[#This Row],[dont Nb brillant]]+'Inventaire - Chapitre 1'!H99</f>
        <v>0</v>
      </c>
    </row>
    <row r="101" spans="2:10" x14ac:dyDescent="0.25">
      <c r="B101" s="25">
        <v>97</v>
      </c>
      <c r="C101" s="25" t="s">
        <v>141</v>
      </c>
      <c r="D101" s="20" t="s">
        <v>34</v>
      </c>
      <c r="E101" s="25"/>
      <c r="F101" s="25"/>
      <c r="H101" s="25">
        <f>Lorcana48[[#This Row],[ID]]</f>
        <v>97</v>
      </c>
      <c r="I101" s="25">
        <f>Lorcana48[[#This Row],[Nb de cartes]]+'Inventaire - Chapitre 1'!G100</f>
        <v>5</v>
      </c>
      <c r="J101" s="25">
        <f>Lorcana48[[#This Row],[dont Nb brillant]]+'Inventaire - Chapitre 1'!H100</f>
        <v>1</v>
      </c>
    </row>
    <row r="102" spans="2:10" x14ac:dyDescent="0.25">
      <c r="B102" s="25">
        <v>98</v>
      </c>
      <c r="C102" s="25" t="s">
        <v>142</v>
      </c>
      <c r="D102" s="20" t="s">
        <v>34</v>
      </c>
      <c r="E102" s="25">
        <v>2</v>
      </c>
      <c r="F102" s="25"/>
      <c r="H102" s="25">
        <f>Lorcana48[[#This Row],[ID]]</f>
        <v>98</v>
      </c>
      <c r="I102" s="25">
        <f>Lorcana48[[#This Row],[Nb de cartes]]+'Inventaire - Chapitre 1'!G101</f>
        <v>13</v>
      </c>
      <c r="J102" s="25">
        <f>Lorcana48[[#This Row],[dont Nb brillant]]+'Inventaire - Chapitre 1'!H101</f>
        <v>0</v>
      </c>
    </row>
    <row r="103" spans="2:10" x14ac:dyDescent="0.25">
      <c r="B103" s="25">
        <v>99</v>
      </c>
      <c r="C103" s="25" t="s">
        <v>143</v>
      </c>
      <c r="D103" s="20" t="s">
        <v>34</v>
      </c>
      <c r="E103" s="25">
        <v>1</v>
      </c>
      <c r="F103" s="25"/>
      <c r="H103" s="25">
        <f>Lorcana48[[#This Row],[ID]]</f>
        <v>99</v>
      </c>
      <c r="I103" s="25">
        <f>Lorcana48[[#This Row],[Nb de cartes]]+'Inventaire - Chapitre 1'!G102</f>
        <v>9</v>
      </c>
      <c r="J103" s="25">
        <f>Lorcana48[[#This Row],[dont Nb brillant]]+'Inventaire - Chapitre 1'!H102</f>
        <v>0</v>
      </c>
    </row>
    <row r="104" spans="2:10" x14ac:dyDescent="0.25">
      <c r="B104" s="25">
        <v>100</v>
      </c>
      <c r="C104" s="25" t="s">
        <v>144</v>
      </c>
      <c r="D104" s="20" t="s">
        <v>34</v>
      </c>
      <c r="E104" s="25">
        <v>3</v>
      </c>
      <c r="F104" s="25">
        <v>1</v>
      </c>
      <c r="H104" s="25">
        <f>Lorcana48[[#This Row],[ID]]</f>
        <v>100</v>
      </c>
      <c r="I104" s="25">
        <f>Lorcana48[[#This Row],[Nb de cartes]]+'Inventaire - Chapitre 1'!G103</f>
        <v>21</v>
      </c>
      <c r="J104" s="25">
        <f>Lorcana48[[#This Row],[dont Nb brillant]]+'Inventaire - Chapitre 1'!H103</f>
        <v>4</v>
      </c>
    </row>
    <row r="105" spans="2:10" x14ac:dyDescent="0.25">
      <c r="B105" s="25">
        <v>101</v>
      </c>
      <c r="C105" s="25" t="s">
        <v>145</v>
      </c>
      <c r="D105" s="20" t="s">
        <v>34</v>
      </c>
      <c r="E105" s="25">
        <v>2</v>
      </c>
      <c r="F105" s="25"/>
      <c r="H105" s="25">
        <f>Lorcana48[[#This Row],[ID]]</f>
        <v>101</v>
      </c>
      <c r="I105" s="25">
        <f>Lorcana48[[#This Row],[Nb de cartes]]+'Inventaire - Chapitre 1'!G104</f>
        <v>15</v>
      </c>
      <c r="J105" s="25">
        <f>Lorcana48[[#This Row],[dont Nb brillant]]+'Inventaire - Chapitre 1'!H104</f>
        <v>0</v>
      </c>
    </row>
    <row r="106" spans="2:10" x14ac:dyDescent="0.25">
      <c r="B106" s="25">
        <v>102</v>
      </c>
      <c r="C106" s="25" t="s">
        <v>146</v>
      </c>
      <c r="D106" s="20" t="s">
        <v>34</v>
      </c>
      <c r="E106" s="25">
        <v>3</v>
      </c>
      <c r="F106" s="25"/>
      <c r="H106" s="25">
        <f>Lorcana48[[#This Row],[ID]]</f>
        <v>102</v>
      </c>
      <c r="I106" s="25">
        <f>Lorcana48[[#This Row],[Nb de cartes]]+'Inventaire - Chapitre 1'!G105</f>
        <v>22</v>
      </c>
      <c r="J106" s="25">
        <f>Lorcana48[[#This Row],[dont Nb brillant]]+'Inventaire - Chapitre 1'!H105</f>
        <v>0</v>
      </c>
    </row>
    <row r="107" spans="2:10" x14ac:dyDescent="0.25">
      <c r="B107" s="25">
        <v>103</v>
      </c>
      <c r="C107" s="25" t="s">
        <v>147</v>
      </c>
      <c r="D107" s="21" t="s">
        <v>30</v>
      </c>
      <c r="E107" s="25">
        <v>4</v>
      </c>
      <c r="F107" s="25">
        <v>1</v>
      </c>
      <c r="H107" s="25">
        <f>Lorcana48[[#This Row],[ID]]</f>
        <v>103</v>
      </c>
      <c r="I107" s="25">
        <f>Lorcana48[[#This Row],[Nb de cartes]]+'Inventaire - Chapitre 1'!G106</f>
        <v>17</v>
      </c>
      <c r="J107" s="25">
        <f>Lorcana48[[#This Row],[dont Nb brillant]]+'Inventaire - Chapitre 1'!H106</f>
        <v>2</v>
      </c>
    </row>
    <row r="108" spans="2:10" x14ac:dyDescent="0.25">
      <c r="B108" s="25">
        <v>104</v>
      </c>
      <c r="C108" s="25" t="s">
        <v>148</v>
      </c>
      <c r="D108" s="21" t="s">
        <v>30</v>
      </c>
      <c r="E108" s="25">
        <v>1</v>
      </c>
      <c r="F108" s="25"/>
      <c r="H108" s="25">
        <f>Lorcana48[[#This Row],[ID]]</f>
        <v>104</v>
      </c>
      <c r="I108" s="25">
        <f>Lorcana48[[#This Row],[Nb de cartes]]+'Inventaire - Chapitre 1'!G107</f>
        <v>6</v>
      </c>
      <c r="J108" s="25">
        <f>Lorcana48[[#This Row],[dont Nb brillant]]+'Inventaire - Chapitre 1'!H107</f>
        <v>1</v>
      </c>
    </row>
    <row r="109" spans="2:10" x14ac:dyDescent="0.25">
      <c r="B109" s="25">
        <v>105</v>
      </c>
      <c r="C109" s="25" t="s">
        <v>149</v>
      </c>
      <c r="D109" s="21" t="s">
        <v>30</v>
      </c>
      <c r="E109" s="25">
        <v>1</v>
      </c>
      <c r="F109" s="25"/>
      <c r="H109" s="25">
        <f>Lorcana48[[#This Row],[ID]]</f>
        <v>105</v>
      </c>
      <c r="I109" s="25">
        <f>Lorcana48[[#This Row],[Nb de cartes]]+'Inventaire - Chapitre 1'!G108</f>
        <v>18</v>
      </c>
      <c r="J109" s="25">
        <f>Lorcana48[[#This Row],[dont Nb brillant]]+'Inventaire - Chapitre 1'!H108</f>
        <v>1</v>
      </c>
    </row>
    <row r="110" spans="2:10" x14ac:dyDescent="0.25">
      <c r="B110" s="25">
        <v>106</v>
      </c>
      <c r="C110" s="25" t="s">
        <v>151</v>
      </c>
      <c r="D110" s="21" t="s">
        <v>30</v>
      </c>
      <c r="E110" s="25">
        <v>2</v>
      </c>
      <c r="F110" s="25"/>
      <c r="H110" s="25">
        <f>Lorcana48[[#This Row],[ID]]</f>
        <v>106</v>
      </c>
      <c r="I110" s="25">
        <f>Lorcana48[[#This Row],[Nb de cartes]]+'Inventaire - Chapitre 1'!G109</f>
        <v>14</v>
      </c>
      <c r="J110" s="25">
        <f>Lorcana48[[#This Row],[dont Nb brillant]]+'Inventaire - Chapitre 1'!H109</f>
        <v>2</v>
      </c>
    </row>
    <row r="111" spans="2:10" x14ac:dyDescent="0.25">
      <c r="B111" s="25">
        <v>107</v>
      </c>
      <c r="C111" s="25" t="s">
        <v>150</v>
      </c>
      <c r="D111" s="21" t="s">
        <v>30</v>
      </c>
      <c r="E111" s="25">
        <v>1</v>
      </c>
      <c r="F111" s="25"/>
      <c r="H111" s="25">
        <f>Lorcana48[[#This Row],[ID]]</f>
        <v>107</v>
      </c>
      <c r="I111" s="25">
        <f>Lorcana48[[#This Row],[Nb de cartes]]+'Inventaire - Chapitre 1'!G110</f>
        <v>4</v>
      </c>
      <c r="J111" s="25">
        <f>Lorcana48[[#This Row],[dont Nb brillant]]+'Inventaire - Chapitre 1'!H110</f>
        <v>0</v>
      </c>
    </row>
    <row r="112" spans="2:10" x14ac:dyDescent="0.25">
      <c r="B112" s="25">
        <v>108</v>
      </c>
      <c r="C112" s="25" t="s">
        <v>152</v>
      </c>
      <c r="D112" s="21" t="s">
        <v>30</v>
      </c>
      <c r="E112" s="25">
        <v>1</v>
      </c>
      <c r="F112" s="25"/>
      <c r="H112" s="25">
        <f>Lorcana48[[#This Row],[ID]]</f>
        <v>108</v>
      </c>
      <c r="I112" s="25">
        <f>Lorcana48[[#This Row],[Nb de cartes]]+'Inventaire - Chapitre 1'!G111</f>
        <v>16</v>
      </c>
      <c r="J112" s="25">
        <f>Lorcana48[[#This Row],[dont Nb brillant]]+'Inventaire - Chapitre 1'!H111</f>
        <v>1</v>
      </c>
    </row>
    <row r="113" spans="2:10" x14ac:dyDescent="0.25">
      <c r="B113" s="25">
        <v>109</v>
      </c>
      <c r="C113" s="25" t="s">
        <v>153</v>
      </c>
      <c r="D113" s="21" t="s">
        <v>30</v>
      </c>
      <c r="E113" s="25">
        <v>2</v>
      </c>
      <c r="F113" s="25"/>
      <c r="H113" s="25">
        <f>Lorcana48[[#This Row],[ID]]</f>
        <v>109</v>
      </c>
      <c r="I113" s="25">
        <f>Lorcana48[[#This Row],[Nb de cartes]]+'Inventaire - Chapitre 1'!G112</f>
        <v>17</v>
      </c>
      <c r="J113" s="25">
        <f>Lorcana48[[#This Row],[dont Nb brillant]]+'Inventaire - Chapitre 1'!H112</f>
        <v>0</v>
      </c>
    </row>
    <row r="114" spans="2:10" x14ac:dyDescent="0.25">
      <c r="B114" s="25">
        <v>110</v>
      </c>
      <c r="C114" s="25" t="s">
        <v>154</v>
      </c>
      <c r="D114" s="21" t="s">
        <v>30</v>
      </c>
      <c r="E114" s="25">
        <v>2</v>
      </c>
      <c r="F114" s="25"/>
      <c r="H114" s="25">
        <f>Lorcana48[[#This Row],[ID]]</f>
        <v>110</v>
      </c>
      <c r="I114" s="25">
        <f>Lorcana48[[#This Row],[Nb de cartes]]+'Inventaire - Chapitre 1'!G113</f>
        <v>14</v>
      </c>
      <c r="J114" s="25">
        <f>Lorcana48[[#This Row],[dont Nb brillant]]+'Inventaire - Chapitre 1'!H113</f>
        <v>1</v>
      </c>
    </row>
    <row r="115" spans="2:10" x14ac:dyDescent="0.25">
      <c r="B115" s="25">
        <v>111</v>
      </c>
      <c r="C115" s="25" t="s">
        <v>155</v>
      </c>
      <c r="D115" s="21" t="s">
        <v>30</v>
      </c>
      <c r="E115" s="25">
        <v>2</v>
      </c>
      <c r="F115" s="25"/>
      <c r="H115" s="25">
        <f>Lorcana48[[#This Row],[ID]]</f>
        <v>111</v>
      </c>
      <c r="I115" s="25">
        <f>Lorcana48[[#This Row],[Nb de cartes]]+'Inventaire - Chapitre 1'!G114</f>
        <v>18</v>
      </c>
      <c r="J115" s="25">
        <f>Lorcana48[[#This Row],[dont Nb brillant]]+'Inventaire - Chapitre 1'!H114</f>
        <v>2</v>
      </c>
    </row>
    <row r="116" spans="2:10" x14ac:dyDescent="0.25">
      <c r="B116" s="25">
        <v>112</v>
      </c>
      <c r="C116" s="25" t="s">
        <v>156</v>
      </c>
      <c r="D116" s="21" t="s">
        <v>30</v>
      </c>
      <c r="E116" s="25"/>
      <c r="F116" s="25"/>
      <c r="H116" s="25">
        <f>Lorcana48[[#This Row],[ID]]</f>
        <v>112</v>
      </c>
      <c r="I116" s="25">
        <f>Lorcana48[[#This Row],[Nb de cartes]]+'Inventaire - Chapitre 1'!G115</f>
        <v>2</v>
      </c>
      <c r="J116" s="25">
        <f>Lorcana48[[#This Row],[dont Nb brillant]]+'Inventaire - Chapitre 1'!H115</f>
        <v>0</v>
      </c>
    </row>
    <row r="117" spans="2:10" x14ac:dyDescent="0.25">
      <c r="B117" s="25">
        <v>113</v>
      </c>
      <c r="C117" s="25" t="s">
        <v>157</v>
      </c>
      <c r="D117" s="21" t="s">
        <v>30</v>
      </c>
      <c r="E117" s="25"/>
      <c r="F117" s="25"/>
      <c r="H117" s="25">
        <f>Lorcana48[[#This Row],[ID]]</f>
        <v>113</v>
      </c>
      <c r="I117" s="25">
        <f>Lorcana48[[#This Row],[Nb de cartes]]+'Inventaire - Chapitre 1'!G116</f>
        <v>1</v>
      </c>
      <c r="J117" s="25">
        <f>Lorcana48[[#This Row],[dont Nb brillant]]+'Inventaire - Chapitre 1'!H116</f>
        <v>0</v>
      </c>
    </row>
    <row r="118" spans="2:10" x14ac:dyDescent="0.25">
      <c r="B118" s="25">
        <v>114</v>
      </c>
      <c r="C118" s="25" t="s">
        <v>257</v>
      </c>
      <c r="D118" s="21" t="s">
        <v>30</v>
      </c>
      <c r="E118" s="25"/>
      <c r="F118" s="25"/>
      <c r="H118" s="25">
        <f>Lorcana48[[#This Row],[ID]]</f>
        <v>114</v>
      </c>
      <c r="I118" s="25">
        <f>Lorcana48[[#This Row],[Nb de cartes]]+'Inventaire - Chapitre 1'!G117</f>
        <v>5</v>
      </c>
      <c r="J118" s="25">
        <f>Lorcana48[[#This Row],[dont Nb brillant]]+'Inventaire - Chapitre 1'!H117</f>
        <v>0</v>
      </c>
    </row>
    <row r="119" spans="2:10" x14ac:dyDescent="0.25">
      <c r="B119" s="25">
        <v>115</v>
      </c>
      <c r="C119" s="25" t="s">
        <v>158</v>
      </c>
      <c r="D119" s="21" t="s">
        <v>30</v>
      </c>
      <c r="E119" s="25">
        <v>1</v>
      </c>
      <c r="F119" s="25"/>
      <c r="H119" s="25">
        <f>Lorcana48[[#This Row],[ID]]</f>
        <v>115</v>
      </c>
      <c r="I119" s="25">
        <f>Lorcana48[[#This Row],[Nb de cartes]]+'Inventaire - Chapitre 1'!G118</f>
        <v>7</v>
      </c>
      <c r="J119" s="25">
        <f>Lorcana48[[#This Row],[dont Nb brillant]]+'Inventaire - Chapitre 1'!H118</f>
        <v>1</v>
      </c>
    </row>
    <row r="120" spans="2:10" x14ac:dyDescent="0.25">
      <c r="B120" s="25">
        <v>116</v>
      </c>
      <c r="C120" s="25" t="s">
        <v>159</v>
      </c>
      <c r="D120" s="21" t="s">
        <v>30</v>
      </c>
      <c r="E120" s="25">
        <v>2</v>
      </c>
      <c r="F120" s="25"/>
      <c r="H120" s="25">
        <f>Lorcana48[[#This Row],[ID]]</f>
        <v>116</v>
      </c>
      <c r="I120" s="25">
        <f>Lorcana48[[#This Row],[Nb de cartes]]+'Inventaire - Chapitre 1'!G119</f>
        <v>20</v>
      </c>
      <c r="J120" s="25">
        <f>Lorcana48[[#This Row],[dont Nb brillant]]+'Inventaire - Chapitre 1'!H119</f>
        <v>1</v>
      </c>
    </row>
    <row r="121" spans="2:10" x14ac:dyDescent="0.25">
      <c r="B121" s="25">
        <v>117</v>
      </c>
      <c r="C121" s="25" t="s">
        <v>160</v>
      </c>
      <c r="D121" s="21" t="s">
        <v>30</v>
      </c>
      <c r="E121" s="25">
        <v>1</v>
      </c>
      <c r="F121" s="25"/>
      <c r="H121" s="25">
        <f>Lorcana48[[#This Row],[ID]]</f>
        <v>117</v>
      </c>
      <c r="I121" s="25">
        <f>Lorcana48[[#This Row],[Nb de cartes]]+'Inventaire - Chapitre 1'!G120</f>
        <v>9</v>
      </c>
      <c r="J121" s="25">
        <f>Lorcana48[[#This Row],[dont Nb brillant]]+'Inventaire - Chapitre 1'!H120</f>
        <v>1</v>
      </c>
    </row>
    <row r="122" spans="2:10" x14ac:dyDescent="0.25">
      <c r="B122" s="25">
        <v>118</v>
      </c>
      <c r="C122" s="25" t="s">
        <v>161</v>
      </c>
      <c r="D122" s="21" t="s">
        <v>30</v>
      </c>
      <c r="E122" s="25"/>
      <c r="F122" s="25"/>
      <c r="H122" s="25">
        <f>Lorcana48[[#This Row],[ID]]</f>
        <v>118</v>
      </c>
      <c r="I122" s="25">
        <f>Lorcana48[[#This Row],[Nb de cartes]]+'Inventaire - Chapitre 1'!G121</f>
        <v>4</v>
      </c>
      <c r="J122" s="25">
        <f>Lorcana48[[#This Row],[dont Nb brillant]]+'Inventaire - Chapitre 1'!H121</f>
        <v>1</v>
      </c>
    </row>
    <row r="123" spans="2:10" x14ac:dyDescent="0.25">
      <c r="B123" s="25">
        <v>119</v>
      </c>
      <c r="C123" s="25" t="s">
        <v>162</v>
      </c>
      <c r="D123" s="21" t="s">
        <v>30</v>
      </c>
      <c r="E123" s="25">
        <v>2</v>
      </c>
      <c r="F123" s="25"/>
      <c r="H123" s="25">
        <f>Lorcana48[[#This Row],[ID]]</f>
        <v>119</v>
      </c>
      <c r="I123" s="25">
        <f>Lorcana48[[#This Row],[Nb de cartes]]+'Inventaire - Chapitre 1'!G122</f>
        <v>16</v>
      </c>
      <c r="J123" s="25">
        <f>Lorcana48[[#This Row],[dont Nb brillant]]+'Inventaire - Chapitre 1'!H122</f>
        <v>0</v>
      </c>
    </row>
    <row r="124" spans="2:10" x14ac:dyDescent="0.25">
      <c r="B124" s="25">
        <v>120</v>
      </c>
      <c r="C124" s="25" t="s">
        <v>163</v>
      </c>
      <c r="D124" s="21" t="s">
        <v>30</v>
      </c>
      <c r="E124" s="25">
        <v>2</v>
      </c>
      <c r="F124" s="25"/>
      <c r="H124" s="25">
        <f>Lorcana48[[#This Row],[ID]]</f>
        <v>120</v>
      </c>
      <c r="I124" s="25">
        <f>Lorcana48[[#This Row],[Nb de cartes]]+'Inventaire - Chapitre 1'!G123</f>
        <v>20</v>
      </c>
      <c r="J124" s="25">
        <f>Lorcana48[[#This Row],[dont Nb brillant]]+'Inventaire - Chapitre 1'!H123</f>
        <v>0</v>
      </c>
    </row>
    <row r="125" spans="2:10" x14ac:dyDescent="0.25">
      <c r="B125" s="25">
        <v>121</v>
      </c>
      <c r="C125" s="25" t="s">
        <v>164</v>
      </c>
      <c r="D125" s="21" t="s">
        <v>30</v>
      </c>
      <c r="E125" s="25">
        <v>1</v>
      </c>
      <c r="F125" s="25"/>
      <c r="H125" s="25">
        <f>Lorcana48[[#This Row],[ID]]</f>
        <v>121</v>
      </c>
      <c r="I125" s="25">
        <f>Lorcana48[[#This Row],[Nb de cartes]]+'Inventaire - Chapitre 1'!G124</f>
        <v>14</v>
      </c>
      <c r="J125" s="25">
        <f>Lorcana48[[#This Row],[dont Nb brillant]]+'Inventaire - Chapitre 1'!H124</f>
        <v>0</v>
      </c>
    </row>
    <row r="126" spans="2:10" x14ac:dyDescent="0.25">
      <c r="B126" s="25">
        <v>122</v>
      </c>
      <c r="C126" s="25" t="s">
        <v>165</v>
      </c>
      <c r="D126" s="21" t="s">
        <v>30</v>
      </c>
      <c r="E126" s="25">
        <v>2</v>
      </c>
      <c r="F126" s="25"/>
      <c r="H126" s="25">
        <f>Lorcana48[[#This Row],[ID]]</f>
        <v>122</v>
      </c>
      <c r="I126" s="25">
        <f>Lorcana48[[#This Row],[Nb de cartes]]+'Inventaire - Chapitre 1'!G125</f>
        <v>16</v>
      </c>
      <c r="J126" s="25">
        <f>Lorcana48[[#This Row],[dont Nb brillant]]+'Inventaire - Chapitre 1'!H125</f>
        <v>0</v>
      </c>
    </row>
    <row r="127" spans="2:10" x14ac:dyDescent="0.25">
      <c r="B127" s="25">
        <v>123</v>
      </c>
      <c r="C127" s="25" t="s">
        <v>166</v>
      </c>
      <c r="D127" s="21" t="s">
        <v>30</v>
      </c>
      <c r="E127" s="25">
        <v>2</v>
      </c>
      <c r="F127" s="25"/>
      <c r="H127" s="25">
        <f>Lorcana48[[#This Row],[ID]]</f>
        <v>123</v>
      </c>
      <c r="I127" s="25">
        <f>Lorcana48[[#This Row],[Nb de cartes]]+'Inventaire - Chapitre 1'!G126</f>
        <v>9</v>
      </c>
      <c r="J127" s="25">
        <f>Lorcana48[[#This Row],[dont Nb brillant]]+'Inventaire - Chapitre 1'!H126</f>
        <v>1</v>
      </c>
    </row>
    <row r="128" spans="2:10" x14ac:dyDescent="0.25">
      <c r="B128" s="25">
        <v>124</v>
      </c>
      <c r="C128" s="25" t="s">
        <v>167</v>
      </c>
      <c r="D128" s="21" t="s">
        <v>30</v>
      </c>
      <c r="E128" s="25">
        <v>2</v>
      </c>
      <c r="F128" s="25"/>
      <c r="H128" s="25">
        <f>Lorcana48[[#This Row],[ID]]</f>
        <v>124</v>
      </c>
      <c r="I128" s="25">
        <f>Lorcana48[[#This Row],[Nb de cartes]]+'Inventaire - Chapitre 1'!G127</f>
        <v>15</v>
      </c>
      <c r="J128" s="25">
        <f>Lorcana48[[#This Row],[dont Nb brillant]]+'Inventaire - Chapitre 1'!H127</f>
        <v>0</v>
      </c>
    </row>
    <row r="129" spans="2:10" x14ac:dyDescent="0.25">
      <c r="B129" s="25">
        <v>125</v>
      </c>
      <c r="C129" s="25" t="s">
        <v>168</v>
      </c>
      <c r="D129" s="21" t="s">
        <v>30</v>
      </c>
      <c r="E129" s="25"/>
      <c r="F129" s="25"/>
      <c r="H129" s="25">
        <f>Lorcana48[[#This Row],[ID]]</f>
        <v>125</v>
      </c>
      <c r="I129" s="25">
        <f>Lorcana48[[#This Row],[Nb de cartes]]+'Inventaire - Chapitre 1'!G128</f>
        <v>5</v>
      </c>
      <c r="J129" s="25">
        <f>Lorcana48[[#This Row],[dont Nb brillant]]+'Inventaire - Chapitre 1'!H128</f>
        <v>2</v>
      </c>
    </row>
    <row r="130" spans="2:10" x14ac:dyDescent="0.25">
      <c r="B130" s="25">
        <v>126</v>
      </c>
      <c r="C130" s="25" t="s">
        <v>169</v>
      </c>
      <c r="D130" s="21" t="s">
        <v>30</v>
      </c>
      <c r="E130" s="25">
        <v>1</v>
      </c>
      <c r="F130" s="25"/>
      <c r="H130" s="25">
        <f>Lorcana48[[#This Row],[ID]]</f>
        <v>126</v>
      </c>
      <c r="I130" s="25">
        <f>Lorcana48[[#This Row],[Nb de cartes]]+'Inventaire - Chapitre 1'!G129</f>
        <v>8</v>
      </c>
      <c r="J130" s="25">
        <f>Lorcana48[[#This Row],[dont Nb brillant]]+'Inventaire - Chapitre 1'!H129</f>
        <v>0</v>
      </c>
    </row>
    <row r="131" spans="2:10" x14ac:dyDescent="0.25">
      <c r="B131" s="25">
        <v>127</v>
      </c>
      <c r="C131" s="25" t="s">
        <v>170</v>
      </c>
      <c r="D131" s="21" t="s">
        <v>30</v>
      </c>
      <c r="E131" s="25">
        <v>2</v>
      </c>
      <c r="F131" s="25"/>
      <c r="H131" s="25">
        <f>Lorcana48[[#This Row],[ID]]</f>
        <v>127</v>
      </c>
      <c r="I131" s="25">
        <f>Lorcana48[[#This Row],[Nb de cartes]]+'Inventaire - Chapitre 1'!G130</f>
        <v>12</v>
      </c>
      <c r="J131" s="25">
        <f>Lorcana48[[#This Row],[dont Nb brillant]]+'Inventaire - Chapitre 1'!H130</f>
        <v>1</v>
      </c>
    </row>
    <row r="132" spans="2:10" x14ac:dyDescent="0.25">
      <c r="B132" s="25">
        <v>128</v>
      </c>
      <c r="C132" s="25" t="s">
        <v>171</v>
      </c>
      <c r="D132" s="21" t="s">
        <v>30</v>
      </c>
      <c r="E132" s="25">
        <v>1</v>
      </c>
      <c r="F132" s="25"/>
      <c r="H132" s="25">
        <f>Lorcana48[[#This Row],[ID]]</f>
        <v>128</v>
      </c>
      <c r="I132" s="25">
        <f>Lorcana48[[#This Row],[Nb de cartes]]+'Inventaire - Chapitre 1'!G131</f>
        <v>5</v>
      </c>
      <c r="J132" s="25">
        <f>Lorcana48[[#This Row],[dont Nb brillant]]+'Inventaire - Chapitre 1'!H131</f>
        <v>0</v>
      </c>
    </row>
    <row r="133" spans="2:10" x14ac:dyDescent="0.25">
      <c r="B133" s="25">
        <v>129</v>
      </c>
      <c r="C133" s="25" t="s">
        <v>172</v>
      </c>
      <c r="D133" s="21" t="s">
        <v>30</v>
      </c>
      <c r="E133" s="25">
        <v>2</v>
      </c>
      <c r="F133" s="25">
        <v>1</v>
      </c>
      <c r="H133" s="25">
        <f>Lorcana48[[#This Row],[ID]]</f>
        <v>129</v>
      </c>
      <c r="I133" s="25">
        <f>Lorcana48[[#This Row],[Nb de cartes]]+'Inventaire - Chapitre 1'!G132</f>
        <v>10</v>
      </c>
      <c r="J133" s="25">
        <f>Lorcana48[[#This Row],[dont Nb brillant]]+'Inventaire - Chapitre 1'!H132</f>
        <v>2</v>
      </c>
    </row>
    <row r="134" spans="2:10" x14ac:dyDescent="0.25">
      <c r="B134" s="25">
        <v>130</v>
      </c>
      <c r="C134" s="25" t="s">
        <v>173</v>
      </c>
      <c r="D134" s="21" t="s">
        <v>30</v>
      </c>
      <c r="E134" s="25">
        <v>2</v>
      </c>
      <c r="F134" s="25"/>
      <c r="H134" s="25">
        <f>Lorcana48[[#This Row],[ID]]</f>
        <v>130</v>
      </c>
      <c r="I134" s="25">
        <f>Lorcana48[[#This Row],[Nb de cartes]]+'Inventaire - Chapitre 1'!G133</f>
        <v>18</v>
      </c>
      <c r="J134" s="25">
        <f>Lorcana48[[#This Row],[dont Nb brillant]]+'Inventaire - Chapitre 1'!H133</f>
        <v>0</v>
      </c>
    </row>
    <row r="135" spans="2:10" x14ac:dyDescent="0.25">
      <c r="B135" s="25">
        <v>131</v>
      </c>
      <c r="C135" s="25" t="s">
        <v>174</v>
      </c>
      <c r="D135" s="21" t="s">
        <v>30</v>
      </c>
      <c r="E135" s="25">
        <v>1</v>
      </c>
      <c r="F135" s="25"/>
      <c r="H135" s="25">
        <f>Lorcana48[[#This Row],[ID]]</f>
        <v>131</v>
      </c>
      <c r="I135" s="25">
        <f>Lorcana48[[#This Row],[Nb de cartes]]+'Inventaire - Chapitre 1'!G134</f>
        <v>9</v>
      </c>
      <c r="J135" s="25">
        <f>Lorcana48[[#This Row],[dont Nb brillant]]+'Inventaire - Chapitre 1'!H134</f>
        <v>0</v>
      </c>
    </row>
    <row r="136" spans="2:10" x14ac:dyDescent="0.25">
      <c r="B136" s="25">
        <v>132</v>
      </c>
      <c r="C136" s="25" t="s">
        <v>175</v>
      </c>
      <c r="D136" s="21" t="s">
        <v>30</v>
      </c>
      <c r="E136" s="25">
        <v>2</v>
      </c>
      <c r="F136" s="25"/>
      <c r="H136" s="25">
        <f>Lorcana48[[#This Row],[ID]]</f>
        <v>132</v>
      </c>
      <c r="I136" s="25">
        <f>Lorcana48[[#This Row],[Nb de cartes]]+'Inventaire - Chapitre 1'!G135</f>
        <v>15</v>
      </c>
      <c r="J136" s="25">
        <f>Lorcana48[[#This Row],[dont Nb brillant]]+'Inventaire - Chapitre 1'!H135</f>
        <v>0</v>
      </c>
    </row>
    <row r="137" spans="2:10" x14ac:dyDescent="0.25">
      <c r="B137" s="25">
        <v>133</v>
      </c>
      <c r="C137" s="25" t="s">
        <v>176</v>
      </c>
      <c r="D137" s="21" t="s">
        <v>30</v>
      </c>
      <c r="E137" s="25">
        <v>3</v>
      </c>
      <c r="F137" s="25">
        <v>1</v>
      </c>
      <c r="H137" s="25">
        <f>Lorcana48[[#This Row],[ID]]</f>
        <v>133</v>
      </c>
      <c r="I137" s="25">
        <f>Lorcana48[[#This Row],[Nb de cartes]]+'Inventaire - Chapitre 1'!G136</f>
        <v>18</v>
      </c>
      <c r="J137" s="25">
        <f>Lorcana48[[#This Row],[dont Nb brillant]]+'Inventaire - Chapitre 1'!H136</f>
        <v>5</v>
      </c>
    </row>
    <row r="138" spans="2:10" x14ac:dyDescent="0.25">
      <c r="B138" s="25">
        <v>134</v>
      </c>
      <c r="C138" s="25" t="s">
        <v>177</v>
      </c>
      <c r="D138" s="21" t="s">
        <v>30</v>
      </c>
      <c r="E138" s="25">
        <v>1</v>
      </c>
      <c r="F138" s="25"/>
      <c r="H138" s="25">
        <f>Lorcana48[[#This Row],[ID]]</f>
        <v>134</v>
      </c>
      <c r="I138" s="25">
        <f>Lorcana48[[#This Row],[Nb de cartes]]+'Inventaire - Chapitre 1'!G137</f>
        <v>6</v>
      </c>
      <c r="J138" s="25">
        <f>Lorcana48[[#This Row],[dont Nb brillant]]+'Inventaire - Chapitre 1'!H137</f>
        <v>0</v>
      </c>
    </row>
    <row r="139" spans="2:10" x14ac:dyDescent="0.25">
      <c r="B139" s="25">
        <v>135</v>
      </c>
      <c r="C139" s="25" t="s">
        <v>178</v>
      </c>
      <c r="D139" s="21" t="s">
        <v>30</v>
      </c>
      <c r="E139" s="25">
        <v>1</v>
      </c>
      <c r="F139" s="25"/>
      <c r="H139" s="25">
        <f>Lorcana48[[#This Row],[ID]]</f>
        <v>135</v>
      </c>
      <c r="I139" s="25">
        <f>Lorcana48[[#This Row],[Nb de cartes]]+'Inventaire - Chapitre 1'!G138</f>
        <v>12</v>
      </c>
      <c r="J139" s="25">
        <f>Lorcana48[[#This Row],[dont Nb brillant]]+'Inventaire - Chapitre 1'!H138</f>
        <v>1</v>
      </c>
    </row>
    <row r="140" spans="2:10" x14ac:dyDescent="0.25">
      <c r="B140" s="25">
        <v>136</v>
      </c>
      <c r="C140" s="25" t="s">
        <v>179</v>
      </c>
      <c r="D140" s="21" t="s">
        <v>30</v>
      </c>
      <c r="E140" s="25">
        <v>1</v>
      </c>
      <c r="F140" s="25">
        <v>1</v>
      </c>
      <c r="H140" s="25">
        <f>Lorcana48[[#This Row],[ID]]</f>
        <v>136</v>
      </c>
      <c r="I140" s="25">
        <f>Lorcana48[[#This Row],[Nb de cartes]]+'Inventaire - Chapitre 1'!G139</f>
        <v>4</v>
      </c>
      <c r="J140" s="25">
        <f>Lorcana48[[#This Row],[dont Nb brillant]]+'Inventaire - Chapitre 1'!H139</f>
        <v>2</v>
      </c>
    </row>
    <row r="141" spans="2:10" x14ac:dyDescent="0.25">
      <c r="B141" s="25">
        <v>137</v>
      </c>
      <c r="C141" s="25" t="s">
        <v>181</v>
      </c>
      <c r="D141" s="24" t="s">
        <v>33</v>
      </c>
      <c r="E141" s="25">
        <v>1</v>
      </c>
      <c r="F141" s="25">
        <v>1</v>
      </c>
      <c r="H141" s="25">
        <f>Lorcana48[[#This Row],[ID]]</f>
        <v>137</v>
      </c>
      <c r="I141" s="25">
        <f>Lorcana48[[#This Row],[Nb de cartes]]+'Inventaire - Chapitre 1'!G140</f>
        <v>6</v>
      </c>
      <c r="J141" s="25">
        <f>Lorcana48[[#This Row],[dont Nb brillant]]+'Inventaire - Chapitre 1'!H140</f>
        <v>3</v>
      </c>
    </row>
    <row r="142" spans="2:10" x14ac:dyDescent="0.25">
      <c r="B142" s="25">
        <v>138</v>
      </c>
      <c r="C142" s="25" t="s">
        <v>182</v>
      </c>
      <c r="D142" s="24" t="s">
        <v>33</v>
      </c>
      <c r="E142" s="25">
        <v>2</v>
      </c>
      <c r="F142" s="25"/>
      <c r="H142" s="25">
        <f>Lorcana48[[#This Row],[ID]]</f>
        <v>138</v>
      </c>
      <c r="I142" s="25">
        <f>Lorcana48[[#This Row],[Nb de cartes]]+'Inventaire - Chapitre 1'!G141</f>
        <v>18</v>
      </c>
      <c r="J142" s="25">
        <f>Lorcana48[[#This Row],[dont Nb brillant]]+'Inventaire - Chapitre 1'!H141</f>
        <v>2</v>
      </c>
    </row>
    <row r="143" spans="2:10" x14ac:dyDescent="0.25">
      <c r="B143" s="25">
        <v>139</v>
      </c>
      <c r="C143" s="25" t="s">
        <v>183</v>
      </c>
      <c r="D143" s="24" t="s">
        <v>33</v>
      </c>
      <c r="E143" s="25">
        <v>1</v>
      </c>
      <c r="F143" s="25"/>
      <c r="H143" s="25">
        <f>Lorcana48[[#This Row],[ID]]</f>
        <v>139</v>
      </c>
      <c r="I143" s="25">
        <f>Lorcana48[[#This Row],[Nb de cartes]]+'Inventaire - Chapitre 1'!G142</f>
        <v>7</v>
      </c>
      <c r="J143" s="25">
        <f>Lorcana48[[#This Row],[dont Nb brillant]]+'Inventaire - Chapitre 1'!H142</f>
        <v>2</v>
      </c>
    </row>
    <row r="144" spans="2:10" x14ac:dyDescent="0.25">
      <c r="B144" s="25">
        <v>140</v>
      </c>
      <c r="C144" s="25" t="s">
        <v>184</v>
      </c>
      <c r="D144" s="24" t="s">
        <v>33</v>
      </c>
      <c r="E144" s="25">
        <v>2</v>
      </c>
      <c r="F144" s="25"/>
      <c r="H144" s="25">
        <f>Lorcana48[[#This Row],[ID]]</f>
        <v>140</v>
      </c>
      <c r="I144" s="25">
        <f>Lorcana48[[#This Row],[Nb de cartes]]+'Inventaire - Chapitre 1'!G143</f>
        <v>15</v>
      </c>
      <c r="J144" s="25">
        <f>Lorcana48[[#This Row],[dont Nb brillant]]+'Inventaire - Chapitre 1'!H143</f>
        <v>0</v>
      </c>
    </row>
    <row r="145" spans="2:10" x14ac:dyDescent="0.25">
      <c r="B145" s="25">
        <v>141</v>
      </c>
      <c r="C145" s="25" t="s">
        <v>185</v>
      </c>
      <c r="D145" s="24" t="s">
        <v>33</v>
      </c>
      <c r="E145" s="25">
        <v>2</v>
      </c>
      <c r="F145" s="25"/>
      <c r="H145" s="25">
        <f>Lorcana48[[#This Row],[ID]]</f>
        <v>141</v>
      </c>
      <c r="I145" s="25">
        <f>Lorcana48[[#This Row],[Nb de cartes]]+'Inventaire - Chapitre 1'!G144</f>
        <v>11</v>
      </c>
      <c r="J145" s="25">
        <f>Lorcana48[[#This Row],[dont Nb brillant]]+'Inventaire - Chapitre 1'!H144</f>
        <v>0</v>
      </c>
    </row>
    <row r="146" spans="2:10" x14ac:dyDescent="0.25">
      <c r="B146" s="25">
        <v>142</v>
      </c>
      <c r="C146" s="25" t="s">
        <v>186</v>
      </c>
      <c r="D146" s="24" t="s">
        <v>33</v>
      </c>
      <c r="E146" s="25"/>
      <c r="F146" s="25"/>
      <c r="H146" s="25">
        <f>Lorcana48[[#This Row],[ID]]</f>
        <v>142</v>
      </c>
      <c r="I146" s="25">
        <f>Lorcana48[[#This Row],[Nb de cartes]]+'Inventaire - Chapitre 1'!G145</f>
        <v>2</v>
      </c>
      <c r="J146" s="25">
        <f>Lorcana48[[#This Row],[dont Nb brillant]]+'Inventaire - Chapitre 1'!H145</f>
        <v>0</v>
      </c>
    </row>
    <row r="147" spans="2:10" x14ac:dyDescent="0.25">
      <c r="B147" s="25">
        <v>143</v>
      </c>
      <c r="C147" s="25" t="s">
        <v>187</v>
      </c>
      <c r="D147" s="24" t="s">
        <v>33</v>
      </c>
      <c r="E147" s="25">
        <v>1</v>
      </c>
      <c r="F147" s="25"/>
      <c r="H147" s="25">
        <f>Lorcana48[[#This Row],[ID]]</f>
        <v>143</v>
      </c>
      <c r="I147" s="25">
        <f>Lorcana48[[#This Row],[Nb de cartes]]+'Inventaire - Chapitre 1'!G146</f>
        <v>9</v>
      </c>
      <c r="J147" s="25">
        <f>Lorcana48[[#This Row],[dont Nb brillant]]+'Inventaire - Chapitre 1'!H146</f>
        <v>0</v>
      </c>
    </row>
    <row r="148" spans="2:10" x14ac:dyDescent="0.25">
      <c r="B148" s="25">
        <v>144</v>
      </c>
      <c r="C148" s="25" t="s">
        <v>188</v>
      </c>
      <c r="D148" s="24" t="s">
        <v>33</v>
      </c>
      <c r="E148" s="25">
        <v>2</v>
      </c>
      <c r="F148" s="25"/>
      <c r="H148" s="25">
        <f>Lorcana48[[#This Row],[ID]]</f>
        <v>144</v>
      </c>
      <c r="I148" s="25">
        <f>Lorcana48[[#This Row],[Nb de cartes]]+'Inventaire - Chapitre 1'!G147</f>
        <v>18</v>
      </c>
      <c r="J148" s="25">
        <f>Lorcana48[[#This Row],[dont Nb brillant]]+'Inventaire - Chapitre 1'!H147</f>
        <v>2</v>
      </c>
    </row>
    <row r="149" spans="2:10" x14ac:dyDescent="0.25">
      <c r="B149" s="25">
        <v>145</v>
      </c>
      <c r="C149" s="25" t="s">
        <v>189</v>
      </c>
      <c r="D149" s="24" t="s">
        <v>33</v>
      </c>
      <c r="E149" s="25">
        <v>3</v>
      </c>
      <c r="F149" s="25">
        <v>1</v>
      </c>
      <c r="H149" s="25">
        <f>Lorcana48[[#This Row],[ID]]</f>
        <v>145</v>
      </c>
      <c r="I149" s="25">
        <f>Lorcana48[[#This Row],[Nb de cartes]]+'Inventaire - Chapitre 1'!G148</f>
        <v>21</v>
      </c>
      <c r="J149" s="25">
        <f>Lorcana48[[#This Row],[dont Nb brillant]]+'Inventaire - Chapitre 1'!H148</f>
        <v>3</v>
      </c>
    </row>
    <row r="150" spans="2:10" x14ac:dyDescent="0.25">
      <c r="B150" s="25">
        <v>146</v>
      </c>
      <c r="C150" s="25" t="s">
        <v>190</v>
      </c>
      <c r="D150" s="24" t="s">
        <v>33</v>
      </c>
      <c r="E150" s="25">
        <v>2</v>
      </c>
      <c r="F150" s="25">
        <v>1</v>
      </c>
      <c r="H150" s="25">
        <f>Lorcana48[[#This Row],[ID]]</f>
        <v>146</v>
      </c>
      <c r="I150" s="25">
        <f>Lorcana48[[#This Row],[Nb de cartes]]+'Inventaire - Chapitre 1'!G149</f>
        <v>15</v>
      </c>
      <c r="J150" s="25">
        <f>Lorcana48[[#This Row],[dont Nb brillant]]+'Inventaire - Chapitre 1'!H149</f>
        <v>4</v>
      </c>
    </row>
    <row r="151" spans="2:10" x14ac:dyDescent="0.25">
      <c r="B151" s="25">
        <v>147</v>
      </c>
      <c r="C151" s="25" t="s">
        <v>191</v>
      </c>
      <c r="D151" s="24" t="s">
        <v>33</v>
      </c>
      <c r="E151" s="25"/>
      <c r="F151" s="25"/>
      <c r="H151" s="25">
        <f>Lorcana48[[#This Row],[ID]]</f>
        <v>147</v>
      </c>
      <c r="I151" s="25">
        <f>Lorcana48[[#This Row],[Nb de cartes]]+'Inventaire - Chapitre 1'!G150</f>
        <v>2</v>
      </c>
      <c r="J151" s="25">
        <f>Lorcana48[[#This Row],[dont Nb brillant]]+'Inventaire - Chapitre 1'!H150</f>
        <v>0</v>
      </c>
    </row>
    <row r="152" spans="2:10" x14ac:dyDescent="0.25">
      <c r="B152" s="25">
        <v>148</v>
      </c>
      <c r="C152" s="25" t="s">
        <v>192</v>
      </c>
      <c r="D152" s="24" t="s">
        <v>33</v>
      </c>
      <c r="E152" s="25">
        <v>2</v>
      </c>
      <c r="F152" s="25"/>
      <c r="H152" s="25">
        <f>Lorcana48[[#This Row],[ID]]</f>
        <v>148</v>
      </c>
      <c r="I152" s="25">
        <f>Lorcana48[[#This Row],[Nb de cartes]]+'Inventaire - Chapitre 1'!G151</f>
        <v>19</v>
      </c>
      <c r="J152" s="25">
        <f>Lorcana48[[#This Row],[dont Nb brillant]]+'Inventaire - Chapitre 1'!H151</f>
        <v>0</v>
      </c>
    </row>
    <row r="153" spans="2:10" x14ac:dyDescent="0.25">
      <c r="B153" s="25">
        <v>149</v>
      </c>
      <c r="C153" s="25" t="s">
        <v>193</v>
      </c>
      <c r="D153" s="24" t="s">
        <v>33</v>
      </c>
      <c r="E153" s="25">
        <v>1</v>
      </c>
      <c r="F153" s="25"/>
      <c r="H153" s="25">
        <f>Lorcana48[[#This Row],[ID]]</f>
        <v>149</v>
      </c>
      <c r="I153" s="25">
        <f>Lorcana48[[#This Row],[Nb de cartes]]+'Inventaire - Chapitre 1'!G152</f>
        <v>9</v>
      </c>
      <c r="J153" s="25">
        <f>Lorcana48[[#This Row],[dont Nb brillant]]+'Inventaire - Chapitre 1'!H152</f>
        <v>0</v>
      </c>
    </row>
    <row r="154" spans="2:10" x14ac:dyDescent="0.25">
      <c r="B154" s="25">
        <v>150</v>
      </c>
      <c r="C154" s="25" t="s">
        <v>194</v>
      </c>
      <c r="D154" s="24" t="s">
        <v>33</v>
      </c>
      <c r="E154" s="25">
        <v>1</v>
      </c>
      <c r="F154" s="25"/>
      <c r="H154" s="25">
        <f>Lorcana48[[#This Row],[ID]]</f>
        <v>150</v>
      </c>
      <c r="I154" s="25">
        <f>Lorcana48[[#This Row],[Nb de cartes]]+'Inventaire - Chapitre 1'!G153</f>
        <v>15</v>
      </c>
      <c r="J154" s="25">
        <f>Lorcana48[[#This Row],[dont Nb brillant]]+'Inventaire - Chapitre 1'!H153</f>
        <v>0</v>
      </c>
    </row>
    <row r="155" spans="2:10" x14ac:dyDescent="0.25">
      <c r="B155" s="25">
        <v>151</v>
      </c>
      <c r="C155" s="25" t="s">
        <v>195</v>
      </c>
      <c r="D155" s="24" t="s">
        <v>33</v>
      </c>
      <c r="E155" s="25">
        <v>1</v>
      </c>
      <c r="F155" s="25"/>
      <c r="H155" s="25">
        <f>Lorcana48[[#This Row],[ID]]</f>
        <v>151</v>
      </c>
      <c r="I155" s="25">
        <f>Lorcana48[[#This Row],[Nb de cartes]]+'Inventaire - Chapitre 1'!G154</f>
        <v>7</v>
      </c>
      <c r="J155" s="25">
        <f>Lorcana48[[#This Row],[dont Nb brillant]]+'Inventaire - Chapitre 1'!H154</f>
        <v>1</v>
      </c>
    </row>
    <row r="156" spans="2:10" x14ac:dyDescent="0.25">
      <c r="B156" s="25">
        <v>152</v>
      </c>
      <c r="C156" s="25" t="s">
        <v>196</v>
      </c>
      <c r="D156" s="24" t="s">
        <v>33</v>
      </c>
      <c r="E156" s="25"/>
      <c r="F156" s="25"/>
      <c r="H156" s="25">
        <f>Lorcana48[[#This Row],[ID]]</f>
        <v>152</v>
      </c>
      <c r="I156" s="25">
        <f>Lorcana48[[#This Row],[Nb de cartes]]+'Inventaire - Chapitre 1'!G155</f>
        <v>3</v>
      </c>
      <c r="J156" s="25">
        <f>Lorcana48[[#This Row],[dont Nb brillant]]+'Inventaire - Chapitre 1'!H155</f>
        <v>1</v>
      </c>
    </row>
    <row r="157" spans="2:10" x14ac:dyDescent="0.25">
      <c r="B157" s="25">
        <v>153</v>
      </c>
      <c r="C157" s="25" t="s">
        <v>197</v>
      </c>
      <c r="D157" s="24" t="s">
        <v>33</v>
      </c>
      <c r="E157" s="25">
        <v>2</v>
      </c>
      <c r="F157" s="25"/>
      <c r="H157" s="25">
        <f>Lorcana48[[#This Row],[ID]]</f>
        <v>153</v>
      </c>
      <c r="I157" s="25">
        <f>Lorcana48[[#This Row],[Nb de cartes]]+'Inventaire - Chapitre 1'!G156</f>
        <v>13</v>
      </c>
      <c r="J157" s="25">
        <f>Lorcana48[[#This Row],[dont Nb brillant]]+'Inventaire - Chapitre 1'!H156</f>
        <v>1</v>
      </c>
    </row>
    <row r="158" spans="2:10" x14ac:dyDescent="0.25">
      <c r="B158" s="25">
        <v>154</v>
      </c>
      <c r="C158" s="25" t="s">
        <v>198</v>
      </c>
      <c r="D158" s="24" t="s">
        <v>33</v>
      </c>
      <c r="E158" s="25">
        <v>3</v>
      </c>
      <c r="F158" s="25">
        <v>1</v>
      </c>
      <c r="H158" s="25">
        <f>Lorcana48[[#This Row],[ID]]</f>
        <v>154</v>
      </c>
      <c r="I158" s="25">
        <f>Lorcana48[[#This Row],[Nb de cartes]]+'Inventaire - Chapitre 1'!G157</f>
        <v>20</v>
      </c>
      <c r="J158" s="25">
        <f>Lorcana48[[#This Row],[dont Nb brillant]]+'Inventaire - Chapitre 1'!H157</f>
        <v>2</v>
      </c>
    </row>
    <row r="159" spans="2:10" x14ac:dyDescent="0.25">
      <c r="B159" s="25">
        <v>155</v>
      </c>
      <c r="C159" s="25" t="s">
        <v>199</v>
      </c>
      <c r="D159" s="24" t="s">
        <v>33</v>
      </c>
      <c r="E159" s="25">
        <v>3</v>
      </c>
      <c r="F159" s="25">
        <v>1</v>
      </c>
      <c r="H159" s="25">
        <f>Lorcana48[[#This Row],[ID]]</f>
        <v>155</v>
      </c>
      <c r="I159" s="25">
        <f>Lorcana48[[#This Row],[Nb de cartes]]+'Inventaire - Chapitre 1'!G158</f>
        <v>19</v>
      </c>
      <c r="J159" s="25">
        <f>Lorcana48[[#This Row],[dont Nb brillant]]+'Inventaire - Chapitre 1'!H158</f>
        <v>3</v>
      </c>
    </row>
    <row r="160" spans="2:10" x14ac:dyDescent="0.25">
      <c r="B160" s="25">
        <v>156</v>
      </c>
      <c r="C160" s="25" t="s">
        <v>200</v>
      </c>
      <c r="D160" s="24" t="s">
        <v>33</v>
      </c>
      <c r="E160" s="25">
        <v>2</v>
      </c>
      <c r="F160" s="25"/>
      <c r="H160" s="25">
        <f>Lorcana48[[#This Row],[ID]]</f>
        <v>156</v>
      </c>
      <c r="I160" s="25">
        <f>Lorcana48[[#This Row],[Nb de cartes]]+'Inventaire - Chapitre 1'!G159</f>
        <v>18</v>
      </c>
      <c r="J160" s="25">
        <f>Lorcana48[[#This Row],[dont Nb brillant]]+'Inventaire - Chapitre 1'!H159</f>
        <v>1</v>
      </c>
    </row>
    <row r="161" spans="2:10" x14ac:dyDescent="0.25">
      <c r="B161" s="25">
        <v>157</v>
      </c>
      <c r="C161" s="25" t="s">
        <v>201</v>
      </c>
      <c r="D161" s="24" t="s">
        <v>33</v>
      </c>
      <c r="E161" s="25">
        <v>1</v>
      </c>
      <c r="F161" s="25"/>
      <c r="H161" s="25">
        <f>Lorcana48[[#This Row],[ID]]</f>
        <v>157</v>
      </c>
      <c r="I161" s="25">
        <f>Lorcana48[[#This Row],[Nb de cartes]]+'Inventaire - Chapitre 1'!G160</f>
        <v>8</v>
      </c>
      <c r="J161" s="25">
        <f>Lorcana48[[#This Row],[dont Nb brillant]]+'Inventaire - Chapitre 1'!H160</f>
        <v>0</v>
      </c>
    </row>
    <row r="162" spans="2:10" x14ac:dyDescent="0.25">
      <c r="B162" s="25">
        <v>158</v>
      </c>
      <c r="C162" s="25" t="s">
        <v>202</v>
      </c>
      <c r="D162" s="24" t="s">
        <v>33</v>
      </c>
      <c r="E162" s="25">
        <v>1</v>
      </c>
      <c r="F162" s="25"/>
      <c r="H162" s="25">
        <f>Lorcana48[[#This Row],[ID]]</f>
        <v>158</v>
      </c>
      <c r="I162" s="25">
        <f>Lorcana48[[#This Row],[Nb de cartes]]+'Inventaire - Chapitre 1'!G161</f>
        <v>9</v>
      </c>
      <c r="J162" s="25">
        <f>Lorcana48[[#This Row],[dont Nb brillant]]+'Inventaire - Chapitre 1'!H161</f>
        <v>0</v>
      </c>
    </row>
    <row r="163" spans="2:10" x14ac:dyDescent="0.25">
      <c r="B163" s="25">
        <v>159</v>
      </c>
      <c r="C163" s="25" t="s">
        <v>203</v>
      </c>
      <c r="D163" s="24" t="s">
        <v>33</v>
      </c>
      <c r="E163" s="25"/>
      <c r="F163" s="25"/>
      <c r="H163" s="25">
        <f>Lorcana48[[#This Row],[ID]]</f>
        <v>159</v>
      </c>
      <c r="I163" s="25">
        <f>Lorcana48[[#This Row],[Nb de cartes]]+'Inventaire - Chapitre 1'!G162</f>
        <v>3</v>
      </c>
      <c r="J163" s="25">
        <f>Lorcana48[[#This Row],[dont Nb brillant]]+'Inventaire - Chapitre 1'!H162</f>
        <v>0</v>
      </c>
    </row>
    <row r="164" spans="2:10" x14ac:dyDescent="0.25">
      <c r="B164" s="25">
        <v>160</v>
      </c>
      <c r="C164" s="25" t="s">
        <v>204</v>
      </c>
      <c r="D164" s="24" t="s">
        <v>33</v>
      </c>
      <c r="E164" s="25">
        <v>2</v>
      </c>
      <c r="F164" s="25"/>
      <c r="H164" s="25">
        <f>Lorcana48[[#This Row],[ID]]</f>
        <v>160</v>
      </c>
      <c r="I164" s="25">
        <f>Lorcana48[[#This Row],[Nb de cartes]]+'Inventaire - Chapitre 1'!G163</f>
        <v>12</v>
      </c>
      <c r="J164" s="25">
        <f>Lorcana48[[#This Row],[dont Nb brillant]]+'Inventaire - Chapitre 1'!H163</f>
        <v>1</v>
      </c>
    </row>
    <row r="165" spans="2:10" x14ac:dyDescent="0.25">
      <c r="B165" s="25">
        <v>161</v>
      </c>
      <c r="C165" s="25" t="s">
        <v>205</v>
      </c>
      <c r="D165" s="24" t="s">
        <v>33</v>
      </c>
      <c r="E165" s="25">
        <v>3</v>
      </c>
      <c r="F165" s="25"/>
      <c r="H165" s="25">
        <f>Lorcana48[[#This Row],[ID]]</f>
        <v>161</v>
      </c>
      <c r="I165" s="25">
        <f>Lorcana48[[#This Row],[Nb de cartes]]+'Inventaire - Chapitre 1'!G164</f>
        <v>20</v>
      </c>
      <c r="J165" s="25">
        <f>Lorcana48[[#This Row],[dont Nb brillant]]+'Inventaire - Chapitre 1'!H164</f>
        <v>0</v>
      </c>
    </row>
    <row r="166" spans="2:10" x14ac:dyDescent="0.25">
      <c r="B166" s="25">
        <v>162</v>
      </c>
      <c r="C166" s="25" t="s">
        <v>206</v>
      </c>
      <c r="D166" s="24" t="s">
        <v>33</v>
      </c>
      <c r="E166" s="25">
        <v>1</v>
      </c>
      <c r="F166" s="25"/>
      <c r="H166" s="25">
        <f>Lorcana48[[#This Row],[ID]]</f>
        <v>162</v>
      </c>
      <c r="I166" s="25">
        <f>Lorcana48[[#This Row],[Nb de cartes]]+'Inventaire - Chapitre 1'!G165</f>
        <v>6</v>
      </c>
      <c r="J166" s="25">
        <f>Lorcana48[[#This Row],[dont Nb brillant]]+'Inventaire - Chapitre 1'!H165</f>
        <v>0</v>
      </c>
    </row>
    <row r="167" spans="2:10" x14ac:dyDescent="0.25">
      <c r="B167" s="25">
        <v>163</v>
      </c>
      <c r="C167" s="25" t="s">
        <v>207</v>
      </c>
      <c r="D167" s="24" t="s">
        <v>33</v>
      </c>
      <c r="E167" s="25"/>
      <c r="F167" s="25"/>
      <c r="H167" s="25">
        <f>Lorcana48[[#This Row],[ID]]</f>
        <v>163</v>
      </c>
      <c r="I167" s="25">
        <f>Lorcana48[[#This Row],[Nb de cartes]]+'Inventaire - Chapitre 1'!G166</f>
        <v>3</v>
      </c>
      <c r="J167" s="25">
        <f>Lorcana48[[#This Row],[dont Nb brillant]]+'Inventaire - Chapitre 1'!H166</f>
        <v>1</v>
      </c>
    </row>
    <row r="168" spans="2:10" x14ac:dyDescent="0.25">
      <c r="B168" s="25">
        <v>164</v>
      </c>
      <c r="C168" s="25" t="s">
        <v>208</v>
      </c>
      <c r="D168" s="24" t="s">
        <v>33</v>
      </c>
      <c r="E168" s="25">
        <v>1</v>
      </c>
      <c r="F168" s="25"/>
      <c r="H168" s="25">
        <f>Lorcana48[[#This Row],[ID]]</f>
        <v>164</v>
      </c>
      <c r="I168" s="25">
        <f>Lorcana48[[#This Row],[Nb de cartes]]+'Inventaire - Chapitre 1'!G167</f>
        <v>14</v>
      </c>
      <c r="J168" s="25">
        <f>Lorcana48[[#This Row],[dont Nb brillant]]+'Inventaire - Chapitre 1'!H167</f>
        <v>0</v>
      </c>
    </row>
    <row r="169" spans="2:10" x14ac:dyDescent="0.25">
      <c r="B169" s="25">
        <v>165</v>
      </c>
      <c r="C169" s="25" t="s">
        <v>209</v>
      </c>
      <c r="D169" s="24" t="s">
        <v>33</v>
      </c>
      <c r="E169" s="25">
        <v>2</v>
      </c>
      <c r="F169" s="25"/>
      <c r="H169" s="25">
        <f>Lorcana48[[#This Row],[ID]]</f>
        <v>165</v>
      </c>
      <c r="I169" s="25">
        <f>Lorcana48[[#This Row],[Nb de cartes]]+'Inventaire - Chapitre 1'!G168</f>
        <v>18</v>
      </c>
      <c r="J169" s="25">
        <f>Lorcana48[[#This Row],[dont Nb brillant]]+'Inventaire - Chapitre 1'!H168</f>
        <v>0</v>
      </c>
    </row>
    <row r="170" spans="2:10" x14ac:dyDescent="0.25">
      <c r="B170" s="25">
        <v>166</v>
      </c>
      <c r="C170" s="25" t="s">
        <v>210</v>
      </c>
      <c r="D170" s="24" t="s">
        <v>33</v>
      </c>
      <c r="E170" s="25"/>
      <c r="F170" s="25"/>
      <c r="H170" s="25">
        <f>Lorcana48[[#This Row],[ID]]</f>
        <v>166</v>
      </c>
      <c r="I170" s="25">
        <f>Lorcana48[[#This Row],[Nb de cartes]]+'Inventaire - Chapitre 1'!G169</f>
        <v>9</v>
      </c>
      <c r="J170" s="25">
        <f>Lorcana48[[#This Row],[dont Nb brillant]]+'Inventaire - Chapitre 1'!H169</f>
        <v>0</v>
      </c>
    </row>
    <row r="171" spans="2:10" x14ac:dyDescent="0.25">
      <c r="B171" s="25">
        <v>167</v>
      </c>
      <c r="C171" s="25" t="s">
        <v>211</v>
      </c>
      <c r="D171" s="24" t="s">
        <v>33</v>
      </c>
      <c r="E171" s="25">
        <v>1</v>
      </c>
      <c r="F171" s="25"/>
      <c r="H171" s="25">
        <f>Lorcana48[[#This Row],[ID]]</f>
        <v>167</v>
      </c>
      <c r="I171" s="25">
        <f>Lorcana48[[#This Row],[Nb de cartes]]+'Inventaire - Chapitre 1'!G170</f>
        <v>8</v>
      </c>
      <c r="J171" s="25">
        <f>Lorcana48[[#This Row],[dont Nb brillant]]+'Inventaire - Chapitre 1'!H170</f>
        <v>0</v>
      </c>
    </row>
    <row r="172" spans="2:10" x14ac:dyDescent="0.25">
      <c r="B172" s="25">
        <v>168</v>
      </c>
      <c r="C172" s="25" t="s">
        <v>212</v>
      </c>
      <c r="D172" s="24" t="s">
        <v>33</v>
      </c>
      <c r="E172" s="25">
        <v>1</v>
      </c>
      <c r="F172" s="25"/>
      <c r="H172" s="25">
        <f>Lorcana48[[#This Row],[ID]]</f>
        <v>168</v>
      </c>
      <c r="I172" s="25">
        <f>Lorcana48[[#This Row],[Nb de cartes]]+'Inventaire - Chapitre 1'!G171</f>
        <v>7</v>
      </c>
      <c r="J172" s="25">
        <f>Lorcana48[[#This Row],[dont Nb brillant]]+'Inventaire - Chapitre 1'!H171</f>
        <v>1</v>
      </c>
    </row>
    <row r="173" spans="2:10" x14ac:dyDescent="0.25">
      <c r="B173" s="25">
        <v>169</v>
      </c>
      <c r="C173" s="25" t="s">
        <v>213</v>
      </c>
      <c r="D173" s="24" t="s">
        <v>33</v>
      </c>
      <c r="E173" s="25">
        <v>2</v>
      </c>
      <c r="F173" s="25"/>
      <c r="H173" s="25">
        <f>Lorcana48[[#This Row],[ID]]</f>
        <v>169</v>
      </c>
      <c r="I173" s="25">
        <f>Lorcana48[[#This Row],[Nb de cartes]]+'Inventaire - Chapitre 1'!G172</f>
        <v>17</v>
      </c>
      <c r="J173" s="25">
        <f>Lorcana48[[#This Row],[dont Nb brillant]]+'Inventaire - Chapitre 1'!H172</f>
        <v>0</v>
      </c>
    </row>
    <row r="174" spans="2:10" x14ac:dyDescent="0.25">
      <c r="B174" s="25">
        <v>170</v>
      </c>
      <c r="C174" s="25" t="s">
        <v>214</v>
      </c>
      <c r="D174" s="24" t="s">
        <v>33</v>
      </c>
      <c r="E174" s="25">
        <v>1</v>
      </c>
      <c r="F174" s="25"/>
      <c r="H174" s="25">
        <f>Lorcana48[[#This Row],[ID]]</f>
        <v>170</v>
      </c>
      <c r="I174" s="25">
        <f>Lorcana48[[#This Row],[Nb de cartes]]+'Inventaire - Chapitre 1'!G173</f>
        <v>9</v>
      </c>
      <c r="J174" s="25">
        <f>Lorcana48[[#This Row],[dont Nb brillant]]+'Inventaire - Chapitre 1'!H173</f>
        <v>0</v>
      </c>
    </row>
    <row r="175" spans="2:10" x14ac:dyDescent="0.25">
      <c r="B175" s="25">
        <v>171</v>
      </c>
      <c r="C175" s="25" t="s">
        <v>215</v>
      </c>
      <c r="D175" s="22" t="s">
        <v>31</v>
      </c>
      <c r="E175" s="25">
        <v>4</v>
      </c>
      <c r="F175" s="25">
        <v>1</v>
      </c>
      <c r="H175" s="25">
        <f>Lorcana48[[#This Row],[ID]]</f>
        <v>171</v>
      </c>
      <c r="I175" s="25">
        <f>Lorcana48[[#This Row],[Nb de cartes]]+'Inventaire - Chapitre 1'!G174</f>
        <v>21</v>
      </c>
      <c r="J175" s="25">
        <f>Lorcana48[[#This Row],[dont Nb brillant]]+'Inventaire - Chapitre 1'!H174</f>
        <v>2</v>
      </c>
    </row>
    <row r="176" spans="2:10" x14ac:dyDescent="0.25">
      <c r="B176" s="25">
        <v>172</v>
      </c>
      <c r="C176" s="25" t="s">
        <v>216</v>
      </c>
      <c r="D176" s="22" t="s">
        <v>31</v>
      </c>
      <c r="E176" s="25">
        <v>2</v>
      </c>
      <c r="F176" s="25"/>
      <c r="H176" s="25">
        <f>Lorcana48[[#This Row],[ID]]</f>
        <v>172</v>
      </c>
      <c r="I176" s="25">
        <f>Lorcana48[[#This Row],[Nb de cartes]]+'Inventaire - Chapitre 1'!G175</f>
        <v>10</v>
      </c>
      <c r="J176" s="25">
        <f>Lorcana48[[#This Row],[dont Nb brillant]]+'Inventaire - Chapitre 1'!H175</f>
        <v>0</v>
      </c>
    </row>
    <row r="177" spans="2:10" x14ac:dyDescent="0.25">
      <c r="B177" s="25">
        <v>173</v>
      </c>
      <c r="C177" s="25" t="s">
        <v>217</v>
      </c>
      <c r="D177" s="22" t="s">
        <v>31</v>
      </c>
      <c r="E177" s="25">
        <v>1</v>
      </c>
      <c r="F177" s="25"/>
      <c r="H177" s="25">
        <f>Lorcana48[[#This Row],[ID]]</f>
        <v>173</v>
      </c>
      <c r="I177" s="25">
        <f>Lorcana48[[#This Row],[Nb de cartes]]+'Inventaire - Chapitre 1'!G176</f>
        <v>8</v>
      </c>
      <c r="J177" s="25">
        <f>Lorcana48[[#This Row],[dont Nb brillant]]+'Inventaire - Chapitre 1'!H176</f>
        <v>0</v>
      </c>
    </row>
    <row r="178" spans="2:10" x14ac:dyDescent="0.25">
      <c r="B178" s="25">
        <v>174</v>
      </c>
      <c r="C178" s="25" t="s">
        <v>218</v>
      </c>
      <c r="D178" s="22" t="s">
        <v>31</v>
      </c>
      <c r="E178" s="25">
        <v>1</v>
      </c>
      <c r="F178" s="25"/>
      <c r="H178" s="25">
        <f>Lorcana48[[#This Row],[ID]]</f>
        <v>174</v>
      </c>
      <c r="I178" s="25">
        <f>Lorcana48[[#This Row],[Nb de cartes]]+'Inventaire - Chapitre 1'!G177</f>
        <v>15</v>
      </c>
      <c r="J178" s="25">
        <f>Lorcana48[[#This Row],[dont Nb brillant]]+'Inventaire - Chapitre 1'!H177</f>
        <v>0</v>
      </c>
    </row>
    <row r="179" spans="2:10" x14ac:dyDescent="0.25">
      <c r="B179" s="25">
        <v>175</v>
      </c>
      <c r="C179" s="25" t="s">
        <v>219</v>
      </c>
      <c r="D179" s="22" t="s">
        <v>31</v>
      </c>
      <c r="E179" s="25">
        <v>1</v>
      </c>
      <c r="F179" s="25"/>
      <c r="H179" s="25">
        <f>Lorcana48[[#This Row],[ID]]</f>
        <v>175</v>
      </c>
      <c r="I179" s="25">
        <f>Lorcana48[[#This Row],[Nb de cartes]]+'Inventaire - Chapitre 1'!G178</f>
        <v>8</v>
      </c>
      <c r="J179" s="25">
        <f>Lorcana48[[#This Row],[dont Nb brillant]]+'Inventaire - Chapitre 1'!H178</f>
        <v>0</v>
      </c>
    </row>
    <row r="180" spans="2:10" x14ac:dyDescent="0.25">
      <c r="B180" s="25">
        <v>176</v>
      </c>
      <c r="C180" s="25" t="s">
        <v>220</v>
      </c>
      <c r="D180" s="22" t="s">
        <v>31</v>
      </c>
      <c r="E180" s="25">
        <v>2</v>
      </c>
      <c r="F180" s="25"/>
      <c r="H180" s="25">
        <f>Lorcana48[[#This Row],[ID]]</f>
        <v>176</v>
      </c>
      <c r="I180" s="25">
        <f>Lorcana48[[#This Row],[Nb de cartes]]+'Inventaire - Chapitre 1'!G179</f>
        <v>18</v>
      </c>
      <c r="J180" s="25">
        <f>Lorcana48[[#This Row],[dont Nb brillant]]+'Inventaire - Chapitre 1'!H179</f>
        <v>0</v>
      </c>
    </row>
    <row r="181" spans="2:10" x14ac:dyDescent="0.25">
      <c r="B181" s="25">
        <v>177</v>
      </c>
      <c r="C181" s="25" t="s">
        <v>221</v>
      </c>
      <c r="D181" s="22" t="s">
        <v>31</v>
      </c>
      <c r="E181" s="25">
        <v>1</v>
      </c>
      <c r="F181" s="25"/>
      <c r="H181" s="25">
        <f>Lorcana48[[#This Row],[ID]]</f>
        <v>177</v>
      </c>
      <c r="I181" s="25">
        <f>Lorcana48[[#This Row],[Nb de cartes]]+'Inventaire - Chapitre 1'!G180</f>
        <v>11</v>
      </c>
      <c r="J181" s="25">
        <f>Lorcana48[[#This Row],[dont Nb brillant]]+'Inventaire - Chapitre 1'!H180</f>
        <v>0</v>
      </c>
    </row>
    <row r="182" spans="2:10" x14ac:dyDescent="0.25">
      <c r="B182" s="25">
        <v>178</v>
      </c>
      <c r="C182" s="25" t="s">
        <v>222</v>
      </c>
      <c r="D182" s="22" t="s">
        <v>31</v>
      </c>
      <c r="E182" s="25"/>
      <c r="F182" s="25"/>
      <c r="H182" s="25">
        <f>Lorcana48[[#This Row],[ID]]</f>
        <v>178</v>
      </c>
      <c r="I182" s="25">
        <f>Lorcana48[[#This Row],[Nb de cartes]]+'Inventaire - Chapitre 1'!G181</f>
        <v>1</v>
      </c>
      <c r="J182" s="25">
        <f>Lorcana48[[#This Row],[dont Nb brillant]]+'Inventaire - Chapitre 1'!H181</f>
        <v>0</v>
      </c>
    </row>
    <row r="183" spans="2:10" x14ac:dyDescent="0.25">
      <c r="B183" s="25">
        <v>179</v>
      </c>
      <c r="C183" s="25" t="s">
        <v>223</v>
      </c>
      <c r="D183" s="22" t="s">
        <v>31</v>
      </c>
      <c r="E183" s="25">
        <v>2</v>
      </c>
      <c r="F183" s="25"/>
      <c r="H183" s="25">
        <f>Lorcana48[[#This Row],[ID]]</f>
        <v>179</v>
      </c>
      <c r="I183" s="25">
        <f>Lorcana48[[#This Row],[Nb de cartes]]+'Inventaire - Chapitre 1'!G182</f>
        <v>17</v>
      </c>
      <c r="J183" s="25">
        <f>Lorcana48[[#This Row],[dont Nb brillant]]+'Inventaire - Chapitre 1'!H182</f>
        <v>2</v>
      </c>
    </row>
    <row r="184" spans="2:10" x14ac:dyDescent="0.25">
      <c r="B184" s="25">
        <v>180</v>
      </c>
      <c r="C184" s="25" t="s">
        <v>224</v>
      </c>
      <c r="D184" s="22" t="s">
        <v>31</v>
      </c>
      <c r="E184" s="25">
        <v>1</v>
      </c>
      <c r="F184" s="25"/>
      <c r="H184" s="25">
        <f>Lorcana48[[#This Row],[ID]]</f>
        <v>180</v>
      </c>
      <c r="I184" s="25">
        <f>Lorcana48[[#This Row],[Nb de cartes]]+'Inventaire - Chapitre 1'!G183</f>
        <v>8</v>
      </c>
      <c r="J184" s="25">
        <f>Lorcana48[[#This Row],[dont Nb brillant]]+'Inventaire - Chapitre 1'!H183</f>
        <v>1</v>
      </c>
    </row>
    <row r="185" spans="2:10" x14ac:dyDescent="0.25">
      <c r="B185" s="25">
        <v>181</v>
      </c>
      <c r="C185" s="25" t="s">
        <v>225</v>
      </c>
      <c r="D185" s="22" t="s">
        <v>31</v>
      </c>
      <c r="E185" s="25">
        <v>3</v>
      </c>
      <c r="F185" s="25"/>
      <c r="H185" s="25">
        <f>Lorcana48[[#This Row],[ID]]</f>
        <v>181</v>
      </c>
      <c r="I185" s="25">
        <f>Lorcana48[[#This Row],[Nb de cartes]]+'Inventaire - Chapitre 1'!G184</f>
        <v>19</v>
      </c>
      <c r="J185" s="25">
        <f>Lorcana48[[#This Row],[dont Nb brillant]]+'Inventaire - Chapitre 1'!H184</f>
        <v>0</v>
      </c>
    </row>
    <row r="186" spans="2:10" x14ac:dyDescent="0.25">
      <c r="B186" s="25">
        <v>182</v>
      </c>
      <c r="C186" s="25" t="s">
        <v>226</v>
      </c>
      <c r="D186" s="22" t="s">
        <v>31</v>
      </c>
      <c r="E186" s="25">
        <v>2</v>
      </c>
      <c r="F186" s="25"/>
      <c r="H186" s="25">
        <f>Lorcana48[[#This Row],[ID]]</f>
        <v>182</v>
      </c>
      <c r="I186" s="25">
        <f>Lorcana48[[#This Row],[Nb de cartes]]+'Inventaire - Chapitre 1'!G185</f>
        <v>18</v>
      </c>
      <c r="J186" s="25">
        <f>Lorcana48[[#This Row],[dont Nb brillant]]+'Inventaire - Chapitre 1'!H185</f>
        <v>1</v>
      </c>
    </row>
    <row r="187" spans="2:10" x14ac:dyDescent="0.25">
      <c r="B187" s="25">
        <v>183</v>
      </c>
      <c r="C187" s="25" t="s">
        <v>227</v>
      </c>
      <c r="D187" s="22" t="s">
        <v>31</v>
      </c>
      <c r="E187" s="25">
        <v>3</v>
      </c>
      <c r="F187" s="25">
        <v>1</v>
      </c>
      <c r="H187" s="25">
        <f>Lorcana48[[#This Row],[ID]]</f>
        <v>183</v>
      </c>
      <c r="I187" s="25">
        <f>Lorcana48[[#This Row],[Nb de cartes]]+'Inventaire - Chapitre 1'!G186</f>
        <v>16</v>
      </c>
      <c r="J187" s="25">
        <f>Lorcana48[[#This Row],[dont Nb brillant]]+'Inventaire - Chapitre 1'!H186</f>
        <v>4</v>
      </c>
    </row>
    <row r="188" spans="2:10" x14ac:dyDescent="0.25">
      <c r="B188" s="25">
        <v>184</v>
      </c>
      <c r="C188" s="25" t="s">
        <v>228</v>
      </c>
      <c r="D188" s="22" t="s">
        <v>31</v>
      </c>
      <c r="E188" s="25">
        <v>2</v>
      </c>
      <c r="F188" s="25"/>
      <c r="H188" s="25">
        <f>Lorcana48[[#This Row],[ID]]</f>
        <v>184</v>
      </c>
      <c r="I188" s="25">
        <f>Lorcana48[[#This Row],[Nb de cartes]]+'Inventaire - Chapitre 1'!G187</f>
        <v>14</v>
      </c>
      <c r="J188" s="25">
        <f>Lorcana48[[#This Row],[dont Nb brillant]]+'Inventaire - Chapitre 1'!H187</f>
        <v>0</v>
      </c>
    </row>
    <row r="189" spans="2:10" x14ac:dyDescent="0.25">
      <c r="B189" s="25">
        <v>185</v>
      </c>
      <c r="C189" s="25" t="s">
        <v>229</v>
      </c>
      <c r="D189" s="22" t="s">
        <v>31</v>
      </c>
      <c r="E189" s="25">
        <v>1</v>
      </c>
      <c r="F189" s="25"/>
      <c r="H189" s="25">
        <f>Lorcana48[[#This Row],[ID]]</f>
        <v>185</v>
      </c>
      <c r="I189" s="25">
        <f>Lorcana48[[#This Row],[Nb de cartes]]+'Inventaire - Chapitre 1'!G188</f>
        <v>7</v>
      </c>
      <c r="J189" s="25">
        <f>Lorcana48[[#This Row],[dont Nb brillant]]+'Inventaire - Chapitre 1'!H188</f>
        <v>1</v>
      </c>
    </row>
    <row r="190" spans="2:10" x14ac:dyDescent="0.25">
      <c r="B190" s="25">
        <v>186</v>
      </c>
      <c r="C190" s="25" t="s">
        <v>230</v>
      </c>
      <c r="D190" s="22" t="s">
        <v>31</v>
      </c>
      <c r="E190" s="25"/>
      <c r="F190" s="25"/>
      <c r="H190" s="25">
        <f>Lorcana48[[#This Row],[ID]]</f>
        <v>186</v>
      </c>
      <c r="I190" s="25">
        <f>Lorcana48[[#This Row],[Nb de cartes]]+'Inventaire - Chapitre 1'!G189</f>
        <v>4</v>
      </c>
      <c r="J190" s="25">
        <f>Lorcana48[[#This Row],[dont Nb brillant]]+'Inventaire - Chapitre 1'!H189</f>
        <v>0</v>
      </c>
    </row>
    <row r="191" spans="2:10" x14ac:dyDescent="0.25">
      <c r="B191" s="25">
        <v>187</v>
      </c>
      <c r="C191" s="25" t="s">
        <v>231</v>
      </c>
      <c r="D191" s="22" t="s">
        <v>31</v>
      </c>
      <c r="E191" s="25">
        <v>3</v>
      </c>
      <c r="F191" s="25"/>
      <c r="H191" s="25">
        <f>Lorcana48[[#This Row],[ID]]</f>
        <v>187</v>
      </c>
      <c r="I191" s="25">
        <f>Lorcana48[[#This Row],[Nb de cartes]]+'Inventaire - Chapitre 1'!G190</f>
        <v>26</v>
      </c>
      <c r="J191" s="25">
        <f>Lorcana48[[#This Row],[dont Nb brillant]]+'Inventaire - Chapitre 1'!H190</f>
        <v>0</v>
      </c>
    </row>
    <row r="192" spans="2:10" x14ac:dyDescent="0.25">
      <c r="B192" s="25">
        <v>188</v>
      </c>
      <c r="C192" s="25" t="s">
        <v>232</v>
      </c>
      <c r="D192" s="22" t="s">
        <v>31</v>
      </c>
      <c r="E192" s="25">
        <v>2</v>
      </c>
      <c r="F192" s="25"/>
      <c r="H192" s="25">
        <f>Lorcana48[[#This Row],[ID]]</f>
        <v>188</v>
      </c>
      <c r="I192" s="25">
        <f>Lorcana48[[#This Row],[Nb de cartes]]+'Inventaire - Chapitre 1'!G191</f>
        <v>15</v>
      </c>
      <c r="J192" s="25">
        <f>Lorcana48[[#This Row],[dont Nb brillant]]+'Inventaire - Chapitre 1'!H191</f>
        <v>0</v>
      </c>
    </row>
    <row r="193" spans="2:10" x14ac:dyDescent="0.25">
      <c r="B193" s="25">
        <v>189</v>
      </c>
      <c r="C193" s="25" t="s">
        <v>233</v>
      </c>
      <c r="D193" s="22" t="s">
        <v>31</v>
      </c>
      <c r="E193" s="25"/>
      <c r="F193" s="25"/>
      <c r="H193" s="25">
        <f>Lorcana48[[#This Row],[ID]]</f>
        <v>189</v>
      </c>
      <c r="I193" s="25">
        <f>Lorcana48[[#This Row],[Nb de cartes]]+'Inventaire - Chapitre 1'!G192</f>
        <v>4</v>
      </c>
      <c r="J193" s="25">
        <f>Lorcana48[[#This Row],[dont Nb brillant]]+'Inventaire - Chapitre 1'!H192</f>
        <v>1</v>
      </c>
    </row>
    <row r="194" spans="2:10" x14ac:dyDescent="0.25">
      <c r="B194" s="25">
        <v>190</v>
      </c>
      <c r="C194" s="25" t="s">
        <v>234</v>
      </c>
      <c r="D194" s="22" t="s">
        <v>31</v>
      </c>
      <c r="E194" s="25">
        <v>1</v>
      </c>
      <c r="F194" s="25"/>
      <c r="H194" s="25">
        <f>Lorcana48[[#This Row],[ID]]</f>
        <v>190</v>
      </c>
      <c r="I194" s="25">
        <f>Lorcana48[[#This Row],[Nb de cartes]]+'Inventaire - Chapitre 1'!G193</f>
        <v>10</v>
      </c>
      <c r="J194" s="25">
        <f>Lorcana48[[#This Row],[dont Nb brillant]]+'Inventaire - Chapitre 1'!H193</f>
        <v>0</v>
      </c>
    </row>
    <row r="195" spans="2:10" x14ac:dyDescent="0.25">
      <c r="B195" s="25">
        <v>191</v>
      </c>
      <c r="C195" s="25" t="s">
        <v>235</v>
      </c>
      <c r="D195" s="22" t="s">
        <v>31</v>
      </c>
      <c r="E195" s="25">
        <v>2</v>
      </c>
      <c r="F195" s="25"/>
      <c r="H195" s="25">
        <f>Lorcana48[[#This Row],[ID]]</f>
        <v>191</v>
      </c>
      <c r="I195" s="25">
        <f>Lorcana48[[#This Row],[Nb de cartes]]+'Inventaire - Chapitre 1'!G194</f>
        <v>9</v>
      </c>
      <c r="J195" s="25">
        <f>Lorcana48[[#This Row],[dont Nb brillant]]+'Inventaire - Chapitre 1'!H194</f>
        <v>0</v>
      </c>
    </row>
    <row r="196" spans="2:10" x14ac:dyDescent="0.25">
      <c r="B196" s="25">
        <v>192</v>
      </c>
      <c r="C196" s="25" t="s">
        <v>236</v>
      </c>
      <c r="D196" s="22" t="s">
        <v>31</v>
      </c>
      <c r="E196" s="25"/>
      <c r="F196" s="25"/>
      <c r="H196" s="25">
        <f>Lorcana48[[#This Row],[ID]]</f>
        <v>192</v>
      </c>
      <c r="I196" s="25">
        <f>Lorcana48[[#This Row],[Nb de cartes]]+'Inventaire - Chapitre 1'!G195</f>
        <v>3</v>
      </c>
      <c r="J196" s="25">
        <f>Lorcana48[[#This Row],[dont Nb brillant]]+'Inventaire - Chapitre 1'!H195</f>
        <v>0</v>
      </c>
    </row>
    <row r="197" spans="2:10" x14ac:dyDescent="0.25">
      <c r="B197" s="25">
        <v>193</v>
      </c>
      <c r="C197" s="25" t="s">
        <v>238</v>
      </c>
      <c r="D197" s="22" t="s">
        <v>31</v>
      </c>
      <c r="E197" s="25">
        <v>1</v>
      </c>
      <c r="F197" s="25"/>
      <c r="H197" s="25">
        <f>Lorcana48[[#This Row],[ID]]</f>
        <v>193</v>
      </c>
      <c r="I197" s="25">
        <f>Lorcana48[[#This Row],[Nb de cartes]]+'Inventaire - Chapitre 1'!G196</f>
        <v>4</v>
      </c>
      <c r="J197" s="25">
        <f>Lorcana48[[#This Row],[dont Nb brillant]]+'Inventaire - Chapitre 1'!H196</f>
        <v>1</v>
      </c>
    </row>
    <row r="198" spans="2:10" x14ac:dyDescent="0.25">
      <c r="B198" s="25">
        <v>194</v>
      </c>
      <c r="C198" s="25" t="s">
        <v>237</v>
      </c>
      <c r="D198" s="22" t="s">
        <v>31</v>
      </c>
      <c r="E198" s="25">
        <v>1</v>
      </c>
      <c r="F198" s="25"/>
      <c r="H198" s="25">
        <f>Lorcana48[[#This Row],[ID]]</f>
        <v>194</v>
      </c>
      <c r="I198" s="25">
        <f>Lorcana48[[#This Row],[Nb de cartes]]+'Inventaire - Chapitre 1'!G197</f>
        <v>15</v>
      </c>
      <c r="J198" s="25">
        <f>Lorcana48[[#This Row],[dont Nb brillant]]+'Inventaire - Chapitre 1'!H197</f>
        <v>1</v>
      </c>
    </row>
    <row r="199" spans="2:10" x14ac:dyDescent="0.25">
      <c r="B199" s="25">
        <v>195</v>
      </c>
      <c r="C199" s="25" t="s">
        <v>239</v>
      </c>
      <c r="D199" s="22" t="s">
        <v>31</v>
      </c>
      <c r="E199" s="25"/>
      <c r="F199" s="25"/>
      <c r="H199" s="25">
        <f>Lorcana48[[#This Row],[ID]]</f>
        <v>195</v>
      </c>
      <c r="I199" s="25">
        <f>Lorcana48[[#This Row],[Nb de cartes]]+'Inventaire - Chapitre 1'!G198</f>
        <v>4</v>
      </c>
      <c r="J199" s="25">
        <f>Lorcana48[[#This Row],[dont Nb brillant]]+'Inventaire - Chapitre 1'!H198</f>
        <v>1</v>
      </c>
    </row>
    <row r="200" spans="2:10" x14ac:dyDescent="0.25">
      <c r="B200" s="25">
        <v>196</v>
      </c>
      <c r="C200" s="25" t="s">
        <v>240</v>
      </c>
      <c r="D200" s="22" t="s">
        <v>31</v>
      </c>
      <c r="E200" s="25">
        <v>5</v>
      </c>
      <c r="F200" s="25">
        <v>1</v>
      </c>
      <c r="H200" s="25">
        <f>Lorcana48[[#This Row],[ID]]</f>
        <v>196</v>
      </c>
      <c r="I200" s="25">
        <f>Lorcana48[[#This Row],[Nb de cartes]]+'Inventaire - Chapitre 1'!G199</f>
        <v>21</v>
      </c>
      <c r="J200" s="25">
        <f>Lorcana48[[#This Row],[dont Nb brillant]]+'Inventaire - Chapitre 1'!H199</f>
        <v>2</v>
      </c>
    </row>
    <row r="201" spans="2:10" x14ac:dyDescent="0.25">
      <c r="B201" s="25">
        <v>197</v>
      </c>
      <c r="C201" s="25" t="s">
        <v>241</v>
      </c>
      <c r="D201" s="22" t="s">
        <v>31</v>
      </c>
      <c r="E201" s="25"/>
      <c r="F201" s="25"/>
      <c r="H201" s="25">
        <f>Lorcana48[[#This Row],[ID]]</f>
        <v>197</v>
      </c>
      <c r="I201" s="25">
        <f>Lorcana48[[#This Row],[Nb de cartes]]+'Inventaire - Chapitre 1'!G200</f>
        <v>14</v>
      </c>
      <c r="J201" s="25">
        <f>Lorcana48[[#This Row],[dont Nb brillant]]+'Inventaire - Chapitre 1'!H200</f>
        <v>0</v>
      </c>
    </row>
    <row r="202" spans="2:10" x14ac:dyDescent="0.25">
      <c r="B202" s="25">
        <v>198</v>
      </c>
      <c r="C202" s="25" t="s">
        <v>242</v>
      </c>
      <c r="D202" s="22" t="s">
        <v>31</v>
      </c>
      <c r="E202" s="25">
        <v>1</v>
      </c>
      <c r="F202" s="25"/>
      <c r="H202" s="25">
        <f>Lorcana48[[#This Row],[ID]]</f>
        <v>198</v>
      </c>
      <c r="I202" s="25">
        <f>Lorcana48[[#This Row],[Nb de cartes]]+'Inventaire - Chapitre 1'!G201</f>
        <v>8</v>
      </c>
      <c r="J202" s="25">
        <f>Lorcana48[[#This Row],[dont Nb brillant]]+'Inventaire - Chapitre 1'!H201</f>
        <v>2</v>
      </c>
    </row>
    <row r="203" spans="2:10" x14ac:dyDescent="0.25">
      <c r="B203" s="25">
        <v>199</v>
      </c>
      <c r="C203" s="25" t="s">
        <v>243</v>
      </c>
      <c r="D203" s="22" t="s">
        <v>31</v>
      </c>
      <c r="E203" s="25"/>
      <c r="F203" s="25"/>
      <c r="H203" s="25">
        <f>Lorcana48[[#This Row],[ID]]</f>
        <v>199</v>
      </c>
      <c r="I203" s="25">
        <f>Lorcana48[[#This Row],[Nb de cartes]]+'Inventaire - Chapitre 1'!G202</f>
        <v>10</v>
      </c>
      <c r="J203" s="25">
        <f>Lorcana48[[#This Row],[dont Nb brillant]]+'Inventaire - Chapitre 1'!H202</f>
        <v>1</v>
      </c>
    </row>
    <row r="204" spans="2:10" x14ac:dyDescent="0.25">
      <c r="B204" s="25">
        <v>200</v>
      </c>
      <c r="C204" s="25" t="s">
        <v>244</v>
      </c>
      <c r="D204" s="22" t="s">
        <v>31</v>
      </c>
      <c r="E204" s="25">
        <v>1</v>
      </c>
      <c r="F204" s="25"/>
      <c r="H204" s="25">
        <f>Lorcana48[[#This Row],[ID]]</f>
        <v>200</v>
      </c>
      <c r="I204" s="25">
        <f>Lorcana48[[#This Row],[Nb de cartes]]+'Inventaire - Chapitre 1'!G203</f>
        <v>11</v>
      </c>
      <c r="J204" s="25">
        <f>Lorcana48[[#This Row],[dont Nb brillant]]+'Inventaire - Chapitre 1'!H203</f>
        <v>0</v>
      </c>
    </row>
    <row r="205" spans="2:10" x14ac:dyDescent="0.25">
      <c r="B205" s="25">
        <v>201</v>
      </c>
      <c r="C205" s="25" t="s">
        <v>245</v>
      </c>
      <c r="D205" s="22" t="s">
        <v>31</v>
      </c>
      <c r="E205" s="25">
        <v>1</v>
      </c>
      <c r="F205" s="25"/>
      <c r="H205" s="25">
        <f>Lorcana48[[#This Row],[ID]]</f>
        <v>201</v>
      </c>
      <c r="I205" s="25">
        <f>Lorcana48[[#This Row],[Nb de cartes]]+'Inventaire - Chapitre 1'!G204</f>
        <v>12</v>
      </c>
      <c r="J205" s="25">
        <f>Lorcana48[[#This Row],[dont Nb brillant]]+'Inventaire - Chapitre 1'!H204</f>
        <v>1</v>
      </c>
    </row>
    <row r="206" spans="2:10" x14ac:dyDescent="0.25">
      <c r="B206" s="25">
        <v>202</v>
      </c>
      <c r="C206" s="25" t="s">
        <v>246</v>
      </c>
      <c r="D206" s="22" t="s">
        <v>31</v>
      </c>
      <c r="E206" s="25">
        <v>1</v>
      </c>
      <c r="F206" s="25"/>
      <c r="H206" s="25">
        <f>Lorcana48[[#This Row],[ID]]</f>
        <v>202</v>
      </c>
      <c r="I206" s="25">
        <f>Lorcana48[[#This Row],[Nb de cartes]]+'Inventaire - Chapitre 1'!G205</f>
        <v>14</v>
      </c>
      <c r="J206" s="25">
        <f>Lorcana48[[#This Row],[dont Nb brillant]]+'Inventaire - Chapitre 1'!H205</f>
        <v>1</v>
      </c>
    </row>
    <row r="207" spans="2:10" x14ac:dyDescent="0.25">
      <c r="B207" s="25">
        <v>203</v>
      </c>
      <c r="C207" s="25" t="s">
        <v>247</v>
      </c>
      <c r="D207" s="22" t="s">
        <v>31</v>
      </c>
      <c r="E207" s="25">
        <v>1</v>
      </c>
      <c r="F207" s="25"/>
      <c r="H207" s="25">
        <f>Lorcana48[[#This Row],[ID]]</f>
        <v>203</v>
      </c>
      <c r="I207" s="25">
        <f>Lorcana48[[#This Row],[Nb de cartes]]+'Inventaire - Chapitre 1'!G206</f>
        <v>5</v>
      </c>
      <c r="J207" s="25">
        <f>Lorcana48[[#This Row],[dont Nb brillant]]+'Inventaire - Chapitre 1'!H206</f>
        <v>0</v>
      </c>
    </row>
    <row r="208" spans="2:10" x14ac:dyDescent="0.25">
      <c r="B208" s="25">
        <v>204</v>
      </c>
      <c r="C208" s="25" t="s">
        <v>248</v>
      </c>
      <c r="D208" s="22" t="s">
        <v>31</v>
      </c>
      <c r="E208" s="25">
        <v>1</v>
      </c>
      <c r="F208" s="25"/>
      <c r="H208" s="25">
        <f>Lorcana48[[#This Row],[ID]]</f>
        <v>204</v>
      </c>
      <c r="I208" s="25">
        <f>Lorcana48[[#This Row],[Nb de cartes]]+'Inventaire - Chapitre 1'!G207</f>
        <v>5</v>
      </c>
      <c r="J208" s="25">
        <f>Lorcana48[[#This Row],[dont Nb brillant]]+'Inventaire - Chapitre 1'!H207</f>
        <v>0</v>
      </c>
    </row>
    <row r="209" spans="2:10" x14ac:dyDescent="0.25">
      <c r="B209" s="25">
        <v>205</v>
      </c>
      <c r="C209" s="25" t="s">
        <v>46</v>
      </c>
      <c r="D209" s="23" t="s">
        <v>32</v>
      </c>
      <c r="E209" s="25"/>
      <c r="F209" s="32"/>
      <c r="H209" s="25">
        <f>Lorcana48[[#This Row],[ID]]</f>
        <v>205</v>
      </c>
      <c r="I209" s="25">
        <f>Lorcana48[[#This Row],[Nb de cartes]]+'Inventaire - Chapitre 1'!G208</f>
        <v>0</v>
      </c>
      <c r="J209" s="25">
        <f>Lorcana48[[#This Row],[dont Nb brillant]]+'Inventaire - Chapitre 1'!H208</f>
        <v>0</v>
      </c>
    </row>
    <row r="210" spans="2:10" x14ac:dyDescent="0.25">
      <c r="B210" s="25">
        <v>206</v>
      </c>
      <c r="C210" s="25" t="s">
        <v>256</v>
      </c>
      <c r="D210" s="23" t="s">
        <v>32</v>
      </c>
      <c r="E210" s="25"/>
      <c r="F210" s="32"/>
      <c r="H210" s="25">
        <f>Lorcana48[[#This Row],[ID]]</f>
        <v>206</v>
      </c>
      <c r="I210" s="25">
        <f>Lorcana48[[#This Row],[Nb de cartes]]+'Inventaire - Chapitre 1'!G209</f>
        <v>0</v>
      </c>
      <c r="J210" s="25">
        <f>Lorcana48[[#This Row],[dont Nb brillant]]+'Inventaire - Chapitre 1'!H209</f>
        <v>0</v>
      </c>
    </row>
    <row r="211" spans="2:10" x14ac:dyDescent="0.25">
      <c r="B211" s="25">
        <v>207</v>
      </c>
      <c r="C211" s="25" t="s">
        <v>86</v>
      </c>
      <c r="D211" s="27" t="s">
        <v>29</v>
      </c>
      <c r="E211" s="25"/>
      <c r="F211" s="32"/>
      <c r="H211" s="25">
        <f>Lorcana48[[#This Row],[ID]]</f>
        <v>207</v>
      </c>
      <c r="I211" s="25">
        <f>Lorcana48[[#This Row],[Nb de cartes]]+'Inventaire - Chapitre 1'!G210</f>
        <v>0</v>
      </c>
      <c r="J211" s="25">
        <f>Lorcana48[[#This Row],[dont Nb brillant]]+'Inventaire - Chapitre 1'!H210</f>
        <v>0</v>
      </c>
    </row>
    <row r="212" spans="2:10" x14ac:dyDescent="0.25">
      <c r="B212" s="25">
        <v>208</v>
      </c>
      <c r="C212" s="25" t="s">
        <v>95</v>
      </c>
      <c r="D212" s="27" t="s">
        <v>29</v>
      </c>
      <c r="E212" s="25"/>
      <c r="F212" s="32"/>
      <c r="H212" s="25">
        <f>Lorcana48[[#This Row],[ID]]</f>
        <v>208</v>
      </c>
      <c r="I212" s="25">
        <f>Lorcana48[[#This Row],[Nb de cartes]]+'Inventaire - Chapitre 1'!G211</f>
        <v>0</v>
      </c>
      <c r="J212" s="25">
        <f>Lorcana48[[#This Row],[dont Nb brillant]]+'Inventaire - Chapitre 1'!H211</f>
        <v>0</v>
      </c>
    </row>
    <row r="213" spans="2:10" x14ac:dyDescent="0.25">
      <c r="B213" s="25">
        <v>209</v>
      </c>
      <c r="C213" s="25" t="s">
        <v>119</v>
      </c>
      <c r="D213" s="20" t="s">
        <v>34</v>
      </c>
      <c r="E213" s="25"/>
      <c r="F213" s="32"/>
      <c r="H213" s="25">
        <f>Lorcana48[[#This Row],[ID]]</f>
        <v>209</v>
      </c>
      <c r="I213" s="25">
        <f>Lorcana48[[#This Row],[Nb de cartes]]+'Inventaire - Chapitre 1'!G212</f>
        <v>0</v>
      </c>
      <c r="J213" s="25">
        <f>Lorcana48[[#This Row],[dont Nb brillant]]+'Inventaire - Chapitre 1'!H212</f>
        <v>0</v>
      </c>
    </row>
    <row r="214" spans="2:10" x14ac:dyDescent="0.25">
      <c r="B214" s="25">
        <v>210</v>
      </c>
      <c r="C214" s="25" t="s">
        <v>132</v>
      </c>
      <c r="D214" s="20" t="s">
        <v>34</v>
      </c>
      <c r="E214" s="25"/>
      <c r="F214" s="32"/>
      <c r="H214" s="25">
        <f>Lorcana48[[#This Row],[ID]]</f>
        <v>210</v>
      </c>
      <c r="I214" s="25">
        <f>Lorcana48[[#This Row],[Nb de cartes]]+'Inventaire - Chapitre 1'!G213</f>
        <v>0</v>
      </c>
      <c r="J214" s="25">
        <f>Lorcana48[[#This Row],[dont Nb brillant]]+'Inventaire - Chapitre 1'!H213</f>
        <v>0</v>
      </c>
    </row>
    <row r="215" spans="2:10" x14ac:dyDescent="0.25">
      <c r="B215" s="25">
        <v>211</v>
      </c>
      <c r="C215" s="25" t="s">
        <v>148</v>
      </c>
      <c r="D215" s="21" t="s">
        <v>30</v>
      </c>
      <c r="E215" s="25"/>
      <c r="F215" s="32"/>
      <c r="H215" s="25">
        <f>Lorcana48[[#This Row],[ID]]</f>
        <v>211</v>
      </c>
      <c r="I215" s="25">
        <f>Lorcana48[[#This Row],[Nb de cartes]]+'Inventaire - Chapitre 1'!G214</f>
        <v>0</v>
      </c>
      <c r="J215" s="25">
        <f>Lorcana48[[#This Row],[dont Nb brillant]]+'Inventaire - Chapitre 1'!H214</f>
        <v>0</v>
      </c>
    </row>
    <row r="216" spans="2:10" x14ac:dyDescent="0.25">
      <c r="B216" s="25">
        <v>212</v>
      </c>
      <c r="C216" s="25" t="s">
        <v>257</v>
      </c>
      <c r="D216" s="21" t="s">
        <v>30</v>
      </c>
      <c r="E216" s="25"/>
      <c r="F216" s="32"/>
      <c r="H216" s="25">
        <f>Lorcana48[[#This Row],[ID]]</f>
        <v>212</v>
      </c>
      <c r="I216" s="25">
        <f>Lorcana48[[#This Row],[Nb de cartes]]+'Inventaire - Chapitre 1'!G215</f>
        <v>0</v>
      </c>
      <c r="J216" s="25">
        <f>Lorcana48[[#This Row],[dont Nb brillant]]+'Inventaire - Chapitre 1'!H215</f>
        <v>0</v>
      </c>
    </row>
    <row r="217" spans="2:10" x14ac:dyDescent="0.25">
      <c r="B217" s="25">
        <v>213</v>
      </c>
      <c r="C217" s="25" t="s">
        <v>183</v>
      </c>
      <c r="D217" s="24" t="s">
        <v>33</v>
      </c>
      <c r="E217" s="25"/>
      <c r="F217" s="32"/>
      <c r="H217" s="25">
        <f>Lorcana48[[#This Row],[ID]]</f>
        <v>213</v>
      </c>
      <c r="I217" s="25">
        <f>Lorcana48[[#This Row],[Nb de cartes]]+'Inventaire - Chapitre 1'!G216</f>
        <v>0</v>
      </c>
      <c r="J217" s="25">
        <f>Lorcana48[[#This Row],[dont Nb brillant]]+'Inventaire - Chapitre 1'!H216</f>
        <v>0</v>
      </c>
    </row>
    <row r="218" spans="2:10" x14ac:dyDescent="0.25">
      <c r="B218" s="25">
        <v>214</v>
      </c>
      <c r="C218" s="25" t="s">
        <v>186</v>
      </c>
      <c r="D218" s="24" t="s">
        <v>33</v>
      </c>
      <c r="E218" s="25"/>
      <c r="F218" s="32"/>
      <c r="H218" s="25">
        <f>Lorcana48[[#This Row],[ID]]</f>
        <v>214</v>
      </c>
      <c r="I218" s="25">
        <f>Lorcana48[[#This Row],[Nb de cartes]]+'Inventaire - Chapitre 1'!G217</f>
        <v>0</v>
      </c>
      <c r="J218" s="25">
        <f>Lorcana48[[#This Row],[dont Nb brillant]]+'Inventaire - Chapitre 1'!H217</f>
        <v>0</v>
      </c>
    </row>
    <row r="219" spans="2:10" x14ac:dyDescent="0.25">
      <c r="B219" s="25">
        <v>215</v>
      </c>
      <c r="C219" s="25" t="s">
        <v>233</v>
      </c>
      <c r="D219" s="22" t="s">
        <v>31</v>
      </c>
      <c r="E219" s="25"/>
      <c r="F219" s="32"/>
      <c r="H219" s="25">
        <f>Lorcana48[[#This Row],[ID]]</f>
        <v>215</v>
      </c>
      <c r="I219" s="25">
        <f>Lorcana48[[#This Row],[Nb de cartes]]+'Inventaire - Chapitre 1'!G218</f>
        <v>0</v>
      </c>
      <c r="J219" s="25">
        <f>Lorcana48[[#This Row],[dont Nb brillant]]+'Inventaire - Chapitre 1'!H218</f>
        <v>0</v>
      </c>
    </row>
    <row r="220" spans="2:10" x14ac:dyDescent="0.25">
      <c r="B220" s="25">
        <v>216</v>
      </c>
      <c r="C220" s="25" t="s">
        <v>238</v>
      </c>
      <c r="D220" s="22" t="s">
        <v>31</v>
      </c>
      <c r="E220" s="25"/>
      <c r="F220" s="32"/>
      <c r="H220" s="25">
        <f>Lorcana48[[#This Row],[ID]]</f>
        <v>216</v>
      </c>
      <c r="I220" s="25">
        <f>Lorcana48[[#This Row],[Nb de cartes]]+'Inventaire - Chapitre 1'!G219</f>
        <v>0</v>
      </c>
      <c r="J220" s="25">
        <f>Lorcana48[[#This Row],[dont Nb brillant]]+'Inventaire - Chapitre 1'!H219</f>
        <v>0</v>
      </c>
    </row>
  </sheetData>
  <mergeCells count="2">
    <mergeCell ref="B2:F2"/>
    <mergeCell ref="B3:F3"/>
  </mergeCells>
  <conditionalFormatting sqref="E5:E220">
    <cfRule type="colorScale" priority="3">
      <colorScale>
        <cfvo type="num" val="1"/>
        <cfvo type="num" val="5"/>
        <cfvo type="num" val="11"/>
        <color theme="4" tint="0.39997558519241921"/>
        <color rgb="FF69BF5D"/>
        <color theme="6" tint="0.39997558519241921"/>
      </colorScale>
    </cfRule>
  </conditionalFormatting>
  <conditionalFormatting sqref="F5:F20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:I220">
    <cfRule type="colorScale" priority="1">
      <colorScale>
        <cfvo type="num" val="1"/>
        <cfvo type="num" val="5"/>
        <cfvo type="num" val="11"/>
        <color theme="4" tint="0.39997558519241921"/>
        <color rgb="FF69BF5D"/>
        <color theme="6" tint="0.39997558519241921"/>
      </colorScale>
    </cfRule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050D-1613-494D-ADBE-11A8A46802F7}">
  <sheetPr codeName="Feuil8"/>
  <dimension ref="B2:J220"/>
  <sheetViews>
    <sheetView showGridLines="0" topLeftCell="A100" zoomScale="145" zoomScaleNormal="145" workbookViewId="0">
      <selection activeCell="I5" sqref="I5:I220"/>
    </sheetView>
  </sheetViews>
  <sheetFormatPr baseColWidth="10" defaultRowHeight="15" x14ac:dyDescent="0.25"/>
  <cols>
    <col min="1" max="1" width="7.28515625" style="18" customWidth="1"/>
    <col min="2" max="2" width="7.7109375" style="26" customWidth="1"/>
    <col min="3" max="3" width="42.85546875" style="26" bestFit="1" customWidth="1"/>
    <col min="4" max="4" width="11.42578125" style="26" customWidth="1"/>
    <col min="5" max="5" width="15.5703125" style="26" customWidth="1"/>
    <col min="6" max="6" width="17.28515625" style="18" bestFit="1" customWidth="1"/>
    <col min="7" max="9" width="11.42578125" style="18"/>
    <col min="10" max="10" width="19.5703125" style="18" bestFit="1" customWidth="1"/>
    <col min="11" max="16384" width="11.42578125" style="18"/>
  </cols>
  <sheetData>
    <row r="2" spans="2:10" ht="49.5" customHeight="1" x14ac:dyDescent="0.25">
      <c r="B2" s="164" t="s">
        <v>288</v>
      </c>
      <c r="C2" s="165"/>
      <c r="D2" s="165"/>
      <c r="E2" s="165"/>
      <c r="F2" s="165"/>
    </row>
    <row r="3" spans="2:10" x14ac:dyDescent="0.25">
      <c r="B3" s="153" t="s">
        <v>35</v>
      </c>
      <c r="C3" s="154"/>
      <c r="D3" s="154"/>
      <c r="E3" s="154"/>
      <c r="F3" s="154"/>
      <c r="H3" s="57" t="s">
        <v>266</v>
      </c>
      <c r="I3" s="57">
        <f>SUM(Lorcana486[Nb de cartes])</f>
        <v>504</v>
      </c>
      <c r="J3" s="57"/>
    </row>
    <row r="4" spans="2:10" x14ac:dyDescent="0.25">
      <c r="B4" s="25" t="s">
        <v>27</v>
      </c>
      <c r="C4" s="25" t="s">
        <v>41</v>
      </c>
      <c r="D4" s="25" t="s">
        <v>28</v>
      </c>
      <c r="E4" s="25" t="s">
        <v>36</v>
      </c>
      <c r="F4" s="19" t="s">
        <v>38</v>
      </c>
      <c r="H4" s="25" t="s">
        <v>284</v>
      </c>
      <c r="I4" s="25" t="s">
        <v>285</v>
      </c>
      <c r="J4" s="25" t="s">
        <v>38</v>
      </c>
    </row>
    <row r="5" spans="2:10" x14ac:dyDescent="0.25">
      <c r="B5" s="25">
        <v>1</v>
      </c>
      <c r="C5" s="25" t="s">
        <v>42</v>
      </c>
      <c r="D5" s="23" t="s">
        <v>32</v>
      </c>
      <c r="E5" s="25">
        <v>5</v>
      </c>
      <c r="F5" s="25"/>
      <c r="H5" s="25">
        <f>Lorcana486[[#This Row],[ID]]</f>
        <v>1</v>
      </c>
      <c r="I5" s="25">
        <f>Lorcana486[[#This Row],[Nb de cartes]]+'Inventaire - Chapitre 1'!G4</f>
        <v>17</v>
      </c>
      <c r="J5" s="25">
        <f>Lorcana486[[#This Row],[dont Nb brillant]]+'Inventaire - Chapitre 1'!H4</f>
        <v>0</v>
      </c>
    </row>
    <row r="6" spans="2:10" x14ac:dyDescent="0.25">
      <c r="B6" s="25">
        <v>2</v>
      </c>
      <c r="C6" s="25" t="s">
        <v>43</v>
      </c>
      <c r="D6" s="23" t="s">
        <v>32</v>
      </c>
      <c r="E6" s="25"/>
      <c r="F6" s="25"/>
      <c r="H6" s="25">
        <f>Lorcana486[[#This Row],[ID]]</f>
        <v>2</v>
      </c>
      <c r="I6" s="25">
        <f>Lorcana486[[#This Row],[Nb de cartes]]+'Inventaire - Chapitre 1'!G5</f>
        <v>3</v>
      </c>
      <c r="J6" s="25">
        <f>Lorcana486[[#This Row],[dont Nb brillant]]+'Inventaire - Chapitre 1'!H5</f>
        <v>1</v>
      </c>
    </row>
    <row r="7" spans="2:10" x14ac:dyDescent="0.25">
      <c r="B7" s="25">
        <v>3</v>
      </c>
      <c r="C7" s="25" t="s">
        <v>44</v>
      </c>
      <c r="D7" s="23" t="s">
        <v>32</v>
      </c>
      <c r="E7" s="25">
        <v>4</v>
      </c>
      <c r="F7" s="25">
        <v>1</v>
      </c>
      <c r="H7" s="25">
        <f>Lorcana486[[#This Row],[ID]]</f>
        <v>3</v>
      </c>
      <c r="I7" s="25">
        <f>Lorcana486[[#This Row],[Nb de cartes]]+'Inventaire - Chapitre 1'!G6</f>
        <v>17</v>
      </c>
      <c r="J7" s="25">
        <f>Lorcana486[[#This Row],[dont Nb brillant]]+'Inventaire - Chapitre 1'!H6</f>
        <v>4</v>
      </c>
    </row>
    <row r="8" spans="2:10" x14ac:dyDescent="0.25">
      <c r="B8" s="25">
        <v>4</v>
      </c>
      <c r="C8" s="25" t="s">
        <v>45</v>
      </c>
      <c r="D8" s="23" t="s">
        <v>32</v>
      </c>
      <c r="E8" s="25">
        <v>2</v>
      </c>
      <c r="F8" s="25">
        <v>1</v>
      </c>
      <c r="H8" s="25">
        <f>Lorcana486[[#This Row],[ID]]</f>
        <v>4</v>
      </c>
      <c r="I8" s="25">
        <f>Lorcana486[[#This Row],[Nb de cartes]]+'Inventaire - Chapitre 1'!G7</f>
        <v>12</v>
      </c>
      <c r="J8" s="25">
        <f>Lorcana486[[#This Row],[dont Nb brillant]]+'Inventaire - Chapitre 1'!H7</f>
        <v>2</v>
      </c>
    </row>
    <row r="9" spans="2:10" x14ac:dyDescent="0.25">
      <c r="B9" s="25">
        <v>5</v>
      </c>
      <c r="C9" s="25" t="s">
        <v>46</v>
      </c>
      <c r="D9" s="23" t="s">
        <v>32</v>
      </c>
      <c r="E9" s="25">
        <v>1</v>
      </c>
      <c r="F9" s="25"/>
      <c r="H9" s="25">
        <f>Lorcana486[[#This Row],[ID]]</f>
        <v>5</v>
      </c>
      <c r="I9" s="25">
        <f>Lorcana486[[#This Row],[Nb de cartes]]+'Inventaire - Chapitre 1'!G8</f>
        <v>9</v>
      </c>
      <c r="J9" s="25">
        <f>Lorcana486[[#This Row],[dont Nb brillant]]+'Inventaire - Chapitre 1'!H8</f>
        <v>1</v>
      </c>
    </row>
    <row r="10" spans="2:10" x14ac:dyDescent="0.25">
      <c r="B10" s="25">
        <v>6</v>
      </c>
      <c r="C10" s="25" t="s">
        <v>262</v>
      </c>
      <c r="D10" s="23" t="s">
        <v>32</v>
      </c>
      <c r="E10" s="25">
        <v>2</v>
      </c>
      <c r="F10" s="25"/>
      <c r="H10" s="25">
        <f>Lorcana486[[#This Row],[ID]]</f>
        <v>6</v>
      </c>
      <c r="I10" s="25">
        <f>Lorcana486[[#This Row],[Nb de cartes]]+'Inventaire - Chapitre 1'!G9</f>
        <v>5</v>
      </c>
      <c r="J10" s="25">
        <f>Lorcana486[[#This Row],[dont Nb brillant]]+'Inventaire - Chapitre 1'!H9</f>
        <v>0</v>
      </c>
    </row>
    <row r="11" spans="2:10" x14ac:dyDescent="0.25">
      <c r="B11" s="25">
        <v>7</v>
      </c>
      <c r="C11" s="25" t="s">
        <v>47</v>
      </c>
      <c r="D11" s="23" t="s">
        <v>32</v>
      </c>
      <c r="E11" s="25">
        <v>7</v>
      </c>
      <c r="F11" s="25">
        <v>1</v>
      </c>
      <c r="H11" s="25">
        <f>Lorcana486[[#This Row],[ID]]</f>
        <v>7</v>
      </c>
      <c r="I11" s="25">
        <f>Lorcana486[[#This Row],[Nb de cartes]]+'Inventaire - Chapitre 1'!G10</f>
        <v>29</v>
      </c>
      <c r="J11" s="25">
        <f>Lorcana486[[#This Row],[dont Nb brillant]]+'Inventaire - Chapitre 1'!H10</f>
        <v>2</v>
      </c>
    </row>
    <row r="12" spans="2:10" x14ac:dyDescent="0.25">
      <c r="B12" s="25">
        <v>8</v>
      </c>
      <c r="C12" s="25" t="s">
        <v>48</v>
      </c>
      <c r="D12" s="23" t="s">
        <v>32</v>
      </c>
      <c r="E12" s="25">
        <v>5</v>
      </c>
      <c r="F12" s="25">
        <v>1</v>
      </c>
      <c r="H12" s="25">
        <f>Lorcana486[[#This Row],[ID]]</f>
        <v>8</v>
      </c>
      <c r="I12" s="25">
        <f>Lorcana486[[#This Row],[Nb de cartes]]+'Inventaire - Chapitre 1'!G11</f>
        <v>18</v>
      </c>
      <c r="J12" s="25">
        <f>Lorcana486[[#This Row],[dont Nb brillant]]+'Inventaire - Chapitre 1'!H11</f>
        <v>1</v>
      </c>
    </row>
    <row r="13" spans="2:10" x14ac:dyDescent="0.25">
      <c r="B13" s="25">
        <v>9</v>
      </c>
      <c r="C13" s="25" t="s">
        <v>49</v>
      </c>
      <c r="D13" s="23" t="s">
        <v>32</v>
      </c>
      <c r="E13" s="25">
        <v>2</v>
      </c>
      <c r="F13" s="25"/>
      <c r="H13" s="25">
        <f>Lorcana486[[#This Row],[ID]]</f>
        <v>9</v>
      </c>
      <c r="I13" s="25">
        <f>Lorcana486[[#This Row],[Nb de cartes]]+'Inventaire - Chapitre 1'!G12</f>
        <v>9</v>
      </c>
      <c r="J13" s="25">
        <f>Lorcana486[[#This Row],[dont Nb brillant]]+'Inventaire - Chapitre 1'!H12</f>
        <v>0</v>
      </c>
    </row>
    <row r="14" spans="2:10" x14ac:dyDescent="0.25">
      <c r="B14" s="25">
        <v>10</v>
      </c>
      <c r="C14" s="25" t="s">
        <v>50</v>
      </c>
      <c r="D14" s="23" t="s">
        <v>32</v>
      </c>
      <c r="E14" s="25">
        <v>1</v>
      </c>
      <c r="F14" s="25"/>
      <c r="H14" s="25">
        <f>Lorcana486[[#This Row],[ID]]</f>
        <v>10</v>
      </c>
      <c r="I14" s="25">
        <f>Lorcana486[[#This Row],[Nb de cartes]]+'Inventaire - Chapitre 1'!G13</f>
        <v>5</v>
      </c>
      <c r="J14" s="25">
        <f>Lorcana486[[#This Row],[dont Nb brillant]]+'Inventaire - Chapitre 1'!H13</f>
        <v>0</v>
      </c>
    </row>
    <row r="15" spans="2:10" x14ac:dyDescent="0.25">
      <c r="B15" s="25">
        <v>11</v>
      </c>
      <c r="C15" s="25" t="s">
        <v>51</v>
      </c>
      <c r="D15" s="23" t="s">
        <v>32</v>
      </c>
      <c r="E15" s="25">
        <v>3</v>
      </c>
      <c r="F15" s="25"/>
      <c r="H15" s="25">
        <f>Lorcana486[[#This Row],[ID]]</f>
        <v>11</v>
      </c>
      <c r="I15" s="25">
        <f>Lorcana486[[#This Row],[Nb de cartes]]+'Inventaire - Chapitre 1'!G14</f>
        <v>13</v>
      </c>
      <c r="J15" s="25">
        <f>Lorcana486[[#This Row],[dont Nb brillant]]+'Inventaire - Chapitre 1'!H14</f>
        <v>0</v>
      </c>
    </row>
    <row r="16" spans="2:10" x14ac:dyDescent="0.25">
      <c r="B16" s="25">
        <v>12</v>
      </c>
      <c r="C16" s="25" t="s">
        <v>52</v>
      </c>
      <c r="D16" s="23" t="s">
        <v>32</v>
      </c>
      <c r="E16" s="25">
        <v>4</v>
      </c>
      <c r="F16" s="25"/>
      <c r="H16" s="25">
        <f>Lorcana486[[#This Row],[ID]]</f>
        <v>12</v>
      </c>
      <c r="I16" s="25">
        <f>Lorcana486[[#This Row],[Nb de cartes]]+'Inventaire - Chapitre 1'!G15</f>
        <v>13</v>
      </c>
      <c r="J16" s="25">
        <f>Lorcana486[[#This Row],[dont Nb brillant]]+'Inventaire - Chapitre 1'!H15</f>
        <v>0</v>
      </c>
    </row>
    <row r="17" spans="2:10" x14ac:dyDescent="0.25">
      <c r="B17" s="25">
        <v>13</v>
      </c>
      <c r="C17" s="25" t="s">
        <v>53</v>
      </c>
      <c r="D17" s="23" t="s">
        <v>32</v>
      </c>
      <c r="E17" s="25">
        <v>6</v>
      </c>
      <c r="F17" s="25"/>
      <c r="H17" s="25">
        <f>Lorcana486[[#This Row],[ID]]</f>
        <v>13</v>
      </c>
      <c r="I17" s="25">
        <f>Lorcana486[[#This Row],[Nb de cartes]]+'Inventaire - Chapitre 1'!G16</f>
        <v>23</v>
      </c>
      <c r="J17" s="25">
        <f>Lorcana486[[#This Row],[dont Nb brillant]]+'Inventaire - Chapitre 1'!H16</f>
        <v>0</v>
      </c>
    </row>
    <row r="18" spans="2:10" x14ac:dyDescent="0.25">
      <c r="B18" s="25">
        <v>14</v>
      </c>
      <c r="C18" s="25" t="s">
        <v>54</v>
      </c>
      <c r="D18" s="23" t="s">
        <v>32</v>
      </c>
      <c r="E18" s="25">
        <v>2</v>
      </c>
      <c r="F18" s="25">
        <v>1</v>
      </c>
      <c r="H18" s="25">
        <f>Lorcana486[[#This Row],[ID]]</f>
        <v>14</v>
      </c>
      <c r="I18" s="25">
        <f>Lorcana486[[#This Row],[Nb de cartes]]+'Inventaire - Chapitre 1'!G17</f>
        <v>5</v>
      </c>
      <c r="J18" s="25">
        <f>Lorcana486[[#This Row],[dont Nb brillant]]+'Inventaire - Chapitre 1'!H17</f>
        <v>1</v>
      </c>
    </row>
    <row r="19" spans="2:10" x14ac:dyDescent="0.25">
      <c r="B19" s="25">
        <v>15</v>
      </c>
      <c r="C19" s="25" t="s">
        <v>55</v>
      </c>
      <c r="D19" s="23" t="s">
        <v>32</v>
      </c>
      <c r="E19" s="25">
        <v>3</v>
      </c>
      <c r="F19" s="25"/>
      <c r="H19" s="25">
        <f>Lorcana486[[#This Row],[ID]]</f>
        <v>15</v>
      </c>
      <c r="I19" s="25">
        <f>Lorcana486[[#This Row],[Nb de cartes]]+'Inventaire - Chapitre 1'!G18</f>
        <v>15</v>
      </c>
      <c r="J19" s="25">
        <f>Lorcana486[[#This Row],[dont Nb brillant]]+'Inventaire - Chapitre 1'!H18</f>
        <v>1</v>
      </c>
    </row>
    <row r="20" spans="2:10" x14ac:dyDescent="0.25">
      <c r="B20" s="25">
        <v>16</v>
      </c>
      <c r="C20" s="25" t="s">
        <v>56</v>
      </c>
      <c r="D20" s="23" t="s">
        <v>32</v>
      </c>
      <c r="E20" s="25">
        <v>2</v>
      </c>
      <c r="F20" s="25"/>
      <c r="H20" s="25">
        <f>Lorcana486[[#This Row],[ID]]</f>
        <v>16</v>
      </c>
      <c r="I20" s="25">
        <f>Lorcana486[[#This Row],[Nb de cartes]]+'Inventaire - Chapitre 1'!G19</f>
        <v>11</v>
      </c>
      <c r="J20" s="25">
        <f>Lorcana486[[#This Row],[dont Nb brillant]]+'Inventaire - Chapitre 1'!H19</f>
        <v>0</v>
      </c>
    </row>
    <row r="21" spans="2:10" x14ac:dyDescent="0.25">
      <c r="B21" s="25">
        <v>17</v>
      </c>
      <c r="C21" s="25" t="s">
        <v>57</v>
      </c>
      <c r="D21" s="23" t="s">
        <v>32</v>
      </c>
      <c r="E21" s="25">
        <v>2</v>
      </c>
      <c r="F21" s="25"/>
      <c r="H21" s="25">
        <f>Lorcana486[[#This Row],[ID]]</f>
        <v>17</v>
      </c>
      <c r="I21" s="25">
        <f>Lorcana486[[#This Row],[Nb de cartes]]+'Inventaire - Chapitre 1'!G20</f>
        <v>17</v>
      </c>
      <c r="J21" s="25">
        <f>Lorcana486[[#This Row],[dont Nb brillant]]+'Inventaire - Chapitre 1'!H20</f>
        <v>2</v>
      </c>
    </row>
    <row r="22" spans="2:10" x14ac:dyDescent="0.25">
      <c r="B22" s="25">
        <v>18</v>
      </c>
      <c r="C22" s="25" t="s">
        <v>58</v>
      </c>
      <c r="D22" s="23" t="s">
        <v>32</v>
      </c>
      <c r="E22" s="25"/>
      <c r="F22" s="25"/>
      <c r="H22" s="25">
        <f>Lorcana486[[#This Row],[ID]]</f>
        <v>18</v>
      </c>
      <c r="I22" s="25">
        <f>Lorcana486[[#This Row],[Nb de cartes]]+'Inventaire - Chapitre 1'!G21</f>
        <v>1</v>
      </c>
      <c r="J22" s="25">
        <f>Lorcana486[[#This Row],[dont Nb brillant]]+'Inventaire - Chapitre 1'!H21</f>
        <v>0</v>
      </c>
    </row>
    <row r="23" spans="2:10" x14ac:dyDescent="0.25">
      <c r="B23" s="25">
        <v>19</v>
      </c>
      <c r="C23" s="25" t="s">
        <v>59</v>
      </c>
      <c r="D23" s="23" t="s">
        <v>32</v>
      </c>
      <c r="E23" s="25">
        <v>5</v>
      </c>
      <c r="F23" s="25"/>
      <c r="H23" s="25">
        <f>Lorcana486[[#This Row],[ID]]</f>
        <v>19</v>
      </c>
      <c r="I23" s="25">
        <f>Lorcana486[[#This Row],[Nb de cartes]]+'Inventaire - Chapitre 1'!G22</f>
        <v>18</v>
      </c>
      <c r="J23" s="25">
        <f>Lorcana486[[#This Row],[dont Nb brillant]]+'Inventaire - Chapitre 1'!H22</f>
        <v>2</v>
      </c>
    </row>
    <row r="24" spans="2:10" x14ac:dyDescent="0.25">
      <c r="B24" s="25">
        <v>20</v>
      </c>
      <c r="C24" s="25" t="s">
        <v>60</v>
      </c>
      <c r="D24" s="23" t="s">
        <v>32</v>
      </c>
      <c r="E24" s="25">
        <v>5</v>
      </c>
      <c r="F24" s="25"/>
      <c r="H24" s="25">
        <f>Lorcana486[[#This Row],[ID]]</f>
        <v>20</v>
      </c>
      <c r="I24" s="25">
        <f>Lorcana486[[#This Row],[Nb de cartes]]+'Inventaire - Chapitre 1'!G23</f>
        <v>21</v>
      </c>
      <c r="J24" s="25">
        <f>Lorcana486[[#This Row],[dont Nb brillant]]+'Inventaire - Chapitre 1'!H23</f>
        <v>1</v>
      </c>
    </row>
    <row r="25" spans="2:10" x14ac:dyDescent="0.25">
      <c r="B25" s="25">
        <v>21</v>
      </c>
      <c r="C25" s="25" t="s">
        <v>61</v>
      </c>
      <c r="D25" s="23" t="s">
        <v>32</v>
      </c>
      <c r="E25" s="25">
        <v>1</v>
      </c>
      <c r="F25" s="25"/>
      <c r="H25" s="25">
        <f>Lorcana486[[#This Row],[ID]]</f>
        <v>21</v>
      </c>
      <c r="I25" s="25">
        <f>Lorcana486[[#This Row],[Nb de cartes]]+'Inventaire - Chapitre 1'!G24</f>
        <v>5</v>
      </c>
      <c r="J25" s="25">
        <f>Lorcana486[[#This Row],[dont Nb brillant]]+'Inventaire - Chapitre 1'!H24</f>
        <v>0</v>
      </c>
    </row>
    <row r="26" spans="2:10" x14ac:dyDescent="0.25">
      <c r="B26" s="25">
        <v>22</v>
      </c>
      <c r="C26" s="25" t="s">
        <v>62</v>
      </c>
      <c r="D26" s="23" t="s">
        <v>32</v>
      </c>
      <c r="E26" s="25">
        <v>5</v>
      </c>
      <c r="F26" s="25"/>
      <c r="H26" s="25">
        <f>Lorcana486[[#This Row],[ID]]</f>
        <v>22</v>
      </c>
      <c r="I26" s="25">
        <f>Lorcana486[[#This Row],[Nb de cartes]]+'Inventaire - Chapitre 1'!G25</f>
        <v>19</v>
      </c>
      <c r="J26" s="25">
        <f>Lorcana486[[#This Row],[dont Nb brillant]]+'Inventaire - Chapitre 1'!H25</f>
        <v>1</v>
      </c>
    </row>
    <row r="27" spans="2:10" x14ac:dyDescent="0.25">
      <c r="B27" s="25">
        <v>23</v>
      </c>
      <c r="C27" s="25" t="s">
        <v>63</v>
      </c>
      <c r="D27" s="23" t="s">
        <v>32</v>
      </c>
      <c r="E27" s="25">
        <v>2</v>
      </c>
      <c r="F27" s="25"/>
      <c r="H27" s="25">
        <f>Lorcana486[[#This Row],[ID]]</f>
        <v>23</v>
      </c>
      <c r="I27" s="25">
        <f>Lorcana486[[#This Row],[Nb de cartes]]+'Inventaire - Chapitre 1'!G26</f>
        <v>11</v>
      </c>
      <c r="J27" s="25">
        <f>Lorcana486[[#This Row],[dont Nb brillant]]+'Inventaire - Chapitre 1'!H26</f>
        <v>2</v>
      </c>
    </row>
    <row r="28" spans="2:10" x14ac:dyDescent="0.25">
      <c r="B28" s="25">
        <v>24</v>
      </c>
      <c r="C28" s="25" t="s">
        <v>64</v>
      </c>
      <c r="D28" s="23" t="s">
        <v>32</v>
      </c>
      <c r="E28" s="25">
        <v>2</v>
      </c>
      <c r="F28" s="25"/>
      <c r="H28" s="25">
        <f>Lorcana486[[#This Row],[ID]]</f>
        <v>24</v>
      </c>
      <c r="I28" s="25">
        <f>Lorcana486[[#This Row],[Nb de cartes]]+'Inventaire - Chapitre 1'!G27</f>
        <v>13</v>
      </c>
      <c r="J28" s="25">
        <f>Lorcana486[[#This Row],[dont Nb brillant]]+'Inventaire - Chapitre 1'!H27</f>
        <v>1</v>
      </c>
    </row>
    <row r="29" spans="2:10" x14ac:dyDescent="0.25">
      <c r="B29" s="25">
        <v>25</v>
      </c>
      <c r="C29" s="25" t="s">
        <v>65</v>
      </c>
      <c r="D29" s="23" t="s">
        <v>32</v>
      </c>
      <c r="E29" s="25">
        <v>4</v>
      </c>
      <c r="F29" s="25"/>
      <c r="H29" s="25">
        <f>Lorcana486[[#This Row],[ID]]</f>
        <v>25</v>
      </c>
      <c r="I29" s="25">
        <f>Lorcana486[[#This Row],[Nb de cartes]]+'Inventaire - Chapitre 1'!G28</f>
        <v>14</v>
      </c>
      <c r="J29" s="25">
        <f>Lorcana486[[#This Row],[dont Nb brillant]]+'Inventaire - Chapitre 1'!H28</f>
        <v>0</v>
      </c>
    </row>
    <row r="30" spans="2:10" x14ac:dyDescent="0.25">
      <c r="B30" s="25">
        <v>26</v>
      </c>
      <c r="C30" s="25" t="s">
        <v>67</v>
      </c>
      <c r="D30" s="23" t="s">
        <v>32</v>
      </c>
      <c r="E30" s="25">
        <v>4</v>
      </c>
      <c r="F30" s="25"/>
      <c r="H30" s="25">
        <f>Lorcana486[[#This Row],[ID]]</f>
        <v>26</v>
      </c>
      <c r="I30" s="25">
        <f>Lorcana486[[#This Row],[Nb de cartes]]+'Inventaire - Chapitre 1'!G29</f>
        <v>18</v>
      </c>
      <c r="J30" s="25">
        <f>Lorcana486[[#This Row],[dont Nb brillant]]+'Inventaire - Chapitre 1'!H29</f>
        <v>0</v>
      </c>
    </row>
    <row r="31" spans="2:10" x14ac:dyDescent="0.25">
      <c r="B31" s="25">
        <v>27</v>
      </c>
      <c r="C31" s="25" t="s">
        <v>69</v>
      </c>
      <c r="D31" s="23" t="s">
        <v>32</v>
      </c>
      <c r="E31" s="25">
        <v>4</v>
      </c>
      <c r="F31" s="25"/>
      <c r="H31" s="25">
        <f>Lorcana486[[#This Row],[ID]]</f>
        <v>27</v>
      </c>
      <c r="I31" s="25">
        <f>Lorcana486[[#This Row],[Nb de cartes]]+'Inventaire - Chapitre 1'!G30</f>
        <v>18</v>
      </c>
      <c r="J31" s="25">
        <f>Lorcana486[[#This Row],[dont Nb brillant]]+'Inventaire - Chapitre 1'!H30</f>
        <v>1</v>
      </c>
    </row>
    <row r="32" spans="2:10" x14ac:dyDescent="0.25">
      <c r="B32" s="25">
        <v>28</v>
      </c>
      <c r="C32" s="25" t="s">
        <v>70</v>
      </c>
      <c r="D32" s="23" t="s">
        <v>32</v>
      </c>
      <c r="E32" s="25">
        <v>4</v>
      </c>
      <c r="F32" s="25"/>
      <c r="H32" s="25">
        <f>Lorcana486[[#This Row],[ID]]</f>
        <v>28</v>
      </c>
      <c r="I32" s="25">
        <f>Lorcana486[[#This Row],[Nb de cartes]]+'Inventaire - Chapitre 1'!G31</f>
        <v>20</v>
      </c>
      <c r="J32" s="25">
        <f>Lorcana486[[#This Row],[dont Nb brillant]]+'Inventaire - Chapitre 1'!H31</f>
        <v>0</v>
      </c>
    </row>
    <row r="33" spans="2:10" x14ac:dyDescent="0.25">
      <c r="B33" s="25">
        <v>29</v>
      </c>
      <c r="C33" s="25" t="s">
        <v>71</v>
      </c>
      <c r="D33" s="23" t="s">
        <v>32</v>
      </c>
      <c r="E33" s="25">
        <v>1</v>
      </c>
      <c r="F33" s="25"/>
      <c r="H33" s="25">
        <f>Lorcana486[[#This Row],[ID]]</f>
        <v>29</v>
      </c>
      <c r="I33" s="25">
        <f>Lorcana486[[#This Row],[Nb de cartes]]+'Inventaire - Chapitre 1'!G32</f>
        <v>8</v>
      </c>
      <c r="J33" s="25">
        <f>Lorcana486[[#This Row],[dont Nb brillant]]+'Inventaire - Chapitre 1'!H32</f>
        <v>1</v>
      </c>
    </row>
    <row r="34" spans="2:10" x14ac:dyDescent="0.25">
      <c r="B34" s="25">
        <v>30</v>
      </c>
      <c r="C34" s="25" t="s">
        <v>72</v>
      </c>
      <c r="D34" s="23" t="s">
        <v>32</v>
      </c>
      <c r="E34" s="25">
        <v>1</v>
      </c>
      <c r="F34" s="25"/>
      <c r="H34" s="25">
        <f>Lorcana486[[#This Row],[ID]]</f>
        <v>30</v>
      </c>
      <c r="I34" s="25">
        <f>Lorcana486[[#This Row],[Nb de cartes]]+'Inventaire - Chapitre 1'!G33</f>
        <v>3</v>
      </c>
      <c r="J34" s="25">
        <f>Lorcana486[[#This Row],[dont Nb brillant]]+'Inventaire - Chapitre 1'!H33</f>
        <v>0</v>
      </c>
    </row>
    <row r="35" spans="2:10" x14ac:dyDescent="0.25">
      <c r="B35" s="25">
        <v>31</v>
      </c>
      <c r="C35" s="25" t="s">
        <v>73</v>
      </c>
      <c r="D35" s="23" t="s">
        <v>32</v>
      </c>
      <c r="E35" s="25">
        <v>3</v>
      </c>
      <c r="F35" s="25"/>
      <c r="H35" s="25">
        <f>Lorcana486[[#This Row],[ID]]</f>
        <v>31</v>
      </c>
      <c r="I35" s="25">
        <f>Lorcana486[[#This Row],[Nb de cartes]]+'Inventaire - Chapitre 1'!G34</f>
        <v>12</v>
      </c>
      <c r="J35" s="25">
        <f>Lorcana486[[#This Row],[dont Nb brillant]]+'Inventaire - Chapitre 1'!H34</f>
        <v>0</v>
      </c>
    </row>
    <row r="36" spans="2:10" x14ac:dyDescent="0.25">
      <c r="B36" s="25">
        <v>32</v>
      </c>
      <c r="C36" s="25" t="s">
        <v>74</v>
      </c>
      <c r="D36" s="23" t="s">
        <v>32</v>
      </c>
      <c r="E36" s="25">
        <v>6</v>
      </c>
      <c r="F36" s="25"/>
      <c r="H36" s="25">
        <f>Lorcana486[[#This Row],[ID]]</f>
        <v>32</v>
      </c>
      <c r="I36" s="25">
        <f>Lorcana486[[#This Row],[Nb de cartes]]+'Inventaire - Chapitre 1'!G35</f>
        <v>23</v>
      </c>
      <c r="J36" s="25">
        <f>Lorcana486[[#This Row],[dont Nb brillant]]+'Inventaire - Chapitre 1'!H35</f>
        <v>1</v>
      </c>
    </row>
    <row r="37" spans="2:10" x14ac:dyDescent="0.25">
      <c r="B37" s="25">
        <v>33</v>
      </c>
      <c r="C37" s="25" t="s">
        <v>76</v>
      </c>
      <c r="D37" s="23" t="s">
        <v>32</v>
      </c>
      <c r="E37" s="25">
        <v>2</v>
      </c>
      <c r="F37" s="25">
        <v>1</v>
      </c>
      <c r="H37" s="25">
        <f>Lorcana486[[#This Row],[ID]]</f>
        <v>33</v>
      </c>
      <c r="I37" s="25">
        <f>Lorcana486[[#This Row],[Nb de cartes]]+'Inventaire - Chapitre 1'!G36</f>
        <v>10</v>
      </c>
      <c r="J37" s="25">
        <f>Lorcana486[[#This Row],[dont Nb brillant]]+'Inventaire - Chapitre 1'!H36</f>
        <v>1</v>
      </c>
    </row>
    <row r="38" spans="2:10" x14ac:dyDescent="0.25">
      <c r="B38" s="25">
        <v>34</v>
      </c>
      <c r="C38" s="25" t="s">
        <v>77</v>
      </c>
      <c r="D38" s="23" t="s">
        <v>32</v>
      </c>
      <c r="E38" s="25">
        <v>1</v>
      </c>
      <c r="F38" s="25"/>
      <c r="H38" s="25">
        <f>Lorcana486[[#This Row],[ID]]</f>
        <v>34</v>
      </c>
      <c r="I38" s="25">
        <f>Lorcana486[[#This Row],[Nb de cartes]]+'Inventaire - Chapitre 1'!G37</f>
        <v>5</v>
      </c>
      <c r="J38" s="25">
        <f>Lorcana486[[#This Row],[dont Nb brillant]]+'Inventaire - Chapitre 1'!H37</f>
        <v>0</v>
      </c>
    </row>
    <row r="39" spans="2:10" x14ac:dyDescent="0.25">
      <c r="B39" s="25">
        <v>35</v>
      </c>
      <c r="C39" s="25" t="s">
        <v>78</v>
      </c>
      <c r="D39" s="27" t="s">
        <v>29</v>
      </c>
      <c r="E39" s="25">
        <v>1</v>
      </c>
      <c r="F39" s="25"/>
      <c r="H39" s="25">
        <f>Lorcana486[[#This Row],[ID]]</f>
        <v>35</v>
      </c>
      <c r="I39" s="25">
        <f>Lorcana486[[#This Row],[Nb de cartes]]+'Inventaire - Chapitre 1'!G38</f>
        <v>10</v>
      </c>
      <c r="J39" s="25">
        <f>Lorcana486[[#This Row],[dont Nb brillant]]+'Inventaire - Chapitre 1'!H38</f>
        <v>1</v>
      </c>
    </row>
    <row r="40" spans="2:10" x14ac:dyDescent="0.25">
      <c r="B40" s="25">
        <v>36</v>
      </c>
      <c r="C40" s="25" t="s">
        <v>79</v>
      </c>
      <c r="D40" s="27" t="s">
        <v>29</v>
      </c>
      <c r="E40" s="25">
        <v>3</v>
      </c>
      <c r="F40" s="25"/>
      <c r="H40" s="25">
        <f>Lorcana486[[#This Row],[ID]]</f>
        <v>36</v>
      </c>
      <c r="I40" s="25">
        <f>Lorcana486[[#This Row],[Nb de cartes]]+'Inventaire - Chapitre 1'!G39</f>
        <v>16</v>
      </c>
      <c r="J40" s="25">
        <f>Lorcana486[[#This Row],[dont Nb brillant]]+'Inventaire - Chapitre 1'!H39</f>
        <v>1</v>
      </c>
    </row>
    <row r="41" spans="2:10" x14ac:dyDescent="0.25">
      <c r="B41" s="25">
        <v>37</v>
      </c>
      <c r="C41" s="25" t="s">
        <v>81</v>
      </c>
      <c r="D41" s="27" t="s">
        <v>29</v>
      </c>
      <c r="E41" s="25">
        <v>1</v>
      </c>
      <c r="F41" s="25"/>
      <c r="H41" s="25">
        <f>Lorcana486[[#This Row],[ID]]</f>
        <v>37</v>
      </c>
      <c r="I41" s="25">
        <f>Lorcana486[[#This Row],[Nb de cartes]]+'Inventaire - Chapitre 1'!G40</f>
        <v>3</v>
      </c>
      <c r="J41" s="25">
        <f>Lorcana486[[#This Row],[dont Nb brillant]]+'Inventaire - Chapitre 1'!H40</f>
        <v>0</v>
      </c>
    </row>
    <row r="42" spans="2:10" x14ac:dyDescent="0.25">
      <c r="B42" s="25">
        <v>38</v>
      </c>
      <c r="C42" s="25" t="s">
        <v>82</v>
      </c>
      <c r="D42" s="27" t="s">
        <v>29</v>
      </c>
      <c r="E42" s="25">
        <v>6</v>
      </c>
      <c r="F42" s="25">
        <v>1</v>
      </c>
      <c r="H42" s="25">
        <f>Lorcana486[[#This Row],[ID]]</f>
        <v>38</v>
      </c>
      <c r="I42" s="25">
        <f>Lorcana486[[#This Row],[Nb de cartes]]+'Inventaire - Chapitre 1'!G41</f>
        <v>22</v>
      </c>
      <c r="J42" s="25">
        <f>Lorcana486[[#This Row],[dont Nb brillant]]+'Inventaire - Chapitre 1'!H41</f>
        <v>1</v>
      </c>
    </row>
    <row r="43" spans="2:10" x14ac:dyDescent="0.25">
      <c r="B43" s="25">
        <v>39</v>
      </c>
      <c r="C43" s="25" t="s">
        <v>83</v>
      </c>
      <c r="D43" s="27" t="s">
        <v>29</v>
      </c>
      <c r="E43" s="25">
        <v>1</v>
      </c>
      <c r="F43" s="25"/>
      <c r="H43" s="25">
        <f>Lorcana486[[#This Row],[ID]]</f>
        <v>39</v>
      </c>
      <c r="I43" s="25">
        <f>Lorcana486[[#This Row],[Nb de cartes]]+'Inventaire - Chapitre 1'!G42</f>
        <v>5</v>
      </c>
      <c r="J43" s="25">
        <f>Lorcana486[[#This Row],[dont Nb brillant]]+'Inventaire - Chapitre 1'!H42</f>
        <v>0</v>
      </c>
    </row>
    <row r="44" spans="2:10" x14ac:dyDescent="0.25">
      <c r="B44" s="25">
        <v>40</v>
      </c>
      <c r="C44" s="25" t="s">
        <v>84</v>
      </c>
      <c r="D44" s="27" t="s">
        <v>29</v>
      </c>
      <c r="E44" s="25">
        <v>3</v>
      </c>
      <c r="F44" s="25"/>
      <c r="H44" s="25">
        <f>Lorcana486[[#This Row],[ID]]</f>
        <v>40</v>
      </c>
      <c r="I44" s="25">
        <f>Lorcana486[[#This Row],[Nb de cartes]]+'Inventaire - Chapitre 1'!G43</f>
        <v>17</v>
      </c>
      <c r="J44" s="25">
        <f>Lorcana486[[#This Row],[dont Nb brillant]]+'Inventaire - Chapitre 1'!H43</f>
        <v>2</v>
      </c>
    </row>
    <row r="45" spans="2:10" x14ac:dyDescent="0.25">
      <c r="B45" s="25">
        <v>41</v>
      </c>
      <c r="C45" s="25" t="s">
        <v>85</v>
      </c>
      <c r="D45" s="27" t="s">
        <v>29</v>
      </c>
      <c r="E45" s="25">
        <v>2</v>
      </c>
      <c r="F45" s="25">
        <v>1</v>
      </c>
      <c r="H45" s="25">
        <f>Lorcana486[[#This Row],[ID]]</f>
        <v>41</v>
      </c>
      <c r="I45" s="25">
        <f>Lorcana486[[#This Row],[Nb de cartes]]+'Inventaire - Chapitre 1'!G44</f>
        <v>11</v>
      </c>
      <c r="J45" s="25">
        <f>Lorcana486[[#This Row],[dont Nb brillant]]+'Inventaire - Chapitre 1'!H44</f>
        <v>2</v>
      </c>
    </row>
    <row r="46" spans="2:10" x14ac:dyDescent="0.25">
      <c r="B46" s="25">
        <v>42</v>
      </c>
      <c r="C46" s="25" t="s">
        <v>86</v>
      </c>
      <c r="D46" s="27" t="s">
        <v>29</v>
      </c>
      <c r="E46" s="25">
        <v>2</v>
      </c>
      <c r="F46" s="25"/>
      <c r="H46" s="25">
        <f>Lorcana486[[#This Row],[ID]]</f>
        <v>42</v>
      </c>
      <c r="I46" s="25">
        <f>Lorcana486[[#This Row],[Nb de cartes]]+'Inventaire - Chapitre 1'!G45</f>
        <v>6</v>
      </c>
      <c r="J46" s="25">
        <f>Lorcana486[[#This Row],[dont Nb brillant]]+'Inventaire - Chapitre 1'!H45</f>
        <v>0</v>
      </c>
    </row>
    <row r="47" spans="2:10" x14ac:dyDescent="0.25">
      <c r="B47" s="25">
        <v>43</v>
      </c>
      <c r="C47" s="25" t="s">
        <v>87</v>
      </c>
      <c r="D47" s="27" t="s">
        <v>29</v>
      </c>
      <c r="E47" s="25">
        <v>3</v>
      </c>
      <c r="F47" s="25">
        <v>1</v>
      </c>
      <c r="H47" s="25">
        <f>Lorcana486[[#This Row],[ID]]</f>
        <v>43</v>
      </c>
      <c r="I47" s="25">
        <f>Lorcana486[[#This Row],[Nb de cartes]]+'Inventaire - Chapitre 1'!G46</f>
        <v>10</v>
      </c>
      <c r="J47" s="25">
        <f>Lorcana486[[#This Row],[dont Nb brillant]]+'Inventaire - Chapitre 1'!H46</f>
        <v>1</v>
      </c>
    </row>
    <row r="48" spans="2:10" x14ac:dyDescent="0.25">
      <c r="B48" s="25">
        <v>44</v>
      </c>
      <c r="C48" s="25" t="s">
        <v>88</v>
      </c>
      <c r="D48" s="27" t="s">
        <v>29</v>
      </c>
      <c r="E48" s="25">
        <v>1</v>
      </c>
      <c r="F48" s="25"/>
      <c r="H48" s="25">
        <f>Lorcana486[[#This Row],[ID]]</f>
        <v>44</v>
      </c>
      <c r="I48" s="25">
        <f>Lorcana486[[#This Row],[Nb de cartes]]+'Inventaire - Chapitre 1'!G47</f>
        <v>6</v>
      </c>
      <c r="J48" s="25">
        <f>Lorcana486[[#This Row],[dont Nb brillant]]+'Inventaire - Chapitre 1'!H47</f>
        <v>1</v>
      </c>
    </row>
    <row r="49" spans="2:10" x14ac:dyDescent="0.25">
      <c r="B49" s="25">
        <v>45</v>
      </c>
      <c r="C49" s="25" t="s">
        <v>89</v>
      </c>
      <c r="D49" s="27" t="s">
        <v>29</v>
      </c>
      <c r="E49" s="25">
        <v>5</v>
      </c>
      <c r="F49" s="25"/>
      <c r="H49" s="25">
        <f>Lorcana486[[#This Row],[ID]]</f>
        <v>45</v>
      </c>
      <c r="I49" s="25">
        <f>Lorcana486[[#This Row],[Nb de cartes]]+'Inventaire - Chapitre 1'!G48</f>
        <v>20</v>
      </c>
      <c r="J49" s="25">
        <f>Lorcana486[[#This Row],[dont Nb brillant]]+'Inventaire - Chapitre 1'!H48</f>
        <v>1</v>
      </c>
    </row>
    <row r="50" spans="2:10" x14ac:dyDescent="0.25">
      <c r="B50" s="25">
        <v>46</v>
      </c>
      <c r="C50" s="25" t="s">
        <v>90</v>
      </c>
      <c r="D50" s="27" t="s">
        <v>29</v>
      </c>
      <c r="E50" s="25">
        <v>7</v>
      </c>
      <c r="F50" s="25"/>
      <c r="H50" s="25">
        <f>Lorcana486[[#This Row],[ID]]</f>
        <v>46</v>
      </c>
      <c r="I50" s="25">
        <f>Lorcana486[[#This Row],[Nb de cartes]]+'Inventaire - Chapitre 1'!G49</f>
        <v>23</v>
      </c>
      <c r="J50" s="25">
        <f>Lorcana486[[#This Row],[dont Nb brillant]]+'Inventaire - Chapitre 1'!H49</f>
        <v>0</v>
      </c>
    </row>
    <row r="51" spans="2:10" x14ac:dyDescent="0.25">
      <c r="B51" s="25">
        <v>47</v>
      </c>
      <c r="C51" s="25" t="s">
        <v>91</v>
      </c>
      <c r="D51" s="27" t="s">
        <v>29</v>
      </c>
      <c r="E51" s="25">
        <v>5</v>
      </c>
      <c r="F51" s="25"/>
      <c r="H51" s="25">
        <f>Lorcana486[[#This Row],[ID]]</f>
        <v>47</v>
      </c>
      <c r="I51" s="25">
        <f>Lorcana486[[#This Row],[Nb de cartes]]+'Inventaire - Chapitre 1'!G50</f>
        <v>20</v>
      </c>
      <c r="J51" s="25">
        <f>Lorcana486[[#This Row],[dont Nb brillant]]+'Inventaire - Chapitre 1'!H50</f>
        <v>1</v>
      </c>
    </row>
    <row r="52" spans="2:10" x14ac:dyDescent="0.25">
      <c r="B52" s="25">
        <v>48</v>
      </c>
      <c r="C52" s="25" t="s">
        <v>92</v>
      </c>
      <c r="D52" s="27" t="s">
        <v>29</v>
      </c>
      <c r="E52" s="25">
        <v>2</v>
      </c>
      <c r="F52" s="25"/>
      <c r="H52" s="25">
        <f>Lorcana486[[#This Row],[ID]]</f>
        <v>48</v>
      </c>
      <c r="I52" s="25">
        <f>Lorcana486[[#This Row],[Nb de cartes]]+'Inventaire - Chapitre 1'!G51</f>
        <v>7</v>
      </c>
      <c r="J52" s="25">
        <f>Lorcana486[[#This Row],[dont Nb brillant]]+'Inventaire - Chapitre 1'!H51</f>
        <v>0</v>
      </c>
    </row>
    <row r="53" spans="2:10" x14ac:dyDescent="0.25">
      <c r="B53" s="25">
        <v>49</v>
      </c>
      <c r="C53" s="25" t="s">
        <v>93</v>
      </c>
      <c r="D53" s="27" t="s">
        <v>29</v>
      </c>
      <c r="E53" s="25">
        <v>5</v>
      </c>
      <c r="F53" s="25">
        <v>1</v>
      </c>
      <c r="H53" s="25">
        <f>Lorcana486[[#This Row],[ID]]</f>
        <v>49</v>
      </c>
      <c r="I53" s="25">
        <f>Lorcana486[[#This Row],[Nb de cartes]]+'Inventaire - Chapitre 1'!G52</f>
        <v>24</v>
      </c>
      <c r="J53" s="25">
        <f>Lorcana486[[#This Row],[dont Nb brillant]]+'Inventaire - Chapitre 1'!H52</f>
        <v>2</v>
      </c>
    </row>
    <row r="54" spans="2:10" x14ac:dyDescent="0.25">
      <c r="B54" s="25">
        <v>50</v>
      </c>
      <c r="C54" s="25" t="s">
        <v>94</v>
      </c>
      <c r="D54" s="27" t="s">
        <v>29</v>
      </c>
      <c r="E54" s="25">
        <v>2</v>
      </c>
      <c r="F54" s="25"/>
      <c r="H54" s="25">
        <f>Lorcana486[[#This Row],[ID]]</f>
        <v>50</v>
      </c>
      <c r="I54" s="25">
        <f>Lorcana486[[#This Row],[Nb de cartes]]+'Inventaire - Chapitre 1'!G53</f>
        <v>8</v>
      </c>
      <c r="J54" s="25">
        <f>Lorcana486[[#This Row],[dont Nb brillant]]+'Inventaire - Chapitre 1'!H53</f>
        <v>0</v>
      </c>
    </row>
    <row r="55" spans="2:10" x14ac:dyDescent="0.25">
      <c r="B55" s="25">
        <v>51</v>
      </c>
      <c r="C55" s="25" t="s">
        <v>95</v>
      </c>
      <c r="D55" s="27" t="s">
        <v>29</v>
      </c>
      <c r="E55" s="25">
        <v>3</v>
      </c>
      <c r="F55" s="25">
        <v>2</v>
      </c>
      <c r="H55" s="25">
        <f>Lorcana486[[#This Row],[ID]]</f>
        <v>51</v>
      </c>
      <c r="I55" s="25">
        <f>Lorcana486[[#This Row],[Nb de cartes]]+'Inventaire - Chapitre 1'!G54</f>
        <v>9</v>
      </c>
      <c r="J55" s="25">
        <f>Lorcana486[[#This Row],[dont Nb brillant]]+'Inventaire - Chapitre 1'!H54</f>
        <v>3</v>
      </c>
    </row>
    <row r="56" spans="2:10" x14ac:dyDescent="0.25">
      <c r="B56" s="25">
        <v>52</v>
      </c>
      <c r="C56" s="25" t="s">
        <v>96</v>
      </c>
      <c r="D56" s="27" t="s">
        <v>29</v>
      </c>
      <c r="E56" s="25">
        <v>4</v>
      </c>
      <c r="F56" s="25"/>
      <c r="H56" s="25">
        <f>Lorcana486[[#This Row],[ID]]</f>
        <v>52</v>
      </c>
      <c r="I56" s="25">
        <f>Lorcana486[[#This Row],[Nb de cartes]]+'Inventaire - Chapitre 1'!G55</f>
        <v>14</v>
      </c>
      <c r="J56" s="25">
        <f>Lorcana486[[#This Row],[dont Nb brillant]]+'Inventaire - Chapitre 1'!H55</f>
        <v>1</v>
      </c>
    </row>
    <row r="57" spans="2:10" x14ac:dyDescent="0.25">
      <c r="B57" s="25">
        <v>53</v>
      </c>
      <c r="C57" s="25" t="s">
        <v>97</v>
      </c>
      <c r="D57" s="27" t="s">
        <v>29</v>
      </c>
      <c r="E57" s="25">
        <v>4</v>
      </c>
      <c r="F57" s="25"/>
      <c r="H57" s="25">
        <f>Lorcana486[[#This Row],[ID]]</f>
        <v>53</v>
      </c>
      <c r="I57" s="25">
        <f>Lorcana486[[#This Row],[Nb de cartes]]+'Inventaire - Chapitre 1'!G56</f>
        <v>13</v>
      </c>
      <c r="J57" s="25">
        <f>Lorcana486[[#This Row],[dont Nb brillant]]+'Inventaire - Chapitre 1'!H56</f>
        <v>0</v>
      </c>
    </row>
    <row r="58" spans="2:10" x14ac:dyDescent="0.25">
      <c r="B58" s="25">
        <v>54</v>
      </c>
      <c r="C58" s="25" t="s">
        <v>98</v>
      </c>
      <c r="D58" s="27" t="s">
        <v>29</v>
      </c>
      <c r="E58" s="25">
        <v>8</v>
      </c>
      <c r="F58" s="25"/>
      <c r="H58" s="25">
        <f>Lorcana486[[#This Row],[ID]]</f>
        <v>54</v>
      </c>
      <c r="I58" s="25">
        <f>Lorcana486[[#This Row],[Nb de cartes]]+'Inventaire - Chapitre 1'!G57</f>
        <v>23</v>
      </c>
      <c r="J58" s="25">
        <f>Lorcana486[[#This Row],[dont Nb brillant]]+'Inventaire - Chapitre 1'!H57</f>
        <v>0</v>
      </c>
    </row>
    <row r="59" spans="2:10" x14ac:dyDescent="0.25">
      <c r="B59" s="25">
        <v>55</v>
      </c>
      <c r="C59" s="25" t="s">
        <v>99</v>
      </c>
      <c r="D59" s="27" t="s">
        <v>29</v>
      </c>
      <c r="E59" s="25">
        <v>3</v>
      </c>
      <c r="F59" s="25"/>
      <c r="H59" s="25">
        <f>Lorcana486[[#This Row],[ID]]</f>
        <v>55</v>
      </c>
      <c r="I59" s="25">
        <f>Lorcana486[[#This Row],[Nb de cartes]]+'Inventaire - Chapitre 1'!G58</f>
        <v>15</v>
      </c>
      <c r="J59" s="25">
        <f>Lorcana486[[#This Row],[dont Nb brillant]]+'Inventaire - Chapitre 1'!H58</f>
        <v>0</v>
      </c>
    </row>
    <row r="60" spans="2:10" x14ac:dyDescent="0.25">
      <c r="B60" s="25">
        <v>56</v>
      </c>
      <c r="C60" s="25" t="s">
        <v>100</v>
      </c>
      <c r="D60" s="27" t="s">
        <v>29</v>
      </c>
      <c r="E60" s="25">
        <v>1</v>
      </c>
      <c r="F60" s="25"/>
      <c r="H60" s="25">
        <f>Lorcana486[[#This Row],[ID]]</f>
        <v>56</v>
      </c>
      <c r="I60" s="25">
        <f>Lorcana486[[#This Row],[Nb de cartes]]+'Inventaire - Chapitre 1'!G59</f>
        <v>6</v>
      </c>
      <c r="J60" s="25">
        <f>Lorcana486[[#This Row],[dont Nb brillant]]+'Inventaire - Chapitre 1'!H59</f>
        <v>0</v>
      </c>
    </row>
    <row r="61" spans="2:10" x14ac:dyDescent="0.25">
      <c r="B61" s="25">
        <v>57</v>
      </c>
      <c r="C61" s="25" t="s">
        <v>101</v>
      </c>
      <c r="D61" s="27" t="s">
        <v>29</v>
      </c>
      <c r="E61" s="25">
        <v>8</v>
      </c>
      <c r="F61" s="25"/>
      <c r="H61" s="25">
        <f>Lorcana486[[#This Row],[ID]]</f>
        <v>57</v>
      </c>
      <c r="I61" s="25">
        <f>Lorcana486[[#This Row],[Nb de cartes]]+'Inventaire - Chapitre 1'!G60</f>
        <v>25</v>
      </c>
      <c r="J61" s="25">
        <f>Lorcana486[[#This Row],[dont Nb brillant]]+'Inventaire - Chapitre 1'!H60</f>
        <v>0</v>
      </c>
    </row>
    <row r="62" spans="2:10" x14ac:dyDescent="0.25">
      <c r="B62" s="25">
        <v>58</v>
      </c>
      <c r="C62" s="25" t="s">
        <v>102</v>
      </c>
      <c r="D62" s="27" t="s">
        <v>29</v>
      </c>
      <c r="E62" s="25">
        <v>3</v>
      </c>
      <c r="F62" s="25"/>
      <c r="H62" s="25">
        <f>Lorcana486[[#This Row],[ID]]</f>
        <v>58</v>
      </c>
      <c r="I62" s="25">
        <f>Lorcana486[[#This Row],[Nb de cartes]]+'Inventaire - Chapitre 1'!G61</f>
        <v>16</v>
      </c>
      <c r="J62" s="25">
        <f>Lorcana486[[#This Row],[dont Nb brillant]]+'Inventaire - Chapitre 1'!H61</f>
        <v>3</v>
      </c>
    </row>
    <row r="63" spans="2:10" x14ac:dyDescent="0.25">
      <c r="B63" s="25">
        <v>59</v>
      </c>
      <c r="C63" s="25" t="s">
        <v>103</v>
      </c>
      <c r="D63" s="27" t="s">
        <v>29</v>
      </c>
      <c r="E63" s="25"/>
      <c r="F63" s="25"/>
      <c r="H63" s="25">
        <f>Lorcana486[[#This Row],[ID]]</f>
        <v>59</v>
      </c>
      <c r="I63" s="25">
        <f>Lorcana486[[#This Row],[Nb de cartes]]+'Inventaire - Chapitre 1'!G62</f>
        <v>3</v>
      </c>
      <c r="J63" s="25">
        <f>Lorcana486[[#This Row],[dont Nb brillant]]+'Inventaire - Chapitre 1'!H62</f>
        <v>1</v>
      </c>
    </row>
    <row r="64" spans="2:10" x14ac:dyDescent="0.25">
      <c r="B64" s="25">
        <v>60</v>
      </c>
      <c r="C64" s="25" t="s">
        <v>104</v>
      </c>
      <c r="D64" s="27" t="s">
        <v>29</v>
      </c>
      <c r="E64" s="25">
        <v>4</v>
      </c>
      <c r="F64" s="25"/>
      <c r="H64" s="25">
        <f>Lorcana486[[#This Row],[ID]]</f>
        <v>60</v>
      </c>
      <c r="I64" s="25">
        <f>Lorcana486[[#This Row],[Nb de cartes]]+'Inventaire - Chapitre 1'!G63</f>
        <v>19</v>
      </c>
      <c r="J64" s="25">
        <f>Lorcana486[[#This Row],[dont Nb brillant]]+'Inventaire - Chapitre 1'!H63</f>
        <v>1</v>
      </c>
    </row>
    <row r="65" spans="2:10" x14ac:dyDescent="0.25">
      <c r="B65" s="25">
        <v>61</v>
      </c>
      <c r="C65" s="25" t="s">
        <v>105</v>
      </c>
      <c r="D65" s="27" t="s">
        <v>29</v>
      </c>
      <c r="E65" s="25">
        <v>2</v>
      </c>
      <c r="F65" s="25"/>
      <c r="H65" s="25">
        <f>Lorcana486[[#This Row],[ID]]</f>
        <v>61</v>
      </c>
      <c r="I65" s="25">
        <f>Lorcana486[[#This Row],[Nb de cartes]]+'Inventaire - Chapitre 1'!G64</f>
        <v>5</v>
      </c>
      <c r="J65" s="25">
        <f>Lorcana486[[#This Row],[dont Nb brillant]]+'Inventaire - Chapitre 1'!H64</f>
        <v>0</v>
      </c>
    </row>
    <row r="66" spans="2:10" x14ac:dyDescent="0.25">
      <c r="B66" s="25">
        <v>62</v>
      </c>
      <c r="C66" s="25" t="s">
        <v>106</v>
      </c>
      <c r="D66" s="27" t="s">
        <v>29</v>
      </c>
      <c r="E66" s="25">
        <v>2</v>
      </c>
      <c r="F66" s="25">
        <v>1</v>
      </c>
      <c r="H66" s="25">
        <f>Lorcana486[[#This Row],[ID]]</f>
        <v>62</v>
      </c>
      <c r="I66" s="25">
        <f>Lorcana486[[#This Row],[Nb de cartes]]+'Inventaire - Chapitre 1'!G65</f>
        <v>11</v>
      </c>
      <c r="J66" s="25">
        <f>Lorcana486[[#This Row],[dont Nb brillant]]+'Inventaire - Chapitre 1'!H65</f>
        <v>1</v>
      </c>
    </row>
    <row r="67" spans="2:10" x14ac:dyDescent="0.25">
      <c r="B67" s="25">
        <v>63</v>
      </c>
      <c r="C67" s="25" t="s">
        <v>107</v>
      </c>
      <c r="D67" s="27" t="s">
        <v>29</v>
      </c>
      <c r="E67" s="25">
        <v>4</v>
      </c>
      <c r="F67" s="25"/>
      <c r="H67" s="25">
        <f>Lorcana486[[#This Row],[ID]]</f>
        <v>63</v>
      </c>
      <c r="I67" s="25">
        <f>Lorcana486[[#This Row],[Nb de cartes]]+'Inventaire - Chapitre 1'!G66</f>
        <v>25</v>
      </c>
      <c r="J67" s="25">
        <f>Lorcana486[[#This Row],[dont Nb brillant]]+'Inventaire - Chapitre 1'!H66</f>
        <v>1</v>
      </c>
    </row>
    <row r="68" spans="2:10" x14ac:dyDescent="0.25">
      <c r="B68" s="25">
        <v>64</v>
      </c>
      <c r="C68" s="25" t="s">
        <v>108</v>
      </c>
      <c r="D68" s="27" t="s">
        <v>29</v>
      </c>
      <c r="E68" s="25">
        <v>5</v>
      </c>
      <c r="F68" s="25"/>
      <c r="H68" s="25">
        <f>Lorcana486[[#This Row],[ID]]</f>
        <v>64</v>
      </c>
      <c r="I68" s="25">
        <f>Lorcana486[[#This Row],[Nb de cartes]]+'Inventaire - Chapitre 1'!G67</f>
        <v>20</v>
      </c>
      <c r="J68" s="25">
        <f>Lorcana486[[#This Row],[dont Nb brillant]]+'Inventaire - Chapitre 1'!H67</f>
        <v>0</v>
      </c>
    </row>
    <row r="69" spans="2:10" x14ac:dyDescent="0.25">
      <c r="B69" s="25">
        <v>65</v>
      </c>
      <c r="C69" s="25" t="s">
        <v>109</v>
      </c>
      <c r="D69" s="27" t="s">
        <v>29</v>
      </c>
      <c r="E69" s="25">
        <v>4</v>
      </c>
      <c r="F69" s="25"/>
      <c r="H69" s="25">
        <f>Lorcana486[[#This Row],[ID]]</f>
        <v>65</v>
      </c>
      <c r="I69" s="25">
        <f>Lorcana486[[#This Row],[Nb de cartes]]+'Inventaire - Chapitre 1'!G68</f>
        <v>14</v>
      </c>
      <c r="J69" s="25">
        <f>Lorcana486[[#This Row],[dont Nb brillant]]+'Inventaire - Chapitre 1'!H68</f>
        <v>1</v>
      </c>
    </row>
    <row r="70" spans="2:10" x14ac:dyDescent="0.25">
      <c r="B70" s="25">
        <v>66</v>
      </c>
      <c r="C70" s="25" t="s">
        <v>110</v>
      </c>
      <c r="D70" s="27" t="s">
        <v>29</v>
      </c>
      <c r="E70" s="25">
        <v>1</v>
      </c>
      <c r="F70" s="25"/>
      <c r="H70" s="25">
        <f>Lorcana486[[#This Row],[ID]]</f>
        <v>66</v>
      </c>
      <c r="I70" s="25">
        <f>Lorcana486[[#This Row],[Nb de cartes]]+'Inventaire - Chapitre 1'!G69</f>
        <v>5</v>
      </c>
      <c r="J70" s="25">
        <f>Lorcana486[[#This Row],[dont Nb brillant]]+'Inventaire - Chapitre 1'!H69</f>
        <v>1</v>
      </c>
    </row>
    <row r="71" spans="2:10" x14ac:dyDescent="0.25">
      <c r="B71" s="25">
        <v>67</v>
      </c>
      <c r="C71" s="25" t="s">
        <v>111</v>
      </c>
      <c r="D71" s="27" t="s">
        <v>29</v>
      </c>
      <c r="E71" s="25">
        <v>2</v>
      </c>
      <c r="F71" s="25"/>
      <c r="H71" s="25">
        <f>Lorcana486[[#This Row],[ID]]</f>
        <v>67</v>
      </c>
      <c r="I71" s="25">
        <f>Lorcana486[[#This Row],[Nb de cartes]]+'Inventaire - Chapitre 1'!G70</f>
        <v>10</v>
      </c>
      <c r="J71" s="25">
        <f>Lorcana486[[#This Row],[dont Nb brillant]]+'Inventaire - Chapitre 1'!H70</f>
        <v>0</v>
      </c>
    </row>
    <row r="72" spans="2:10" x14ac:dyDescent="0.25">
      <c r="B72" s="25">
        <v>68</v>
      </c>
      <c r="C72" s="25" t="s">
        <v>112</v>
      </c>
      <c r="D72" s="27" t="s">
        <v>29</v>
      </c>
      <c r="E72" s="25"/>
      <c r="F72" s="25"/>
      <c r="H72" s="25">
        <f>Lorcana486[[#This Row],[ID]]</f>
        <v>68</v>
      </c>
      <c r="I72" s="25">
        <f>Lorcana486[[#This Row],[Nb de cartes]]+'Inventaire - Chapitre 1'!G71</f>
        <v>5</v>
      </c>
      <c r="J72" s="25">
        <f>Lorcana486[[#This Row],[dont Nb brillant]]+'Inventaire - Chapitre 1'!H71</f>
        <v>0</v>
      </c>
    </row>
    <row r="73" spans="2:10" x14ac:dyDescent="0.25">
      <c r="B73" s="25">
        <v>69</v>
      </c>
      <c r="C73" s="25" t="s">
        <v>113</v>
      </c>
      <c r="D73" s="20" t="s">
        <v>34</v>
      </c>
      <c r="E73" s="25">
        <v>5</v>
      </c>
      <c r="F73" s="25"/>
      <c r="H73" s="25">
        <f>Lorcana486[[#This Row],[ID]]</f>
        <v>69</v>
      </c>
      <c r="I73" s="25">
        <f>Lorcana486[[#This Row],[Nb de cartes]]+'Inventaire - Chapitre 1'!G72</f>
        <v>20</v>
      </c>
      <c r="J73" s="25">
        <f>Lorcana486[[#This Row],[dont Nb brillant]]+'Inventaire - Chapitre 1'!H72</f>
        <v>0</v>
      </c>
    </row>
    <row r="74" spans="2:10" x14ac:dyDescent="0.25">
      <c r="B74" s="25">
        <v>70</v>
      </c>
      <c r="C74" s="25" t="s">
        <v>114</v>
      </c>
      <c r="D74" s="20" t="s">
        <v>34</v>
      </c>
      <c r="E74" s="25">
        <v>1</v>
      </c>
      <c r="F74" s="25"/>
      <c r="H74" s="25">
        <f>Lorcana486[[#This Row],[ID]]</f>
        <v>70</v>
      </c>
      <c r="I74" s="25">
        <f>Lorcana486[[#This Row],[Nb de cartes]]+'Inventaire - Chapitre 1'!G73</f>
        <v>4</v>
      </c>
      <c r="J74" s="25">
        <f>Lorcana486[[#This Row],[dont Nb brillant]]+'Inventaire - Chapitre 1'!H73</f>
        <v>0</v>
      </c>
    </row>
    <row r="75" spans="2:10" x14ac:dyDescent="0.25">
      <c r="B75" s="25">
        <v>71</v>
      </c>
      <c r="C75" s="25" t="s">
        <v>115</v>
      </c>
      <c r="D75" s="20" t="s">
        <v>34</v>
      </c>
      <c r="E75" s="25">
        <v>2</v>
      </c>
      <c r="F75" s="25"/>
      <c r="H75" s="25">
        <f>Lorcana486[[#This Row],[ID]]</f>
        <v>71</v>
      </c>
      <c r="I75" s="25">
        <f>Lorcana486[[#This Row],[Nb de cartes]]+'Inventaire - Chapitre 1'!G74</f>
        <v>10</v>
      </c>
      <c r="J75" s="25">
        <f>Lorcana486[[#This Row],[dont Nb brillant]]+'Inventaire - Chapitre 1'!H74</f>
        <v>0</v>
      </c>
    </row>
    <row r="76" spans="2:10" x14ac:dyDescent="0.25">
      <c r="B76" s="25">
        <v>72</v>
      </c>
      <c r="C76" s="25" t="s">
        <v>116</v>
      </c>
      <c r="D76" s="20" t="s">
        <v>34</v>
      </c>
      <c r="E76" s="25">
        <v>1</v>
      </c>
      <c r="F76" s="25"/>
      <c r="H76" s="25">
        <f>Lorcana486[[#This Row],[ID]]</f>
        <v>72</v>
      </c>
      <c r="I76" s="25">
        <f>Lorcana486[[#This Row],[Nb de cartes]]+'Inventaire - Chapitre 1'!G75</f>
        <v>4</v>
      </c>
      <c r="J76" s="25">
        <f>Lorcana486[[#This Row],[dont Nb brillant]]+'Inventaire - Chapitre 1'!H75</f>
        <v>1</v>
      </c>
    </row>
    <row r="77" spans="2:10" x14ac:dyDescent="0.25">
      <c r="B77" s="25">
        <v>73</v>
      </c>
      <c r="C77" s="25" t="s">
        <v>117</v>
      </c>
      <c r="D77" s="20" t="s">
        <v>34</v>
      </c>
      <c r="E77" s="25">
        <v>3</v>
      </c>
      <c r="F77" s="25"/>
      <c r="H77" s="25">
        <f>Lorcana486[[#This Row],[ID]]</f>
        <v>73</v>
      </c>
      <c r="I77" s="25">
        <f>Lorcana486[[#This Row],[Nb de cartes]]+'Inventaire - Chapitre 1'!G76</f>
        <v>16</v>
      </c>
      <c r="J77" s="25">
        <f>Lorcana486[[#This Row],[dont Nb brillant]]+'Inventaire - Chapitre 1'!H76</f>
        <v>0</v>
      </c>
    </row>
    <row r="78" spans="2:10" x14ac:dyDescent="0.25">
      <c r="B78" s="25">
        <v>74</v>
      </c>
      <c r="C78" s="25" t="s">
        <v>118</v>
      </c>
      <c r="D78" s="20" t="s">
        <v>34</v>
      </c>
      <c r="E78" s="25">
        <v>1</v>
      </c>
      <c r="F78" s="25"/>
      <c r="H78" s="25">
        <f>Lorcana486[[#This Row],[ID]]</f>
        <v>74</v>
      </c>
      <c r="I78" s="25">
        <f>Lorcana486[[#This Row],[Nb de cartes]]+'Inventaire - Chapitre 1'!G77</f>
        <v>12</v>
      </c>
      <c r="J78" s="25">
        <f>Lorcana486[[#This Row],[dont Nb brillant]]+'Inventaire - Chapitre 1'!H77</f>
        <v>3</v>
      </c>
    </row>
    <row r="79" spans="2:10" x14ac:dyDescent="0.25">
      <c r="B79" s="25">
        <v>75</v>
      </c>
      <c r="C79" s="25" t="s">
        <v>119</v>
      </c>
      <c r="D79" s="20" t="s">
        <v>34</v>
      </c>
      <c r="E79" s="25">
        <v>1</v>
      </c>
      <c r="F79" s="25"/>
      <c r="H79" s="25">
        <f>Lorcana486[[#This Row],[ID]]</f>
        <v>75</v>
      </c>
      <c r="I79" s="25">
        <f>Lorcana486[[#This Row],[Nb de cartes]]+'Inventaire - Chapitre 1'!G78</f>
        <v>4</v>
      </c>
      <c r="J79" s="25">
        <f>Lorcana486[[#This Row],[dont Nb brillant]]+'Inventaire - Chapitre 1'!H78</f>
        <v>0</v>
      </c>
    </row>
    <row r="80" spans="2:10" x14ac:dyDescent="0.25">
      <c r="B80" s="25">
        <v>76</v>
      </c>
      <c r="C80" s="25" t="s">
        <v>120</v>
      </c>
      <c r="D80" s="20" t="s">
        <v>34</v>
      </c>
      <c r="E80" s="25">
        <v>2</v>
      </c>
      <c r="F80" s="25"/>
      <c r="H80" s="25">
        <f>Lorcana486[[#This Row],[ID]]</f>
        <v>76</v>
      </c>
      <c r="I80" s="25">
        <f>Lorcana486[[#This Row],[Nb de cartes]]+'Inventaire - Chapitre 1'!G79</f>
        <v>9</v>
      </c>
      <c r="J80" s="25">
        <f>Lorcana486[[#This Row],[dont Nb brillant]]+'Inventaire - Chapitre 1'!H79</f>
        <v>2</v>
      </c>
    </row>
    <row r="81" spans="2:10" x14ac:dyDescent="0.25">
      <c r="B81" s="25">
        <v>77</v>
      </c>
      <c r="C81" s="25" t="s">
        <v>121</v>
      </c>
      <c r="D81" s="20" t="s">
        <v>34</v>
      </c>
      <c r="E81" s="25">
        <v>5</v>
      </c>
      <c r="F81" s="25">
        <v>1</v>
      </c>
      <c r="H81" s="25">
        <f>Lorcana486[[#This Row],[ID]]</f>
        <v>77</v>
      </c>
      <c r="I81" s="25">
        <f>Lorcana486[[#This Row],[Nb de cartes]]+'Inventaire - Chapitre 1'!G80</f>
        <v>17</v>
      </c>
      <c r="J81" s="25">
        <f>Lorcana486[[#This Row],[dont Nb brillant]]+'Inventaire - Chapitre 1'!H80</f>
        <v>1</v>
      </c>
    </row>
    <row r="82" spans="2:10" x14ac:dyDescent="0.25">
      <c r="B82" s="25">
        <v>78</v>
      </c>
      <c r="C82" s="25" t="s">
        <v>122</v>
      </c>
      <c r="D82" s="20" t="s">
        <v>34</v>
      </c>
      <c r="E82" s="25">
        <v>1</v>
      </c>
      <c r="F82" s="25"/>
      <c r="H82" s="25">
        <f>Lorcana486[[#This Row],[ID]]</f>
        <v>78</v>
      </c>
      <c r="I82" s="25">
        <f>Lorcana486[[#This Row],[Nb de cartes]]+'Inventaire - Chapitre 1'!G81</f>
        <v>7</v>
      </c>
      <c r="J82" s="25">
        <f>Lorcana486[[#This Row],[dont Nb brillant]]+'Inventaire - Chapitre 1'!H81</f>
        <v>0</v>
      </c>
    </row>
    <row r="83" spans="2:10" x14ac:dyDescent="0.25">
      <c r="B83" s="25">
        <v>79</v>
      </c>
      <c r="C83" s="25" t="s">
        <v>123</v>
      </c>
      <c r="D83" s="20" t="s">
        <v>34</v>
      </c>
      <c r="E83" s="25">
        <v>4</v>
      </c>
      <c r="F83" s="25"/>
      <c r="H83" s="25">
        <f>Lorcana486[[#This Row],[ID]]</f>
        <v>79</v>
      </c>
      <c r="I83" s="25">
        <f>Lorcana486[[#This Row],[Nb de cartes]]+'Inventaire - Chapitre 1'!G82</f>
        <v>27</v>
      </c>
      <c r="J83" s="25">
        <f>Lorcana486[[#This Row],[dont Nb brillant]]+'Inventaire - Chapitre 1'!H82</f>
        <v>0</v>
      </c>
    </row>
    <row r="84" spans="2:10" x14ac:dyDescent="0.25">
      <c r="B84" s="25">
        <v>80</v>
      </c>
      <c r="C84" s="25" t="s">
        <v>124</v>
      </c>
      <c r="D84" s="20" t="s">
        <v>34</v>
      </c>
      <c r="E84" s="25">
        <v>1</v>
      </c>
      <c r="F84" s="25"/>
      <c r="H84" s="25">
        <f>Lorcana486[[#This Row],[ID]]</f>
        <v>80</v>
      </c>
      <c r="I84" s="25">
        <f>Lorcana486[[#This Row],[Nb de cartes]]+'Inventaire - Chapitre 1'!G83</f>
        <v>8</v>
      </c>
      <c r="J84" s="25">
        <f>Lorcana486[[#This Row],[dont Nb brillant]]+'Inventaire - Chapitre 1'!H83</f>
        <v>1</v>
      </c>
    </row>
    <row r="85" spans="2:10" x14ac:dyDescent="0.25">
      <c r="B85" s="25">
        <v>81</v>
      </c>
      <c r="C85" s="25" t="s">
        <v>125</v>
      </c>
      <c r="D85" s="20" t="s">
        <v>34</v>
      </c>
      <c r="E85" s="25">
        <v>2</v>
      </c>
      <c r="F85" s="25"/>
      <c r="H85" s="25">
        <f>Lorcana486[[#This Row],[ID]]</f>
        <v>81</v>
      </c>
      <c r="I85" s="25">
        <f>Lorcana486[[#This Row],[Nb de cartes]]+'Inventaire - Chapitre 1'!G84</f>
        <v>16</v>
      </c>
      <c r="J85" s="25">
        <f>Lorcana486[[#This Row],[dont Nb brillant]]+'Inventaire - Chapitre 1'!H84</f>
        <v>0</v>
      </c>
    </row>
    <row r="86" spans="2:10" x14ac:dyDescent="0.25">
      <c r="B86" s="25">
        <v>82</v>
      </c>
      <c r="C86" s="25" t="s">
        <v>126</v>
      </c>
      <c r="D86" s="20" t="s">
        <v>34</v>
      </c>
      <c r="E86" s="25">
        <v>1</v>
      </c>
      <c r="F86" s="25"/>
      <c r="H86" s="25">
        <f>Lorcana486[[#This Row],[ID]]</f>
        <v>82</v>
      </c>
      <c r="I86" s="25">
        <f>Lorcana486[[#This Row],[Nb de cartes]]+'Inventaire - Chapitre 1'!G85</f>
        <v>7</v>
      </c>
      <c r="J86" s="25">
        <f>Lorcana486[[#This Row],[dont Nb brillant]]+'Inventaire - Chapitre 1'!H85</f>
        <v>0</v>
      </c>
    </row>
    <row r="87" spans="2:10" x14ac:dyDescent="0.25">
      <c r="B87" s="25">
        <v>83</v>
      </c>
      <c r="C87" s="25" t="s">
        <v>127</v>
      </c>
      <c r="D87" s="20" t="s">
        <v>34</v>
      </c>
      <c r="E87" s="25">
        <v>3</v>
      </c>
      <c r="F87" s="25"/>
      <c r="H87" s="25">
        <f>Lorcana486[[#This Row],[ID]]</f>
        <v>83</v>
      </c>
      <c r="I87" s="25">
        <f>Lorcana486[[#This Row],[Nb de cartes]]+'Inventaire - Chapitre 1'!G86</f>
        <v>13</v>
      </c>
      <c r="J87" s="25">
        <f>Lorcana486[[#This Row],[dont Nb brillant]]+'Inventaire - Chapitre 1'!H86</f>
        <v>0</v>
      </c>
    </row>
    <row r="88" spans="2:10" x14ac:dyDescent="0.25">
      <c r="B88" s="25">
        <v>84</v>
      </c>
      <c r="C88" s="25" t="s">
        <v>128</v>
      </c>
      <c r="D88" s="20" t="s">
        <v>34</v>
      </c>
      <c r="E88" s="25">
        <v>1</v>
      </c>
      <c r="F88" s="25"/>
      <c r="H88" s="25">
        <f>Lorcana486[[#This Row],[ID]]</f>
        <v>84</v>
      </c>
      <c r="I88" s="25">
        <f>Lorcana486[[#This Row],[Nb de cartes]]+'Inventaire - Chapitre 1'!G87</f>
        <v>4</v>
      </c>
      <c r="J88" s="25">
        <f>Lorcana486[[#This Row],[dont Nb brillant]]+'Inventaire - Chapitre 1'!H87</f>
        <v>0</v>
      </c>
    </row>
    <row r="89" spans="2:10" x14ac:dyDescent="0.25">
      <c r="B89" s="25">
        <v>85</v>
      </c>
      <c r="C89" s="25" t="s">
        <v>129</v>
      </c>
      <c r="D89" s="20" t="s">
        <v>34</v>
      </c>
      <c r="E89" s="25"/>
      <c r="F89" s="25"/>
      <c r="H89" s="25">
        <f>Lorcana486[[#This Row],[ID]]</f>
        <v>85</v>
      </c>
      <c r="I89" s="25">
        <f>Lorcana486[[#This Row],[Nb de cartes]]+'Inventaire - Chapitre 1'!G88</f>
        <v>6</v>
      </c>
      <c r="J89" s="25">
        <f>Lorcana486[[#This Row],[dont Nb brillant]]+'Inventaire - Chapitre 1'!H88</f>
        <v>0</v>
      </c>
    </row>
    <row r="90" spans="2:10" x14ac:dyDescent="0.25">
      <c r="B90" s="25">
        <v>86</v>
      </c>
      <c r="C90" s="25" t="s">
        <v>130</v>
      </c>
      <c r="D90" s="20" t="s">
        <v>34</v>
      </c>
      <c r="E90" s="25">
        <v>2</v>
      </c>
      <c r="F90" s="25">
        <v>1</v>
      </c>
      <c r="H90" s="25">
        <f>Lorcana486[[#This Row],[ID]]</f>
        <v>86</v>
      </c>
      <c r="I90" s="25">
        <f>Lorcana486[[#This Row],[Nb de cartes]]+'Inventaire - Chapitre 1'!G89</f>
        <v>13</v>
      </c>
      <c r="J90" s="25">
        <f>Lorcana486[[#This Row],[dont Nb brillant]]+'Inventaire - Chapitre 1'!H89</f>
        <v>1</v>
      </c>
    </row>
    <row r="91" spans="2:10" x14ac:dyDescent="0.25">
      <c r="B91" s="25">
        <v>87</v>
      </c>
      <c r="C91" s="25" t="s">
        <v>131</v>
      </c>
      <c r="D91" s="20" t="s">
        <v>34</v>
      </c>
      <c r="E91" s="25">
        <v>2</v>
      </c>
      <c r="F91" s="25"/>
      <c r="H91" s="25">
        <f>Lorcana486[[#This Row],[ID]]</f>
        <v>87</v>
      </c>
      <c r="I91" s="25">
        <f>Lorcana486[[#This Row],[Nb de cartes]]+'Inventaire - Chapitre 1'!G90</f>
        <v>16</v>
      </c>
      <c r="J91" s="25">
        <f>Lorcana486[[#This Row],[dont Nb brillant]]+'Inventaire - Chapitre 1'!H90</f>
        <v>0</v>
      </c>
    </row>
    <row r="92" spans="2:10" x14ac:dyDescent="0.25">
      <c r="B92" s="25">
        <v>88</v>
      </c>
      <c r="C92" s="25" t="s">
        <v>132</v>
      </c>
      <c r="D92" s="20" t="s">
        <v>34</v>
      </c>
      <c r="E92" s="25">
        <v>1</v>
      </c>
      <c r="F92" s="25"/>
      <c r="H92" s="25">
        <f>Lorcana486[[#This Row],[ID]]</f>
        <v>88</v>
      </c>
      <c r="I92" s="25">
        <f>Lorcana486[[#This Row],[Nb de cartes]]+'Inventaire - Chapitre 1'!G91</f>
        <v>6</v>
      </c>
      <c r="J92" s="25">
        <f>Lorcana486[[#This Row],[dont Nb brillant]]+'Inventaire - Chapitre 1'!H91</f>
        <v>2</v>
      </c>
    </row>
    <row r="93" spans="2:10" x14ac:dyDescent="0.25">
      <c r="B93" s="25">
        <v>89</v>
      </c>
      <c r="C93" s="25" t="s">
        <v>133</v>
      </c>
      <c r="D93" s="20" t="s">
        <v>34</v>
      </c>
      <c r="E93" s="25">
        <v>3</v>
      </c>
      <c r="F93" s="25"/>
      <c r="H93" s="25">
        <f>Lorcana486[[#This Row],[ID]]</f>
        <v>89</v>
      </c>
      <c r="I93" s="25">
        <f>Lorcana486[[#This Row],[Nb de cartes]]+'Inventaire - Chapitre 1'!G92</f>
        <v>17</v>
      </c>
      <c r="J93" s="25">
        <f>Lorcana486[[#This Row],[dont Nb brillant]]+'Inventaire - Chapitre 1'!H92</f>
        <v>0</v>
      </c>
    </row>
    <row r="94" spans="2:10" x14ac:dyDescent="0.25">
      <c r="B94" s="25">
        <v>90</v>
      </c>
      <c r="C94" s="25" t="s">
        <v>134</v>
      </c>
      <c r="D94" s="20" t="s">
        <v>34</v>
      </c>
      <c r="E94" s="25"/>
      <c r="F94" s="25"/>
      <c r="H94" s="25">
        <f>Lorcana486[[#This Row],[ID]]</f>
        <v>90</v>
      </c>
      <c r="I94" s="25">
        <f>Lorcana486[[#This Row],[Nb de cartes]]+'Inventaire - Chapitre 1'!G93</f>
        <v>6</v>
      </c>
      <c r="J94" s="25">
        <f>Lorcana486[[#This Row],[dont Nb brillant]]+'Inventaire - Chapitre 1'!H93</f>
        <v>1</v>
      </c>
    </row>
    <row r="95" spans="2:10" x14ac:dyDescent="0.25">
      <c r="B95" s="25">
        <v>91</v>
      </c>
      <c r="C95" s="25" t="s">
        <v>135</v>
      </c>
      <c r="D95" s="20" t="s">
        <v>34</v>
      </c>
      <c r="E95" s="25">
        <v>2</v>
      </c>
      <c r="F95" s="25"/>
      <c r="H95" s="25">
        <f>Lorcana486[[#This Row],[ID]]</f>
        <v>91</v>
      </c>
      <c r="I95" s="25">
        <f>Lorcana486[[#This Row],[Nb de cartes]]+'Inventaire - Chapitre 1'!G94</f>
        <v>18</v>
      </c>
      <c r="J95" s="25">
        <f>Lorcana486[[#This Row],[dont Nb brillant]]+'Inventaire - Chapitre 1'!H94</f>
        <v>2</v>
      </c>
    </row>
    <row r="96" spans="2:10" x14ac:dyDescent="0.25">
      <c r="B96" s="25">
        <v>92</v>
      </c>
      <c r="C96" s="25" t="s">
        <v>136</v>
      </c>
      <c r="D96" s="20" t="s">
        <v>34</v>
      </c>
      <c r="E96" s="25">
        <v>2</v>
      </c>
      <c r="F96" s="25"/>
      <c r="H96" s="25">
        <f>Lorcana486[[#This Row],[ID]]</f>
        <v>92</v>
      </c>
      <c r="I96" s="25">
        <f>Lorcana486[[#This Row],[Nb de cartes]]+'Inventaire - Chapitre 1'!G95</f>
        <v>11</v>
      </c>
      <c r="J96" s="25">
        <f>Lorcana486[[#This Row],[dont Nb brillant]]+'Inventaire - Chapitre 1'!H95</f>
        <v>0</v>
      </c>
    </row>
    <row r="97" spans="2:10" x14ac:dyDescent="0.25">
      <c r="B97" s="25">
        <v>93</v>
      </c>
      <c r="C97" s="25" t="s">
        <v>137</v>
      </c>
      <c r="D97" s="20" t="s">
        <v>34</v>
      </c>
      <c r="E97" s="25">
        <v>4</v>
      </c>
      <c r="F97" s="25"/>
      <c r="H97" s="25">
        <f>Lorcana486[[#This Row],[ID]]</f>
        <v>93</v>
      </c>
      <c r="I97" s="25">
        <f>Lorcana486[[#This Row],[Nb de cartes]]+'Inventaire - Chapitre 1'!G96</f>
        <v>18</v>
      </c>
      <c r="J97" s="25">
        <f>Lorcana486[[#This Row],[dont Nb brillant]]+'Inventaire - Chapitre 1'!H96</f>
        <v>2</v>
      </c>
    </row>
    <row r="98" spans="2:10" x14ac:dyDescent="0.25">
      <c r="B98" s="25">
        <v>94</v>
      </c>
      <c r="C98" s="25" t="s">
        <v>138</v>
      </c>
      <c r="D98" s="20" t="s">
        <v>34</v>
      </c>
      <c r="E98" s="25"/>
      <c r="F98" s="25"/>
      <c r="H98" s="25">
        <f>Lorcana486[[#This Row],[ID]]</f>
        <v>94</v>
      </c>
      <c r="I98" s="25">
        <f>Lorcana486[[#This Row],[Nb de cartes]]+'Inventaire - Chapitre 1'!G97</f>
        <v>8</v>
      </c>
      <c r="J98" s="25">
        <f>Lorcana486[[#This Row],[dont Nb brillant]]+'Inventaire - Chapitre 1'!H97</f>
        <v>0</v>
      </c>
    </row>
    <row r="99" spans="2:10" x14ac:dyDescent="0.25">
      <c r="B99" s="25">
        <v>95</v>
      </c>
      <c r="C99" s="25" t="s">
        <v>139</v>
      </c>
      <c r="D99" s="20" t="s">
        <v>34</v>
      </c>
      <c r="E99" s="25">
        <v>1</v>
      </c>
      <c r="F99" s="25"/>
      <c r="H99" s="25">
        <f>Lorcana486[[#This Row],[ID]]</f>
        <v>95</v>
      </c>
      <c r="I99" s="25">
        <f>Lorcana486[[#This Row],[Nb de cartes]]+'Inventaire - Chapitre 1'!G98</f>
        <v>13</v>
      </c>
      <c r="J99" s="25">
        <f>Lorcana486[[#This Row],[dont Nb brillant]]+'Inventaire - Chapitre 1'!H98</f>
        <v>0</v>
      </c>
    </row>
    <row r="100" spans="2:10" x14ac:dyDescent="0.25">
      <c r="B100" s="25">
        <v>96</v>
      </c>
      <c r="C100" s="25" t="s">
        <v>140</v>
      </c>
      <c r="D100" s="20" t="s">
        <v>34</v>
      </c>
      <c r="E100" s="25">
        <v>4</v>
      </c>
      <c r="F100" s="25">
        <v>1</v>
      </c>
      <c r="H100" s="25">
        <f>Lorcana486[[#This Row],[ID]]</f>
        <v>96</v>
      </c>
      <c r="I100" s="25">
        <f>Lorcana486[[#This Row],[Nb de cartes]]+'Inventaire - Chapitre 1'!G99</f>
        <v>18</v>
      </c>
      <c r="J100" s="25">
        <f>Lorcana486[[#This Row],[dont Nb brillant]]+'Inventaire - Chapitre 1'!H99</f>
        <v>1</v>
      </c>
    </row>
    <row r="101" spans="2:10" x14ac:dyDescent="0.25">
      <c r="B101" s="25">
        <v>97</v>
      </c>
      <c r="C101" s="25" t="s">
        <v>141</v>
      </c>
      <c r="D101" s="20" t="s">
        <v>34</v>
      </c>
      <c r="E101" s="25">
        <v>1</v>
      </c>
      <c r="F101" s="25"/>
      <c r="H101" s="25">
        <f>Lorcana486[[#This Row],[ID]]</f>
        <v>97</v>
      </c>
      <c r="I101" s="25">
        <f>Lorcana486[[#This Row],[Nb de cartes]]+'Inventaire - Chapitre 1'!G100</f>
        <v>6</v>
      </c>
      <c r="J101" s="25">
        <f>Lorcana486[[#This Row],[dont Nb brillant]]+'Inventaire - Chapitre 1'!H100</f>
        <v>1</v>
      </c>
    </row>
    <row r="102" spans="2:10" x14ac:dyDescent="0.25">
      <c r="B102" s="25">
        <v>98</v>
      </c>
      <c r="C102" s="25" t="s">
        <v>142</v>
      </c>
      <c r="D102" s="20" t="s">
        <v>34</v>
      </c>
      <c r="E102" s="25">
        <v>3</v>
      </c>
      <c r="F102" s="25">
        <v>1</v>
      </c>
      <c r="H102" s="25">
        <f>Lorcana486[[#This Row],[ID]]</f>
        <v>98</v>
      </c>
      <c r="I102" s="25">
        <f>Lorcana486[[#This Row],[Nb de cartes]]+'Inventaire - Chapitre 1'!G101</f>
        <v>14</v>
      </c>
      <c r="J102" s="25">
        <f>Lorcana486[[#This Row],[dont Nb brillant]]+'Inventaire - Chapitre 1'!H101</f>
        <v>1</v>
      </c>
    </row>
    <row r="103" spans="2:10" x14ac:dyDescent="0.25">
      <c r="B103" s="25">
        <v>99</v>
      </c>
      <c r="C103" s="25" t="s">
        <v>143</v>
      </c>
      <c r="D103" s="20" t="s">
        <v>34</v>
      </c>
      <c r="E103" s="25">
        <v>1</v>
      </c>
      <c r="F103" s="25"/>
      <c r="H103" s="25">
        <f>Lorcana486[[#This Row],[ID]]</f>
        <v>99</v>
      </c>
      <c r="I103" s="25">
        <f>Lorcana486[[#This Row],[Nb de cartes]]+'Inventaire - Chapitre 1'!G102</f>
        <v>9</v>
      </c>
      <c r="J103" s="25">
        <f>Lorcana486[[#This Row],[dont Nb brillant]]+'Inventaire - Chapitre 1'!H102</f>
        <v>0</v>
      </c>
    </row>
    <row r="104" spans="2:10" x14ac:dyDescent="0.25">
      <c r="B104" s="25">
        <v>100</v>
      </c>
      <c r="C104" s="25" t="s">
        <v>144</v>
      </c>
      <c r="D104" s="20" t="s">
        <v>34</v>
      </c>
      <c r="E104" s="25">
        <v>2</v>
      </c>
      <c r="F104" s="25"/>
      <c r="H104" s="25">
        <f>Lorcana486[[#This Row],[ID]]</f>
        <v>100</v>
      </c>
      <c r="I104" s="25">
        <f>Lorcana486[[#This Row],[Nb de cartes]]+'Inventaire - Chapitre 1'!G103</f>
        <v>20</v>
      </c>
      <c r="J104" s="25">
        <f>Lorcana486[[#This Row],[dont Nb brillant]]+'Inventaire - Chapitre 1'!H103</f>
        <v>3</v>
      </c>
    </row>
    <row r="105" spans="2:10" x14ac:dyDescent="0.25">
      <c r="B105" s="25">
        <v>101</v>
      </c>
      <c r="C105" s="25" t="s">
        <v>145</v>
      </c>
      <c r="D105" s="20" t="s">
        <v>34</v>
      </c>
      <c r="E105" s="25">
        <v>5</v>
      </c>
      <c r="F105" s="25"/>
      <c r="H105" s="25">
        <f>Lorcana486[[#This Row],[ID]]</f>
        <v>101</v>
      </c>
      <c r="I105" s="25">
        <f>Lorcana486[[#This Row],[Nb de cartes]]+'Inventaire - Chapitre 1'!G104</f>
        <v>18</v>
      </c>
      <c r="J105" s="25">
        <f>Lorcana486[[#This Row],[dont Nb brillant]]+'Inventaire - Chapitre 1'!H104</f>
        <v>0</v>
      </c>
    </row>
    <row r="106" spans="2:10" x14ac:dyDescent="0.25">
      <c r="B106" s="25">
        <v>102</v>
      </c>
      <c r="C106" s="25" t="s">
        <v>146</v>
      </c>
      <c r="D106" s="20" t="s">
        <v>34</v>
      </c>
      <c r="E106" s="25">
        <v>4</v>
      </c>
      <c r="F106" s="25">
        <v>2</v>
      </c>
      <c r="H106" s="25">
        <f>Lorcana486[[#This Row],[ID]]</f>
        <v>102</v>
      </c>
      <c r="I106" s="25">
        <f>Lorcana486[[#This Row],[Nb de cartes]]+'Inventaire - Chapitre 1'!G105</f>
        <v>23</v>
      </c>
      <c r="J106" s="25">
        <f>Lorcana486[[#This Row],[dont Nb brillant]]+'Inventaire - Chapitre 1'!H105</f>
        <v>2</v>
      </c>
    </row>
    <row r="107" spans="2:10" x14ac:dyDescent="0.25">
      <c r="B107" s="25">
        <v>103</v>
      </c>
      <c r="C107" s="25" t="s">
        <v>147</v>
      </c>
      <c r="D107" s="21" t="s">
        <v>30</v>
      </c>
      <c r="E107" s="25">
        <v>3</v>
      </c>
      <c r="F107" s="25">
        <v>1</v>
      </c>
      <c r="H107" s="25">
        <f>Lorcana486[[#This Row],[ID]]</f>
        <v>103</v>
      </c>
      <c r="I107" s="25">
        <f>Lorcana486[[#This Row],[Nb de cartes]]+'Inventaire - Chapitre 1'!G106</f>
        <v>16</v>
      </c>
      <c r="J107" s="25">
        <f>Lorcana486[[#This Row],[dont Nb brillant]]+'Inventaire - Chapitre 1'!H106</f>
        <v>2</v>
      </c>
    </row>
    <row r="108" spans="2:10" x14ac:dyDescent="0.25">
      <c r="B108" s="25">
        <v>104</v>
      </c>
      <c r="C108" s="25" t="s">
        <v>148</v>
      </c>
      <c r="D108" s="21" t="s">
        <v>30</v>
      </c>
      <c r="E108" s="25">
        <v>2</v>
      </c>
      <c r="F108" s="25"/>
      <c r="H108" s="25">
        <f>Lorcana486[[#This Row],[ID]]</f>
        <v>104</v>
      </c>
      <c r="I108" s="25">
        <f>Lorcana486[[#This Row],[Nb de cartes]]+'Inventaire - Chapitre 1'!G107</f>
        <v>7</v>
      </c>
      <c r="J108" s="25">
        <f>Lorcana486[[#This Row],[dont Nb brillant]]+'Inventaire - Chapitre 1'!H107</f>
        <v>1</v>
      </c>
    </row>
    <row r="109" spans="2:10" x14ac:dyDescent="0.25">
      <c r="B109" s="25">
        <v>105</v>
      </c>
      <c r="C109" s="25" t="s">
        <v>149</v>
      </c>
      <c r="D109" s="21" t="s">
        <v>30</v>
      </c>
      <c r="E109" s="25">
        <v>4</v>
      </c>
      <c r="F109" s="25"/>
      <c r="H109" s="25">
        <f>Lorcana486[[#This Row],[ID]]</f>
        <v>105</v>
      </c>
      <c r="I109" s="25">
        <f>Lorcana486[[#This Row],[Nb de cartes]]+'Inventaire - Chapitre 1'!G108</f>
        <v>21</v>
      </c>
      <c r="J109" s="25">
        <f>Lorcana486[[#This Row],[dont Nb brillant]]+'Inventaire - Chapitre 1'!H108</f>
        <v>1</v>
      </c>
    </row>
    <row r="110" spans="2:10" x14ac:dyDescent="0.25">
      <c r="B110" s="25">
        <v>106</v>
      </c>
      <c r="C110" s="25" t="s">
        <v>151</v>
      </c>
      <c r="D110" s="21" t="s">
        <v>30</v>
      </c>
      <c r="E110" s="25">
        <v>2</v>
      </c>
      <c r="F110" s="25"/>
      <c r="H110" s="25">
        <f>Lorcana486[[#This Row],[ID]]</f>
        <v>106</v>
      </c>
      <c r="I110" s="25">
        <f>Lorcana486[[#This Row],[Nb de cartes]]+'Inventaire - Chapitre 1'!G109</f>
        <v>14</v>
      </c>
      <c r="J110" s="25">
        <f>Lorcana486[[#This Row],[dont Nb brillant]]+'Inventaire - Chapitre 1'!H109</f>
        <v>2</v>
      </c>
    </row>
    <row r="111" spans="2:10" x14ac:dyDescent="0.25">
      <c r="B111" s="25">
        <v>107</v>
      </c>
      <c r="C111" s="25" t="s">
        <v>150</v>
      </c>
      <c r="D111" s="21" t="s">
        <v>30</v>
      </c>
      <c r="E111" s="25"/>
      <c r="F111" s="25"/>
      <c r="H111" s="25">
        <f>Lorcana486[[#This Row],[ID]]</f>
        <v>107</v>
      </c>
      <c r="I111" s="25">
        <f>Lorcana486[[#This Row],[Nb de cartes]]+'Inventaire - Chapitre 1'!G110</f>
        <v>3</v>
      </c>
      <c r="J111" s="25">
        <f>Lorcana486[[#This Row],[dont Nb brillant]]+'Inventaire - Chapitre 1'!H110</f>
        <v>0</v>
      </c>
    </row>
    <row r="112" spans="2:10" x14ac:dyDescent="0.25">
      <c r="B112" s="25">
        <v>108</v>
      </c>
      <c r="C112" s="25" t="s">
        <v>152</v>
      </c>
      <c r="D112" s="21" t="s">
        <v>30</v>
      </c>
      <c r="E112" s="25">
        <v>3</v>
      </c>
      <c r="F112" s="25"/>
      <c r="H112" s="25">
        <f>Lorcana486[[#This Row],[ID]]</f>
        <v>108</v>
      </c>
      <c r="I112" s="25">
        <f>Lorcana486[[#This Row],[Nb de cartes]]+'Inventaire - Chapitre 1'!G111</f>
        <v>18</v>
      </c>
      <c r="J112" s="25">
        <f>Lorcana486[[#This Row],[dont Nb brillant]]+'Inventaire - Chapitre 1'!H111</f>
        <v>1</v>
      </c>
    </row>
    <row r="113" spans="2:10" x14ac:dyDescent="0.25">
      <c r="B113" s="25">
        <v>109</v>
      </c>
      <c r="C113" s="25" t="s">
        <v>153</v>
      </c>
      <c r="D113" s="21" t="s">
        <v>30</v>
      </c>
      <c r="E113" s="25">
        <v>4</v>
      </c>
      <c r="F113" s="25"/>
      <c r="H113" s="25">
        <f>Lorcana486[[#This Row],[ID]]</f>
        <v>109</v>
      </c>
      <c r="I113" s="25">
        <f>Lorcana486[[#This Row],[Nb de cartes]]+'Inventaire - Chapitre 1'!G112</f>
        <v>19</v>
      </c>
      <c r="J113" s="25">
        <f>Lorcana486[[#This Row],[dont Nb brillant]]+'Inventaire - Chapitre 1'!H112</f>
        <v>0</v>
      </c>
    </row>
    <row r="114" spans="2:10" x14ac:dyDescent="0.25">
      <c r="B114" s="25">
        <v>110</v>
      </c>
      <c r="C114" s="25" t="s">
        <v>154</v>
      </c>
      <c r="D114" s="21" t="s">
        <v>30</v>
      </c>
      <c r="E114" s="25">
        <v>3</v>
      </c>
      <c r="F114" s="25"/>
      <c r="H114" s="25">
        <f>Lorcana486[[#This Row],[ID]]</f>
        <v>110</v>
      </c>
      <c r="I114" s="25">
        <f>Lorcana486[[#This Row],[Nb de cartes]]+'Inventaire - Chapitre 1'!G113</f>
        <v>15</v>
      </c>
      <c r="J114" s="25">
        <f>Lorcana486[[#This Row],[dont Nb brillant]]+'Inventaire - Chapitre 1'!H113</f>
        <v>1</v>
      </c>
    </row>
    <row r="115" spans="2:10" x14ac:dyDescent="0.25">
      <c r="B115" s="25">
        <v>111</v>
      </c>
      <c r="C115" s="25" t="s">
        <v>155</v>
      </c>
      <c r="D115" s="21" t="s">
        <v>30</v>
      </c>
      <c r="E115" s="25">
        <v>5</v>
      </c>
      <c r="F115" s="25">
        <v>2</v>
      </c>
      <c r="H115" s="25">
        <f>Lorcana486[[#This Row],[ID]]</f>
        <v>111</v>
      </c>
      <c r="I115" s="25">
        <f>Lorcana486[[#This Row],[Nb de cartes]]+'Inventaire - Chapitre 1'!G114</f>
        <v>21</v>
      </c>
      <c r="J115" s="25">
        <f>Lorcana486[[#This Row],[dont Nb brillant]]+'Inventaire - Chapitre 1'!H114</f>
        <v>4</v>
      </c>
    </row>
    <row r="116" spans="2:10" x14ac:dyDescent="0.25">
      <c r="B116" s="25">
        <v>112</v>
      </c>
      <c r="C116" s="25" t="s">
        <v>156</v>
      </c>
      <c r="D116" s="21" t="s">
        <v>30</v>
      </c>
      <c r="E116" s="25"/>
      <c r="F116" s="25"/>
      <c r="H116" s="25">
        <f>Lorcana486[[#This Row],[ID]]</f>
        <v>112</v>
      </c>
      <c r="I116" s="25">
        <f>Lorcana486[[#This Row],[Nb de cartes]]+'Inventaire - Chapitre 1'!G115</f>
        <v>2</v>
      </c>
      <c r="J116" s="25">
        <f>Lorcana486[[#This Row],[dont Nb brillant]]+'Inventaire - Chapitre 1'!H115</f>
        <v>0</v>
      </c>
    </row>
    <row r="117" spans="2:10" x14ac:dyDescent="0.25">
      <c r="B117" s="25">
        <v>113</v>
      </c>
      <c r="C117" s="25" t="s">
        <v>157</v>
      </c>
      <c r="D117" s="21" t="s">
        <v>30</v>
      </c>
      <c r="E117" s="25"/>
      <c r="F117" s="25"/>
      <c r="H117" s="25">
        <f>Lorcana486[[#This Row],[ID]]</f>
        <v>113</v>
      </c>
      <c r="I117" s="25">
        <f>Lorcana486[[#This Row],[Nb de cartes]]+'Inventaire - Chapitre 1'!G116</f>
        <v>1</v>
      </c>
      <c r="J117" s="25">
        <f>Lorcana486[[#This Row],[dont Nb brillant]]+'Inventaire - Chapitre 1'!H116</f>
        <v>0</v>
      </c>
    </row>
    <row r="118" spans="2:10" x14ac:dyDescent="0.25">
      <c r="B118" s="25">
        <v>114</v>
      </c>
      <c r="C118" s="25" t="s">
        <v>257</v>
      </c>
      <c r="D118" s="21" t="s">
        <v>30</v>
      </c>
      <c r="E118" s="25">
        <v>2</v>
      </c>
      <c r="F118" s="25"/>
      <c r="H118" s="25">
        <f>Lorcana486[[#This Row],[ID]]</f>
        <v>114</v>
      </c>
      <c r="I118" s="25">
        <f>Lorcana486[[#This Row],[Nb de cartes]]+'Inventaire - Chapitre 1'!G117</f>
        <v>7</v>
      </c>
      <c r="J118" s="25">
        <f>Lorcana486[[#This Row],[dont Nb brillant]]+'Inventaire - Chapitre 1'!H117</f>
        <v>0</v>
      </c>
    </row>
    <row r="119" spans="2:10" x14ac:dyDescent="0.25">
      <c r="B119" s="25">
        <v>115</v>
      </c>
      <c r="C119" s="25" t="s">
        <v>158</v>
      </c>
      <c r="D119" s="21" t="s">
        <v>30</v>
      </c>
      <c r="E119" s="25">
        <v>1</v>
      </c>
      <c r="F119" s="25"/>
      <c r="H119" s="25">
        <f>Lorcana486[[#This Row],[ID]]</f>
        <v>115</v>
      </c>
      <c r="I119" s="25">
        <f>Lorcana486[[#This Row],[Nb de cartes]]+'Inventaire - Chapitre 1'!G118</f>
        <v>7</v>
      </c>
      <c r="J119" s="25">
        <f>Lorcana486[[#This Row],[dont Nb brillant]]+'Inventaire - Chapitre 1'!H118</f>
        <v>1</v>
      </c>
    </row>
    <row r="120" spans="2:10" x14ac:dyDescent="0.25">
      <c r="B120" s="25">
        <v>116</v>
      </c>
      <c r="C120" s="25" t="s">
        <v>159</v>
      </c>
      <c r="D120" s="21" t="s">
        <v>30</v>
      </c>
      <c r="E120" s="25">
        <v>4</v>
      </c>
      <c r="F120" s="25"/>
      <c r="H120" s="25">
        <f>Lorcana486[[#This Row],[ID]]</f>
        <v>116</v>
      </c>
      <c r="I120" s="25">
        <f>Lorcana486[[#This Row],[Nb de cartes]]+'Inventaire - Chapitre 1'!G119</f>
        <v>22</v>
      </c>
      <c r="J120" s="25">
        <f>Lorcana486[[#This Row],[dont Nb brillant]]+'Inventaire - Chapitre 1'!H119</f>
        <v>1</v>
      </c>
    </row>
    <row r="121" spans="2:10" x14ac:dyDescent="0.25">
      <c r="B121" s="25">
        <v>117</v>
      </c>
      <c r="C121" s="25" t="s">
        <v>160</v>
      </c>
      <c r="D121" s="21" t="s">
        <v>30</v>
      </c>
      <c r="E121" s="25">
        <v>3</v>
      </c>
      <c r="F121" s="25"/>
      <c r="H121" s="25">
        <f>Lorcana486[[#This Row],[ID]]</f>
        <v>117</v>
      </c>
      <c r="I121" s="25">
        <f>Lorcana486[[#This Row],[Nb de cartes]]+'Inventaire - Chapitre 1'!G120</f>
        <v>11</v>
      </c>
      <c r="J121" s="25">
        <f>Lorcana486[[#This Row],[dont Nb brillant]]+'Inventaire - Chapitre 1'!H120</f>
        <v>1</v>
      </c>
    </row>
    <row r="122" spans="2:10" x14ac:dyDescent="0.25">
      <c r="B122" s="25">
        <v>118</v>
      </c>
      <c r="C122" s="25" t="s">
        <v>161</v>
      </c>
      <c r="D122" s="21" t="s">
        <v>30</v>
      </c>
      <c r="E122" s="25">
        <v>1</v>
      </c>
      <c r="F122" s="25"/>
      <c r="H122" s="25">
        <f>Lorcana486[[#This Row],[ID]]</f>
        <v>118</v>
      </c>
      <c r="I122" s="25">
        <f>Lorcana486[[#This Row],[Nb de cartes]]+'Inventaire - Chapitre 1'!G121</f>
        <v>5</v>
      </c>
      <c r="J122" s="25">
        <f>Lorcana486[[#This Row],[dont Nb brillant]]+'Inventaire - Chapitre 1'!H121</f>
        <v>1</v>
      </c>
    </row>
    <row r="123" spans="2:10" x14ac:dyDescent="0.25">
      <c r="B123" s="25">
        <v>119</v>
      </c>
      <c r="C123" s="25" t="s">
        <v>162</v>
      </c>
      <c r="D123" s="21" t="s">
        <v>30</v>
      </c>
      <c r="E123" s="25">
        <v>4</v>
      </c>
      <c r="F123" s="25">
        <v>1</v>
      </c>
      <c r="H123" s="25">
        <f>Lorcana486[[#This Row],[ID]]</f>
        <v>119</v>
      </c>
      <c r="I123" s="25">
        <f>Lorcana486[[#This Row],[Nb de cartes]]+'Inventaire - Chapitre 1'!G122</f>
        <v>18</v>
      </c>
      <c r="J123" s="25">
        <f>Lorcana486[[#This Row],[dont Nb brillant]]+'Inventaire - Chapitre 1'!H122</f>
        <v>1</v>
      </c>
    </row>
    <row r="124" spans="2:10" x14ac:dyDescent="0.25">
      <c r="B124" s="25">
        <v>120</v>
      </c>
      <c r="C124" s="25" t="s">
        <v>163</v>
      </c>
      <c r="D124" s="21" t="s">
        <v>30</v>
      </c>
      <c r="E124" s="25">
        <v>4</v>
      </c>
      <c r="F124" s="25"/>
      <c r="H124" s="25">
        <f>Lorcana486[[#This Row],[ID]]</f>
        <v>120</v>
      </c>
      <c r="I124" s="25">
        <f>Lorcana486[[#This Row],[Nb de cartes]]+'Inventaire - Chapitre 1'!G123</f>
        <v>22</v>
      </c>
      <c r="J124" s="25">
        <f>Lorcana486[[#This Row],[dont Nb brillant]]+'Inventaire - Chapitre 1'!H123</f>
        <v>0</v>
      </c>
    </row>
    <row r="125" spans="2:10" x14ac:dyDescent="0.25">
      <c r="B125" s="25">
        <v>121</v>
      </c>
      <c r="C125" s="25" t="s">
        <v>164</v>
      </c>
      <c r="D125" s="21" t="s">
        <v>30</v>
      </c>
      <c r="E125" s="25">
        <v>3</v>
      </c>
      <c r="F125" s="25">
        <v>1</v>
      </c>
      <c r="H125" s="25">
        <f>Lorcana486[[#This Row],[ID]]</f>
        <v>121</v>
      </c>
      <c r="I125" s="25">
        <f>Lorcana486[[#This Row],[Nb de cartes]]+'Inventaire - Chapitre 1'!G124</f>
        <v>16</v>
      </c>
      <c r="J125" s="25">
        <f>Lorcana486[[#This Row],[dont Nb brillant]]+'Inventaire - Chapitre 1'!H124</f>
        <v>1</v>
      </c>
    </row>
    <row r="126" spans="2:10" x14ac:dyDescent="0.25">
      <c r="B126" s="25">
        <v>122</v>
      </c>
      <c r="C126" s="25" t="s">
        <v>165</v>
      </c>
      <c r="D126" s="21" t="s">
        <v>30</v>
      </c>
      <c r="E126" s="25">
        <v>3</v>
      </c>
      <c r="F126" s="25"/>
      <c r="H126" s="25">
        <f>Lorcana486[[#This Row],[ID]]</f>
        <v>122</v>
      </c>
      <c r="I126" s="25">
        <f>Lorcana486[[#This Row],[Nb de cartes]]+'Inventaire - Chapitre 1'!G125</f>
        <v>17</v>
      </c>
      <c r="J126" s="25">
        <f>Lorcana486[[#This Row],[dont Nb brillant]]+'Inventaire - Chapitre 1'!H125</f>
        <v>0</v>
      </c>
    </row>
    <row r="127" spans="2:10" x14ac:dyDescent="0.25">
      <c r="B127" s="25">
        <v>123</v>
      </c>
      <c r="C127" s="25" t="s">
        <v>166</v>
      </c>
      <c r="D127" s="21" t="s">
        <v>30</v>
      </c>
      <c r="E127" s="25">
        <v>2</v>
      </c>
      <c r="F127" s="25">
        <v>1</v>
      </c>
      <c r="H127" s="25">
        <f>Lorcana486[[#This Row],[ID]]</f>
        <v>123</v>
      </c>
      <c r="I127" s="25">
        <f>Lorcana486[[#This Row],[Nb de cartes]]+'Inventaire - Chapitre 1'!G126</f>
        <v>9</v>
      </c>
      <c r="J127" s="25">
        <f>Lorcana486[[#This Row],[dont Nb brillant]]+'Inventaire - Chapitre 1'!H126</f>
        <v>2</v>
      </c>
    </row>
    <row r="128" spans="2:10" x14ac:dyDescent="0.25">
      <c r="B128" s="25">
        <v>124</v>
      </c>
      <c r="C128" s="25" t="s">
        <v>167</v>
      </c>
      <c r="D128" s="21" t="s">
        <v>30</v>
      </c>
      <c r="E128" s="25">
        <v>2</v>
      </c>
      <c r="F128" s="25"/>
      <c r="H128" s="25">
        <f>Lorcana486[[#This Row],[ID]]</f>
        <v>124</v>
      </c>
      <c r="I128" s="25">
        <f>Lorcana486[[#This Row],[Nb de cartes]]+'Inventaire - Chapitre 1'!G127</f>
        <v>15</v>
      </c>
      <c r="J128" s="25">
        <f>Lorcana486[[#This Row],[dont Nb brillant]]+'Inventaire - Chapitre 1'!H127</f>
        <v>0</v>
      </c>
    </row>
    <row r="129" spans="2:10" x14ac:dyDescent="0.25">
      <c r="B129" s="25">
        <v>125</v>
      </c>
      <c r="C129" s="25" t="s">
        <v>168</v>
      </c>
      <c r="D129" s="21" t="s">
        <v>30</v>
      </c>
      <c r="E129" s="25">
        <v>1</v>
      </c>
      <c r="F129" s="25"/>
      <c r="H129" s="25">
        <f>Lorcana486[[#This Row],[ID]]</f>
        <v>125</v>
      </c>
      <c r="I129" s="25">
        <f>Lorcana486[[#This Row],[Nb de cartes]]+'Inventaire - Chapitre 1'!G128</f>
        <v>6</v>
      </c>
      <c r="J129" s="25">
        <f>Lorcana486[[#This Row],[dont Nb brillant]]+'Inventaire - Chapitre 1'!H128</f>
        <v>2</v>
      </c>
    </row>
    <row r="130" spans="2:10" x14ac:dyDescent="0.25">
      <c r="B130" s="25">
        <v>126</v>
      </c>
      <c r="C130" s="25" t="s">
        <v>169</v>
      </c>
      <c r="D130" s="21" t="s">
        <v>30</v>
      </c>
      <c r="E130" s="25">
        <v>2</v>
      </c>
      <c r="F130" s="25">
        <v>1</v>
      </c>
      <c r="H130" s="25">
        <f>Lorcana486[[#This Row],[ID]]</f>
        <v>126</v>
      </c>
      <c r="I130" s="25">
        <f>Lorcana486[[#This Row],[Nb de cartes]]+'Inventaire - Chapitre 1'!G129</f>
        <v>9</v>
      </c>
      <c r="J130" s="25">
        <f>Lorcana486[[#This Row],[dont Nb brillant]]+'Inventaire - Chapitre 1'!H129</f>
        <v>1</v>
      </c>
    </row>
    <row r="131" spans="2:10" x14ac:dyDescent="0.25">
      <c r="B131" s="25">
        <v>127</v>
      </c>
      <c r="C131" s="25" t="s">
        <v>170</v>
      </c>
      <c r="D131" s="21" t="s">
        <v>30</v>
      </c>
      <c r="E131" s="25">
        <v>3</v>
      </c>
      <c r="F131" s="25"/>
      <c r="H131" s="25">
        <f>Lorcana486[[#This Row],[ID]]</f>
        <v>127</v>
      </c>
      <c r="I131" s="25">
        <f>Lorcana486[[#This Row],[Nb de cartes]]+'Inventaire - Chapitre 1'!G130</f>
        <v>13</v>
      </c>
      <c r="J131" s="25">
        <f>Lorcana486[[#This Row],[dont Nb brillant]]+'Inventaire - Chapitre 1'!H130</f>
        <v>1</v>
      </c>
    </row>
    <row r="132" spans="2:10" x14ac:dyDescent="0.25">
      <c r="B132" s="25">
        <v>128</v>
      </c>
      <c r="C132" s="25" t="s">
        <v>171</v>
      </c>
      <c r="D132" s="21" t="s">
        <v>30</v>
      </c>
      <c r="E132" s="25">
        <v>2</v>
      </c>
      <c r="F132" s="25">
        <v>1</v>
      </c>
      <c r="H132" s="25">
        <f>Lorcana486[[#This Row],[ID]]</f>
        <v>128</v>
      </c>
      <c r="I132" s="25">
        <f>Lorcana486[[#This Row],[Nb de cartes]]+'Inventaire - Chapitre 1'!G131</f>
        <v>6</v>
      </c>
      <c r="J132" s="25">
        <f>Lorcana486[[#This Row],[dont Nb brillant]]+'Inventaire - Chapitre 1'!H131</f>
        <v>1</v>
      </c>
    </row>
    <row r="133" spans="2:10" x14ac:dyDescent="0.25">
      <c r="B133" s="25">
        <v>129</v>
      </c>
      <c r="C133" s="25" t="s">
        <v>172</v>
      </c>
      <c r="D133" s="21" t="s">
        <v>30</v>
      </c>
      <c r="E133" s="25">
        <v>1</v>
      </c>
      <c r="F133" s="25"/>
      <c r="H133" s="25">
        <f>Lorcana486[[#This Row],[ID]]</f>
        <v>129</v>
      </c>
      <c r="I133" s="25">
        <f>Lorcana486[[#This Row],[Nb de cartes]]+'Inventaire - Chapitre 1'!G132</f>
        <v>9</v>
      </c>
      <c r="J133" s="25">
        <f>Lorcana486[[#This Row],[dont Nb brillant]]+'Inventaire - Chapitre 1'!H132</f>
        <v>1</v>
      </c>
    </row>
    <row r="134" spans="2:10" x14ac:dyDescent="0.25">
      <c r="B134" s="25">
        <v>130</v>
      </c>
      <c r="C134" s="25" t="s">
        <v>173</v>
      </c>
      <c r="D134" s="21" t="s">
        <v>30</v>
      </c>
      <c r="E134" s="25">
        <v>3</v>
      </c>
      <c r="F134" s="25">
        <v>1</v>
      </c>
      <c r="H134" s="25">
        <f>Lorcana486[[#This Row],[ID]]</f>
        <v>130</v>
      </c>
      <c r="I134" s="25">
        <f>Lorcana486[[#This Row],[Nb de cartes]]+'Inventaire - Chapitre 1'!G133</f>
        <v>19</v>
      </c>
      <c r="J134" s="25">
        <f>Lorcana486[[#This Row],[dont Nb brillant]]+'Inventaire - Chapitre 1'!H133</f>
        <v>1</v>
      </c>
    </row>
    <row r="135" spans="2:10" x14ac:dyDescent="0.25">
      <c r="B135" s="25">
        <v>131</v>
      </c>
      <c r="C135" s="25" t="s">
        <v>174</v>
      </c>
      <c r="D135" s="21" t="s">
        <v>30</v>
      </c>
      <c r="E135" s="25">
        <v>1</v>
      </c>
      <c r="F135" s="25"/>
      <c r="H135" s="25">
        <f>Lorcana486[[#This Row],[ID]]</f>
        <v>131</v>
      </c>
      <c r="I135" s="25">
        <f>Lorcana486[[#This Row],[Nb de cartes]]+'Inventaire - Chapitre 1'!G134</f>
        <v>9</v>
      </c>
      <c r="J135" s="25">
        <f>Lorcana486[[#This Row],[dont Nb brillant]]+'Inventaire - Chapitre 1'!H134</f>
        <v>0</v>
      </c>
    </row>
    <row r="136" spans="2:10" x14ac:dyDescent="0.25">
      <c r="B136" s="25">
        <v>132</v>
      </c>
      <c r="C136" s="25" t="s">
        <v>175</v>
      </c>
      <c r="D136" s="21" t="s">
        <v>30</v>
      </c>
      <c r="E136" s="25">
        <v>2</v>
      </c>
      <c r="F136" s="25"/>
      <c r="H136" s="25">
        <f>Lorcana486[[#This Row],[ID]]</f>
        <v>132</v>
      </c>
      <c r="I136" s="25">
        <f>Lorcana486[[#This Row],[Nb de cartes]]+'Inventaire - Chapitre 1'!G135</f>
        <v>15</v>
      </c>
      <c r="J136" s="25">
        <f>Lorcana486[[#This Row],[dont Nb brillant]]+'Inventaire - Chapitre 1'!H135</f>
        <v>0</v>
      </c>
    </row>
    <row r="137" spans="2:10" x14ac:dyDescent="0.25">
      <c r="B137" s="25">
        <v>133</v>
      </c>
      <c r="C137" s="25" t="s">
        <v>176</v>
      </c>
      <c r="D137" s="21" t="s">
        <v>30</v>
      </c>
      <c r="E137" s="25">
        <v>3</v>
      </c>
      <c r="F137" s="25"/>
      <c r="H137" s="25">
        <f>Lorcana486[[#This Row],[ID]]</f>
        <v>133</v>
      </c>
      <c r="I137" s="25">
        <f>Lorcana486[[#This Row],[Nb de cartes]]+'Inventaire - Chapitre 1'!G136</f>
        <v>18</v>
      </c>
      <c r="J137" s="25">
        <f>Lorcana486[[#This Row],[dont Nb brillant]]+'Inventaire - Chapitre 1'!H136</f>
        <v>4</v>
      </c>
    </row>
    <row r="138" spans="2:10" x14ac:dyDescent="0.25">
      <c r="B138" s="25">
        <v>134</v>
      </c>
      <c r="C138" s="25" t="s">
        <v>177</v>
      </c>
      <c r="D138" s="21" t="s">
        <v>30</v>
      </c>
      <c r="E138" s="25">
        <v>1</v>
      </c>
      <c r="F138" s="25"/>
      <c r="H138" s="25">
        <f>Lorcana486[[#This Row],[ID]]</f>
        <v>134</v>
      </c>
      <c r="I138" s="25">
        <f>Lorcana486[[#This Row],[Nb de cartes]]+'Inventaire - Chapitre 1'!G137</f>
        <v>6</v>
      </c>
      <c r="J138" s="25">
        <f>Lorcana486[[#This Row],[dont Nb brillant]]+'Inventaire - Chapitre 1'!H137</f>
        <v>0</v>
      </c>
    </row>
    <row r="139" spans="2:10" x14ac:dyDescent="0.25">
      <c r="B139" s="25">
        <v>135</v>
      </c>
      <c r="C139" s="25" t="s">
        <v>178</v>
      </c>
      <c r="D139" s="21" t="s">
        <v>30</v>
      </c>
      <c r="E139" s="25">
        <v>2</v>
      </c>
      <c r="F139" s="25"/>
      <c r="H139" s="25">
        <f>Lorcana486[[#This Row],[ID]]</f>
        <v>135</v>
      </c>
      <c r="I139" s="25">
        <f>Lorcana486[[#This Row],[Nb de cartes]]+'Inventaire - Chapitre 1'!G138</f>
        <v>13</v>
      </c>
      <c r="J139" s="25">
        <f>Lorcana486[[#This Row],[dont Nb brillant]]+'Inventaire - Chapitre 1'!H138</f>
        <v>1</v>
      </c>
    </row>
    <row r="140" spans="2:10" x14ac:dyDescent="0.25">
      <c r="B140" s="25">
        <v>136</v>
      </c>
      <c r="C140" s="25" t="s">
        <v>179</v>
      </c>
      <c r="D140" s="21" t="s">
        <v>30</v>
      </c>
      <c r="E140" s="25">
        <v>1</v>
      </c>
      <c r="F140" s="25"/>
      <c r="H140" s="25">
        <f>Lorcana486[[#This Row],[ID]]</f>
        <v>136</v>
      </c>
      <c r="I140" s="25">
        <f>Lorcana486[[#This Row],[Nb de cartes]]+'Inventaire - Chapitre 1'!G139</f>
        <v>4</v>
      </c>
      <c r="J140" s="25">
        <f>Lorcana486[[#This Row],[dont Nb brillant]]+'Inventaire - Chapitre 1'!H139</f>
        <v>1</v>
      </c>
    </row>
    <row r="141" spans="2:10" x14ac:dyDescent="0.25">
      <c r="B141" s="25">
        <v>137</v>
      </c>
      <c r="C141" s="25" t="s">
        <v>181</v>
      </c>
      <c r="D141" s="24" t="s">
        <v>33</v>
      </c>
      <c r="E141" s="25">
        <v>1</v>
      </c>
      <c r="F141" s="25"/>
      <c r="H141" s="25">
        <f>Lorcana486[[#This Row],[ID]]</f>
        <v>137</v>
      </c>
      <c r="I141" s="25">
        <f>Lorcana486[[#This Row],[Nb de cartes]]+'Inventaire - Chapitre 1'!G140</f>
        <v>6</v>
      </c>
      <c r="J141" s="25">
        <f>Lorcana486[[#This Row],[dont Nb brillant]]+'Inventaire - Chapitre 1'!H140</f>
        <v>2</v>
      </c>
    </row>
    <row r="142" spans="2:10" x14ac:dyDescent="0.25">
      <c r="B142" s="25">
        <v>138</v>
      </c>
      <c r="C142" s="25" t="s">
        <v>182</v>
      </c>
      <c r="D142" s="24" t="s">
        <v>33</v>
      </c>
      <c r="E142" s="25">
        <v>2</v>
      </c>
      <c r="F142" s="25"/>
      <c r="H142" s="25">
        <f>Lorcana486[[#This Row],[ID]]</f>
        <v>138</v>
      </c>
      <c r="I142" s="25">
        <f>Lorcana486[[#This Row],[Nb de cartes]]+'Inventaire - Chapitre 1'!G141</f>
        <v>18</v>
      </c>
      <c r="J142" s="25">
        <f>Lorcana486[[#This Row],[dont Nb brillant]]+'Inventaire - Chapitre 1'!H141</f>
        <v>2</v>
      </c>
    </row>
    <row r="143" spans="2:10" x14ac:dyDescent="0.25">
      <c r="B143" s="25">
        <v>139</v>
      </c>
      <c r="C143" s="25" t="s">
        <v>183</v>
      </c>
      <c r="D143" s="24" t="s">
        <v>33</v>
      </c>
      <c r="E143" s="25">
        <v>3</v>
      </c>
      <c r="F143" s="25">
        <v>1</v>
      </c>
      <c r="H143" s="25">
        <f>Lorcana486[[#This Row],[ID]]</f>
        <v>139</v>
      </c>
      <c r="I143" s="25">
        <f>Lorcana486[[#This Row],[Nb de cartes]]+'Inventaire - Chapitre 1'!G142</f>
        <v>9</v>
      </c>
      <c r="J143" s="25">
        <f>Lorcana486[[#This Row],[dont Nb brillant]]+'Inventaire - Chapitre 1'!H142</f>
        <v>3</v>
      </c>
    </row>
    <row r="144" spans="2:10" x14ac:dyDescent="0.25">
      <c r="B144" s="25">
        <v>140</v>
      </c>
      <c r="C144" s="25" t="s">
        <v>184</v>
      </c>
      <c r="D144" s="24" t="s">
        <v>33</v>
      </c>
      <c r="E144" s="25">
        <v>3</v>
      </c>
      <c r="F144" s="25"/>
      <c r="H144" s="25">
        <f>Lorcana486[[#This Row],[ID]]</f>
        <v>140</v>
      </c>
      <c r="I144" s="25">
        <f>Lorcana486[[#This Row],[Nb de cartes]]+'Inventaire - Chapitre 1'!G143</f>
        <v>16</v>
      </c>
      <c r="J144" s="25">
        <f>Lorcana486[[#This Row],[dont Nb brillant]]+'Inventaire - Chapitre 1'!H143</f>
        <v>0</v>
      </c>
    </row>
    <row r="145" spans="2:10" x14ac:dyDescent="0.25">
      <c r="B145" s="25">
        <v>141</v>
      </c>
      <c r="C145" s="25" t="s">
        <v>185</v>
      </c>
      <c r="D145" s="24" t="s">
        <v>33</v>
      </c>
      <c r="E145" s="25">
        <v>1</v>
      </c>
      <c r="F145" s="25"/>
      <c r="H145" s="25">
        <f>Lorcana486[[#This Row],[ID]]</f>
        <v>141</v>
      </c>
      <c r="I145" s="25">
        <f>Lorcana486[[#This Row],[Nb de cartes]]+'Inventaire - Chapitre 1'!G144</f>
        <v>10</v>
      </c>
      <c r="J145" s="25">
        <f>Lorcana486[[#This Row],[dont Nb brillant]]+'Inventaire - Chapitre 1'!H144</f>
        <v>0</v>
      </c>
    </row>
    <row r="146" spans="2:10" x14ac:dyDescent="0.25">
      <c r="B146" s="25">
        <v>142</v>
      </c>
      <c r="C146" s="25" t="s">
        <v>186</v>
      </c>
      <c r="D146" s="24" t="s">
        <v>33</v>
      </c>
      <c r="E146" s="25"/>
      <c r="F146" s="25"/>
      <c r="H146" s="25">
        <f>Lorcana486[[#This Row],[ID]]</f>
        <v>142</v>
      </c>
      <c r="I146" s="25">
        <f>Lorcana486[[#This Row],[Nb de cartes]]+'Inventaire - Chapitre 1'!G145</f>
        <v>2</v>
      </c>
      <c r="J146" s="25">
        <f>Lorcana486[[#This Row],[dont Nb brillant]]+'Inventaire - Chapitre 1'!H145</f>
        <v>0</v>
      </c>
    </row>
    <row r="147" spans="2:10" x14ac:dyDescent="0.25">
      <c r="B147" s="25">
        <v>143</v>
      </c>
      <c r="C147" s="25" t="s">
        <v>187</v>
      </c>
      <c r="D147" s="24" t="s">
        <v>33</v>
      </c>
      <c r="E147" s="25">
        <v>2</v>
      </c>
      <c r="F147" s="25"/>
      <c r="H147" s="25">
        <f>Lorcana486[[#This Row],[ID]]</f>
        <v>143</v>
      </c>
      <c r="I147" s="25">
        <f>Lorcana486[[#This Row],[Nb de cartes]]+'Inventaire - Chapitre 1'!G146</f>
        <v>10</v>
      </c>
      <c r="J147" s="25">
        <f>Lorcana486[[#This Row],[dont Nb brillant]]+'Inventaire - Chapitre 1'!H146</f>
        <v>0</v>
      </c>
    </row>
    <row r="148" spans="2:10" x14ac:dyDescent="0.25">
      <c r="B148" s="25">
        <v>144</v>
      </c>
      <c r="C148" s="25" t="s">
        <v>188</v>
      </c>
      <c r="D148" s="24" t="s">
        <v>33</v>
      </c>
      <c r="E148" s="25">
        <v>3</v>
      </c>
      <c r="F148" s="25">
        <v>1</v>
      </c>
      <c r="H148" s="25">
        <f>Lorcana486[[#This Row],[ID]]</f>
        <v>144</v>
      </c>
      <c r="I148" s="25">
        <f>Lorcana486[[#This Row],[Nb de cartes]]+'Inventaire - Chapitre 1'!G147</f>
        <v>19</v>
      </c>
      <c r="J148" s="25">
        <f>Lorcana486[[#This Row],[dont Nb brillant]]+'Inventaire - Chapitre 1'!H147</f>
        <v>3</v>
      </c>
    </row>
    <row r="149" spans="2:10" x14ac:dyDescent="0.25">
      <c r="B149" s="25">
        <v>145</v>
      </c>
      <c r="C149" s="25" t="s">
        <v>189</v>
      </c>
      <c r="D149" s="24" t="s">
        <v>33</v>
      </c>
      <c r="E149" s="25">
        <v>3</v>
      </c>
      <c r="F149" s="25"/>
      <c r="H149" s="25">
        <f>Lorcana486[[#This Row],[ID]]</f>
        <v>145</v>
      </c>
      <c r="I149" s="25">
        <f>Lorcana486[[#This Row],[Nb de cartes]]+'Inventaire - Chapitre 1'!G148</f>
        <v>21</v>
      </c>
      <c r="J149" s="25">
        <f>Lorcana486[[#This Row],[dont Nb brillant]]+'Inventaire - Chapitre 1'!H148</f>
        <v>2</v>
      </c>
    </row>
    <row r="150" spans="2:10" x14ac:dyDescent="0.25">
      <c r="B150" s="25">
        <v>146</v>
      </c>
      <c r="C150" s="25" t="s">
        <v>190</v>
      </c>
      <c r="D150" s="24" t="s">
        <v>33</v>
      </c>
      <c r="E150" s="25">
        <v>1</v>
      </c>
      <c r="F150" s="25"/>
      <c r="H150" s="25">
        <f>Lorcana486[[#This Row],[ID]]</f>
        <v>146</v>
      </c>
      <c r="I150" s="25">
        <f>Lorcana486[[#This Row],[Nb de cartes]]+'Inventaire - Chapitre 1'!G149</f>
        <v>14</v>
      </c>
      <c r="J150" s="25">
        <f>Lorcana486[[#This Row],[dont Nb brillant]]+'Inventaire - Chapitre 1'!H149</f>
        <v>3</v>
      </c>
    </row>
    <row r="151" spans="2:10" x14ac:dyDescent="0.25">
      <c r="B151" s="25">
        <v>147</v>
      </c>
      <c r="C151" s="25" t="s">
        <v>191</v>
      </c>
      <c r="D151" s="24" t="s">
        <v>33</v>
      </c>
      <c r="E151" s="25"/>
      <c r="F151" s="25"/>
      <c r="H151" s="25">
        <f>Lorcana486[[#This Row],[ID]]</f>
        <v>147</v>
      </c>
      <c r="I151" s="25">
        <f>Lorcana486[[#This Row],[Nb de cartes]]+'Inventaire - Chapitre 1'!G150</f>
        <v>2</v>
      </c>
      <c r="J151" s="25">
        <f>Lorcana486[[#This Row],[dont Nb brillant]]+'Inventaire - Chapitre 1'!H150</f>
        <v>0</v>
      </c>
    </row>
    <row r="152" spans="2:10" x14ac:dyDescent="0.25">
      <c r="B152" s="25">
        <v>148</v>
      </c>
      <c r="C152" s="25" t="s">
        <v>192</v>
      </c>
      <c r="D152" s="24" t="s">
        <v>33</v>
      </c>
      <c r="E152" s="25">
        <v>4</v>
      </c>
      <c r="F152" s="25"/>
      <c r="H152" s="25">
        <f>Lorcana486[[#This Row],[ID]]</f>
        <v>148</v>
      </c>
      <c r="I152" s="25">
        <f>Lorcana486[[#This Row],[Nb de cartes]]+'Inventaire - Chapitre 1'!G151</f>
        <v>21</v>
      </c>
      <c r="J152" s="25">
        <f>Lorcana486[[#This Row],[dont Nb brillant]]+'Inventaire - Chapitre 1'!H151</f>
        <v>0</v>
      </c>
    </row>
    <row r="153" spans="2:10" x14ac:dyDescent="0.25">
      <c r="B153" s="25">
        <v>149</v>
      </c>
      <c r="C153" s="25" t="s">
        <v>193</v>
      </c>
      <c r="D153" s="24" t="s">
        <v>33</v>
      </c>
      <c r="E153" s="25">
        <v>1</v>
      </c>
      <c r="F153" s="25"/>
      <c r="H153" s="25">
        <f>Lorcana486[[#This Row],[ID]]</f>
        <v>149</v>
      </c>
      <c r="I153" s="25">
        <f>Lorcana486[[#This Row],[Nb de cartes]]+'Inventaire - Chapitre 1'!G152</f>
        <v>9</v>
      </c>
      <c r="J153" s="25">
        <f>Lorcana486[[#This Row],[dont Nb brillant]]+'Inventaire - Chapitre 1'!H152</f>
        <v>0</v>
      </c>
    </row>
    <row r="154" spans="2:10" x14ac:dyDescent="0.25">
      <c r="B154" s="25">
        <v>150</v>
      </c>
      <c r="C154" s="25" t="s">
        <v>194</v>
      </c>
      <c r="D154" s="24" t="s">
        <v>33</v>
      </c>
      <c r="E154" s="25">
        <v>4</v>
      </c>
      <c r="F154" s="25"/>
      <c r="H154" s="25">
        <f>Lorcana486[[#This Row],[ID]]</f>
        <v>150</v>
      </c>
      <c r="I154" s="25">
        <f>Lorcana486[[#This Row],[Nb de cartes]]+'Inventaire - Chapitre 1'!G153</f>
        <v>18</v>
      </c>
      <c r="J154" s="25">
        <f>Lorcana486[[#This Row],[dont Nb brillant]]+'Inventaire - Chapitre 1'!H153</f>
        <v>0</v>
      </c>
    </row>
    <row r="155" spans="2:10" x14ac:dyDescent="0.25">
      <c r="B155" s="25">
        <v>151</v>
      </c>
      <c r="C155" s="25" t="s">
        <v>195</v>
      </c>
      <c r="D155" s="24" t="s">
        <v>33</v>
      </c>
      <c r="E155" s="25">
        <v>1</v>
      </c>
      <c r="F155" s="25"/>
      <c r="H155" s="25">
        <f>Lorcana486[[#This Row],[ID]]</f>
        <v>151</v>
      </c>
      <c r="I155" s="25">
        <f>Lorcana486[[#This Row],[Nb de cartes]]+'Inventaire - Chapitre 1'!G154</f>
        <v>7</v>
      </c>
      <c r="J155" s="25">
        <f>Lorcana486[[#This Row],[dont Nb brillant]]+'Inventaire - Chapitre 1'!H154</f>
        <v>1</v>
      </c>
    </row>
    <row r="156" spans="2:10" x14ac:dyDescent="0.25">
      <c r="B156" s="25">
        <v>152</v>
      </c>
      <c r="C156" s="25" t="s">
        <v>196</v>
      </c>
      <c r="D156" s="24" t="s">
        <v>33</v>
      </c>
      <c r="E156" s="25"/>
      <c r="F156" s="25"/>
      <c r="H156" s="25">
        <f>Lorcana486[[#This Row],[ID]]</f>
        <v>152</v>
      </c>
      <c r="I156" s="25">
        <f>Lorcana486[[#This Row],[Nb de cartes]]+'Inventaire - Chapitre 1'!G155</f>
        <v>3</v>
      </c>
      <c r="J156" s="25">
        <f>Lorcana486[[#This Row],[dont Nb brillant]]+'Inventaire - Chapitre 1'!H155</f>
        <v>1</v>
      </c>
    </row>
    <row r="157" spans="2:10" x14ac:dyDescent="0.25">
      <c r="B157" s="25">
        <v>153</v>
      </c>
      <c r="C157" s="25" t="s">
        <v>197</v>
      </c>
      <c r="D157" s="24" t="s">
        <v>33</v>
      </c>
      <c r="E157" s="25">
        <v>5</v>
      </c>
      <c r="F157" s="25"/>
      <c r="H157" s="25">
        <f>Lorcana486[[#This Row],[ID]]</f>
        <v>153</v>
      </c>
      <c r="I157" s="25">
        <f>Lorcana486[[#This Row],[Nb de cartes]]+'Inventaire - Chapitre 1'!G156</f>
        <v>16</v>
      </c>
      <c r="J157" s="25">
        <f>Lorcana486[[#This Row],[dont Nb brillant]]+'Inventaire - Chapitre 1'!H156</f>
        <v>1</v>
      </c>
    </row>
    <row r="158" spans="2:10" x14ac:dyDescent="0.25">
      <c r="B158" s="25">
        <v>154</v>
      </c>
      <c r="C158" s="25" t="s">
        <v>198</v>
      </c>
      <c r="D158" s="24" t="s">
        <v>33</v>
      </c>
      <c r="E158" s="25">
        <v>3</v>
      </c>
      <c r="F158" s="25"/>
      <c r="H158" s="25">
        <f>Lorcana486[[#This Row],[ID]]</f>
        <v>154</v>
      </c>
      <c r="I158" s="25">
        <f>Lorcana486[[#This Row],[Nb de cartes]]+'Inventaire - Chapitre 1'!G157</f>
        <v>20</v>
      </c>
      <c r="J158" s="25">
        <f>Lorcana486[[#This Row],[dont Nb brillant]]+'Inventaire - Chapitre 1'!H157</f>
        <v>1</v>
      </c>
    </row>
    <row r="159" spans="2:10" x14ac:dyDescent="0.25">
      <c r="B159" s="25">
        <v>155</v>
      </c>
      <c r="C159" s="25" t="s">
        <v>199</v>
      </c>
      <c r="D159" s="24" t="s">
        <v>33</v>
      </c>
      <c r="E159" s="25">
        <v>3</v>
      </c>
      <c r="F159" s="25"/>
      <c r="H159" s="25">
        <f>Lorcana486[[#This Row],[ID]]</f>
        <v>155</v>
      </c>
      <c r="I159" s="25">
        <f>Lorcana486[[#This Row],[Nb de cartes]]+'Inventaire - Chapitre 1'!G158</f>
        <v>19</v>
      </c>
      <c r="J159" s="25">
        <f>Lorcana486[[#This Row],[dont Nb brillant]]+'Inventaire - Chapitre 1'!H158</f>
        <v>2</v>
      </c>
    </row>
    <row r="160" spans="2:10" x14ac:dyDescent="0.25">
      <c r="B160" s="25">
        <v>156</v>
      </c>
      <c r="C160" s="25" t="s">
        <v>200</v>
      </c>
      <c r="D160" s="24" t="s">
        <v>33</v>
      </c>
      <c r="E160" s="25">
        <v>2</v>
      </c>
      <c r="F160" s="25"/>
      <c r="H160" s="25">
        <f>Lorcana486[[#This Row],[ID]]</f>
        <v>156</v>
      </c>
      <c r="I160" s="25">
        <f>Lorcana486[[#This Row],[Nb de cartes]]+'Inventaire - Chapitre 1'!G159</f>
        <v>18</v>
      </c>
      <c r="J160" s="25">
        <f>Lorcana486[[#This Row],[dont Nb brillant]]+'Inventaire - Chapitre 1'!H159</f>
        <v>1</v>
      </c>
    </row>
    <row r="161" spans="2:10" x14ac:dyDescent="0.25">
      <c r="B161" s="25">
        <v>157</v>
      </c>
      <c r="C161" s="25" t="s">
        <v>201</v>
      </c>
      <c r="D161" s="24" t="s">
        <v>33</v>
      </c>
      <c r="E161" s="25">
        <v>2</v>
      </c>
      <c r="F161" s="25"/>
      <c r="H161" s="25">
        <f>Lorcana486[[#This Row],[ID]]</f>
        <v>157</v>
      </c>
      <c r="I161" s="25">
        <f>Lorcana486[[#This Row],[Nb de cartes]]+'Inventaire - Chapitre 1'!G160</f>
        <v>9</v>
      </c>
      <c r="J161" s="25">
        <f>Lorcana486[[#This Row],[dont Nb brillant]]+'Inventaire - Chapitre 1'!H160</f>
        <v>0</v>
      </c>
    </row>
    <row r="162" spans="2:10" x14ac:dyDescent="0.25">
      <c r="B162" s="25">
        <v>158</v>
      </c>
      <c r="C162" s="25" t="s">
        <v>202</v>
      </c>
      <c r="D162" s="24" t="s">
        <v>33</v>
      </c>
      <c r="E162" s="25">
        <v>1</v>
      </c>
      <c r="F162" s="25"/>
      <c r="H162" s="25">
        <f>Lorcana486[[#This Row],[ID]]</f>
        <v>158</v>
      </c>
      <c r="I162" s="25">
        <f>Lorcana486[[#This Row],[Nb de cartes]]+'Inventaire - Chapitre 1'!G161</f>
        <v>9</v>
      </c>
      <c r="J162" s="25">
        <f>Lorcana486[[#This Row],[dont Nb brillant]]+'Inventaire - Chapitre 1'!H161</f>
        <v>0</v>
      </c>
    </row>
    <row r="163" spans="2:10" x14ac:dyDescent="0.25">
      <c r="B163" s="25">
        <v>159</v>
      </c>
      <c r="C163" s="25" t="s">
        <v>203</v>
      </c>
      <c r="D163" s="24" t="s">
        <v>33</v>
      </c>
      <c r="E163" s="25"/>
      <c r="F163" s="25"/>
      <c r="H163" s="25">
        <f>Lorcana486[[#This Row],[ID]]</f>
        <v>159</v>
      </c>
      <c r="I163" s="25">
        <f>Lorcana486[[#This Row],[Nb de cartes]]+'Inventaire - Chapitre 1'!G162</f>
        <v>3</v>
      </c>
      <c r="J163" s="25">
        <f>Lorcana486[[#This Row],[dont Nb brillant]]+'Inventaire - Chapitre 1'!H162</f>
        <v>0</v>
      </c>
    </row>
    <row r="164" spans="2:10" x14ac:dyDescent="0.25">
      <c r="B164" s="25">
        <v>160</v>
      </c>
      <c r="C164" s="25" t="s">
        <v>204</v>
      </c>
      <c r="D164" s="24" t="s">
        <v>33</v>
      </c>
      <c r="E164" s="25">
        <v>3</v>
      </c>
      <c r="F164" s="25"/>
      <c r="H164" s="25">
        <f>Lorcana486[[#This Row],[ID]]</f>
        <v>160</v>
      </c>
      <c r="I164" s="25">
        <f>Lorcana486[[#This Row],[Nb de cartes]]+'Inventaire - Chapitre 1'!G163</f>
        <v>13</v>
      </c>
      <c r="J164" s="25">
        <f>Lorcana486[[#This Row],[dont Nb brillant]]+'Inventaire - Chapitre 1'!H163</f>
        <v>1</v>
      </c>
    </row>
    <row r="165" spans="2:10" x14ac:dyDescent="0.25">
      <c r="B165" s="25">
        <v>161</v>
      </c>
      <c r="C165" s="25" t="s">
        <v>205</v>
      </c>
      <c r="D165" s="24" t="s">
        <v>33</v>
      </c>
      <c r="E165" s="25">
        <v>4</v>
      </c>
      <c r="F165" s="25"/>
      <c r="H165" s="25">
        <f>Lorcana486[[#This Row],[ID]]</f>
        <v>161</v>
      </c>
      <c r="I165" s="25">
        <f>Lorcana486[[#This Row],[Nb de cartes]]+'Inventaire - Chapitre 1'!G164</f>
        <v>21</v>
      </c>
      <c r="J165" s="25">
        <f>Lorcana486[[#This Row],[dont Nb brillant]]+'Inventaire - Chapitre 1'!H164</f>
        <v>0</v>
      </c>
    </row>
    <row r="166" spans="2:10" x14ac:dyDescent="0.25">
      <c r="B166" s="25">
        <v>162</v>
      </c>
      <c r="C166" s="25" t="s">
        <v>206</v>
      </c>
      <c r="D166" s="24" t="s">
        <v>33</v>
      </c>
      <c r="E166" s="25"/>
      <c r="F166" s="25"/>
      <c r="H166" s="25">
        <f>Lorcana486[[#This Row],[ID]]</f>
        <v>162</v>
      </c>
      <c r="I166" s="25">
        <f>Lorcana486[[#This Row],[Nb de cartes]]+'Inventaire - Chapitre 1'!G165</f>
        <v>5</v>
      </c>
      <c r="J166" s="25">
        <f>Lorcana486[[#This Row],[dont Nb brillant]]+'Inventaire - Chapitre 1'!H165</f>
        <v>0</v>
      </c>
    </row>
    <row r="167" spans="2:10" x14ac:dyDescent="0.25">
      <c r="B167" s="25">
        <v>163</v>
      </c>
      <c r="C167" s="25" t="s">
        <v>207</v>
      </c>
      <c r="D167" s="24" t="s">
        <v>33</v>
      </c>
      <c r="E167" s="25">
        <v>1</v>
      </c>
      <c r="F167" s="25"/>
      <c r="H167" s="25">
        <f>Lorcana486[[#This Row],[ID]]</f>
        <v>163</v>
      </c>
      <c r="I167" s="25">
        <f>Lorcana486[[#This Row],[Nb de cartes]]+'Inventaire - Chapitre 1'!G166</f>
        <v>4</v>
      </c>
      <c r="J167" s="25">
        <f>Lorcana486[[#This Row],[dont Nb brillant]]+'Inventaire - Chapitre 1'!H166</f>
        <v>1</v>
      </c>
    </row>
    <row r="168" spans="2:10" x14ac:dyDescent="0.25">
      <c r="B168" s="25">
        <v>164</v>
      </c>
      <c r="C168" s="25" t="s">
        <v>208</v>
      </c>
      <c r="D168" s="24" t="s">
        <v>33</v>
      </c>
      <c r="E168" s="25">
        <v>3</v>
      </c>
      <c r="F168" s="25"/>
      <c r="H168" s="25">
        <f>Lorcana486[[#This Row],[ID]]</f>
        <v>164</v>
      </c>
      <c r="I168" s="25">
        <f>Lorcana486[[#This Row],[Nb de cartes]]+'Inventaire - Chapitre 1'!G167</f>
        <v>16</v>
      </c>
      <c r="J168" s="25">
        <f>Lorcana486[[#This Row],[dont Nb brillant]]+'Inventaire - Chapitre 1'!H167</f>
        <v>0</v>
      </c>
    </row>
    <row r="169" spans="2:10" x14ac:dyDescent="0.25">
      <c r="B169" s="25">
        <v>165</v>
      </c>
      <c r="C169" s="25" t="s">
        <v>209</v>
      </c>
      <c r="D169" s="24" t="s">
        <v>33</v>
      </c>
      <c r="E169" s="25">
        <v>3</v>
      </c>
      <c r="F169" s="25"/>
      <c r="H169" s="25">
        <f>Lorcana486[[#This Row],[ID]]</f>
        <v>165</v>
      </c>
      <c r="I169" s="25">
        <f>Lorcana486[[#This Row],[Nb de cartes]]+'Inventaire - Chapitre 1'!G168</f>
        <v>19</v>
      </c>
      <c r="J169" s="25">
        <f>Lorcana486[[#This Row],[dont Nb brillant]]+'Inventaire - Chapitre 1'!H168</f>
        <v>0</v>
      </c>
    </row>
    <row r="170" spans="2:10" x14ac:dyDescent="0.25">
      <c r="B170" s="25">
        <v>166</v>
      </c>
      <c r="C170" s="25" t="s">
        <v>210</v>
      </c>
      <c r="D170" s="24" t="s">
        <v>33</v>
      </c>
      <c r="E170" s="25">
        <v>2</v>
      </c>
      <c r="F170" s="25"/>
      <c r="H170" s="25">
        <f>Lorcana486[[#This Row],[ID]]</f>
        <v>166</v>
      </c>
      <c r="I170" s="25">
        <f>Lorcana486[[#This Row],[Nb de cartes]]+'Inventaire - Chapitre 1'!G169</f>
        <v>11</v>
      </c>
      <c r="J170" s="25">
        <f>Lorcana486[[#This Row],[dont Nb brillant]]+'Inventaire - Chapitre 1'!H169</f>
        <v>0</v>
      </c>
    </row>
    <row r="171" spans="2:10" x14ac:dyDescent="0.25">
      <c r="B171" s="25">
        <v>167</v>
      </c>
      <c r="C171" s="25" t="s">
        <v>211</v>
      </c>
      <c r="D171" s="24" t="s">
        <v>33</v>
      </c>
      <c r="E171" s="25">
        <v>1</v>
      </c>
      <c r="F171" s="25"/>
      <c r="H171" s="25">
        <f>Lorcana486[[#This Row],[ID]]</f>
        <v>167</v>
      </c>
      <c r="I171" s="25">
        <f>Lorcana486[[#This Row],[Nb de cartes]]+'Inventaire - Chapitre 1'!G170</f>
        <v>8</v>
      </c>
      <c r="J171" s="25">
        <f>Lorcana486[[#This Row],[dont Nb brillant]]+'Inventaire - Chapitre 1'!H170</f>
        <v>0</v>
      </c>
    </row>
    <row r="172" spans="2:10" x14ac:dyDescent="0.25">
      <c r="B172" s="25">
        <v>168</v>
      </c>
      <c r="C172" s="25" t="s">
        <v>212</v>
      </c>
      <c r="D172" s="24" t="s">
        <v>33</v>
      </c>
      <c r="E172" s="25">
        <v>2</v>
      </c>
      <c r="F172" s="25"/>
      <c r="H172" s="25">
        <f>Lorcana486[[#This Row],[ID]]</f>
        <v>168</v>
      </c>
      <c r="I172" s="25">
        <f>Lorcana486[[#This Row],[Nb de cartes]]+'Inventaire - Chapitre 1'!G171</f>
        <v>8</v>
      </c>
      <c r="J172" s="25">
        <f>Lorcana486[[#This Row],[dont Nb brillant]]+'Inventaire - Chapitre 1'!H171</f>
        <v>1</v>
      </c>
    </row>
    <row r="173" spans="2:10" x14ac:dyDescent="0.25">
      <c r="B173" s="25">
        <v>169</v>
      </c>
      <c r="C173" s="25" t="s">
        <v>213</v>
      </c>
      <c r="D173" s="24" t="s">
        <v>33</v>
      </c>
      <c r="E173" s="25">
        <v>3</v>
      </c>
      <c r="F173" s="25"/>
      <c r="H173" s="25">
        <f>Lorcana486[[#This Row],[ID]]</f>
        <v>169</v>
      </c>
      <c r="I173" s="25">
        <f>Lorcana486[[#This Row],[Nb de cartes]]+'Inventaire - Chapitre 1'!G172</f>
        <v>18</v>
      </c>
      <c r="J173" s="25">
        <f>Lorcana486[[#This Row],[dont Nb brillant]]+'Inventaire - Chapitre 1'!H172</f>
        <v>0</v>
      </c>
    </row>
    <row r="174" spans="2:10" x14ac:dyDescent="0.25">
      <c r="B174" s="25">
        <v>170</v>
      </c>
      <c r="C174" s="25" t="s">
        <v>214</v>
      </c>
      <c r="D174" s="24" t="s">
        <v>33</v>
      </c>
      <c r="E174" s="25">
        <v>3</v>
      </c>
      <c r="F174" s="25">
        <v>1</v>
      </c>
      <c r="H174" s="25">
        <f>Lorcana486[[#This Row],[ID]]</f>
        <v>170</v>
      </c>
      <c r="I174" s="25">
        <f>Lorcana486[[#This Row],[Nb de cartes]]+'Inventaire - Chapitre 1'!G173</f>
        <v>11</v>
      </c>
      <c r="J174" s="25">
        <f>Lorcana486[[#This Row],[dont Nb brillant]]+'Inventaire - Chapitre 1'!H173</f>
        <v>1</v>
      </c>
    </row>
    <row r="175" spans="2:10" x14ac:dyDescent="0.25">
      <c r="B175" s="25">
        <v>171</v>
      </c>
      <c r="C175" s="25" t="s">
        <v>215</v>
      </c>
      <c r="D175" s="22" t="s">
        <v>31</v>
      </c>
      <c r="E175" s="25">
        <v>4</v>
      </c>
      <c r="F175" s="25"/>
      <c r="H175" s="25">
        <f>Lorcana486[[#This Row],[ID]]</f>
        <v>171</v>
      </c>
      <c r="I175" s="25">
        <f>Lorcana486[[#This Row],[Nb de cartes]]+'Inventaire - Chapitre 1'!G174</f>
        <v>21</v>
      </c>
      <c r="J175" s="25">
        <f>Lorcana486[[#This Row],[dont Nb brillant]]+'Inventaire - Chapitre 1'!H174</f>
        <v>1</v>
      </c>
    </row>
    <row r="176" spans="2:10" x14ac:dyDescent="0.25">
      <c r="B176" s="25">
        <v>172</v>
      </c>
      <c r="C176" s="25" t="s">
        <v>216</v>
      </c>
      <c r="D176" s="22" t="s">
        <v>31</v>
      </c>
      <c r="E176" s="25">
        <v>1</v>
      </c>
      <c r="F176" s="25"/>
      <c r="H176" s="25">
        <f>Lorcana486[[#This Row],[ID]]</f>
        <v>172</v>
      </c>
      <c r="I176" s="25">
        <f>Lorcana486[[#This Row],[Nb de cartes]]+'Inventaire - Chapitre 1'!G175</f>
        <v>9</v>
      </c>
      <c r="J176" s="25">
        <f>Lorcana486[[#This Row],[dont Nb brillant]]+'Inventaire - Chapitre 1'!H175</f>
        <v>0</v>
      </c>
    </row>
    <row r="177" spans="2:10" x14ac:dyDescent="0.25">
      <c r="B177" s="25">
        <v>173</v>
      </c>
      <c r="C177" s="25" t="s">
        <v>217</v>
      </c>
      <c r="D177" s="22" t="s">
        <v>31</v>
      </c>
      <c r="E177" s="25">
        <v>2</v>
      </c>
      <c r="F177" s="25"/>
      <c r="H177" s="25">
        <f>Lorcana486[[#This Row],[ID]]</f>
        <v>173</v>
      </c>
      <c r="I177" s="25">
        <f>Lorcana486[[#This Row],[Nb de cartes]]+'Inventaire - Chapitre 1'!G176</f>
        <v>9</v>
      </c>
      <c r="J177" s="25">
        <f>Lorcana486[[#This Row],[dont Nb brillant]]+'Inventaire - Chapitre 1'!H176</f>
        <v>0</v>
      </c>
    </row>
    <row r="178" spans="2:10" x14ac:dyDescent="0.25">
      <c r="B178" s="25">
        <v>174</v>
      </c>
      <c r="C178" s="25" t="s">
        <v>218</v>
      </c>
      <c r="D178" s="22" t="s">
        <v>31</v>
      </c>
      <c r="E178" s="25">
        <v>4</v>
      </c>
      <c r="F178" s="25">
        <v>1</v>
      </c>
      <c r="H178" s="25">
        <f>Lorcana486[[#This Row],[ID]]</f>
        <v>174</v>
      </c>
      <c r="I178" s="25">
        <f>Lorcana486[[#This Row],[Nb de cartes]]+'Inventaire - Chapitre 1'!G177</f>
        <v>18</v>
      </c>
      <c r="J178" s="25">
        <f>Lorcana486[[#This Row],[dont Nb brillant]]+'Inventaire - Chapitre 1'!H177</f>
        <v>1</v>
      </c>
    </row>
    <row r="179" spans="2:10" x14ac:dyDescent="0.25">
      <c r="B179" s="25">
        <v>175</v>
      </c>
      <c r="C179" s="25" t="s">
        <v>219</v>
      </c>
      <c r="D179" s="22" t="s">
        <v>31</v>
      </c>
      <c r="E179" s="25">
        <v>2</v>
      </c>
      <c r="F179" s="25">
        <v>1</v>
      </c>
      <c r="H179" s="25">
        <f>Lorcana486[[#This Row],[ID]]</f>
        <v>175</v>
      </c>
      <c r="I179" s="25">
        <f>Lorcana486[[#This Row],[Nb de cartes]]+'Inventaire - Chapitre 1'!G178</f>
        <v>9</v>
      </c>
      <c r="J179" s="25">
        <f>Lorcana486[[#This Row],[dont Nb brillant]]+'Inventaire - Chapitre 1'!H178</f>
        <v>1</v>
      </c>
    </row>
    <row r="180" spans="2:10" x14ac:dyDescent="0.25">
      <c r="B180" s="25">
        <v>176</v>
      </c>
      <c r="C180" s="25" t="s">
        <v>220</v>
      </c>
      <c r="D180" s="22" t="s">
        <v>31</v>
      </c>
      <c r="E180" s="25">
        <v>3</v>
      </c>
      <c r="F180" s="25"/>
      <c r="H180" s="25">
        <f>Lorcana486[[#This Row],[ID]]</f>
        <v>176</v>
      </c>
      <c r="I180" s="25">
        <f>Lorcana486[[#This Row],[Nb de cartes]]+'Inventaire - Chapitre 1'!G179</f>
        <v>19</v>
      </c>
      <c r="J180" s="25">
        <f>Lorcana486[[#This Row],[dont Nb brillant]]+'Inventaire - Chapitre 1'!H179</f>
        <v>0</v>
      </c>
    </row>
    <row r="181" spans="2:10" x14ac:dyDescent="0.25">
      <c r="B181" s="25">
        <v>177</v>
      </c>
      <c r="C181" s="25" t="s">
        <v>221</v>
      </c>
      <c r="D181" s="22" t="s">
        <v>31</v>
      </c>
      <c r="E181" s="25">
        <v>5</v>
      </c>
      <c r="F181" s="25"/>
      <c r="H181" s="25">
        <f>Lorcana486[[#This Row],[ID]]</f>
        <v>177</v>
      </c>
      <c r="I181" s="25">
        <f>Lorcana486[[#This Row],[Nb de cartes]]+'Inventaire - Chapitre 1'!G180</f>
        <v>15</v>
      </c>
      <c r="J181" s="25">
        <f>Lorcana486[[#This Row],[dont Nb brillant]]+'Inventaire - Chapitre 1'!H180</f>
        <v>0</v>
      </c>
    </row>
    <row r="182" spans="2:10" x14ac:dyDescent="0.25">
      <c r="B182" s="25">
        <v>178</v>
      </c>
      <c r="C182" s="25" t="s">
        <v>222</v>
      </c>
      <c r="D182" s="22" t="s">
        <v>31</v>
      </c>
      <c r="E182" s="25"/>
      <c r="F182" s="25"/>
      <c r="H182" s="25">
        <f>Lorcana486[[#This Row],[ID]]</f>
        <v>178</v>
      </c>
      <c r="I182" s="25">
        <f>Lorcana486[[#This Row],[Nb de cartes]]+'Inventaire - Chapitre 1'!G181</f>
        <v>1</v>
      </c>
      <c r="J182" s="25">
        <f>Lorcana486[[#This Row],[dont Nb brillant]]+'Inventaire - Chapitre 1'!H181</f>
        <v>0</v>
      </c>
    </row>
    <row r="183" spans="2:10" x14ac:dyDescent="0.25">
      <c r="B183" s="25">
        <v>179</v>
      </c>
      <c r="C183" s="25" t="s">
        <v>223</v>
      </c>
      <c r="D183" s="22" t="s">
        <v>31</v>
      </c>
      <c r="E183" s="25">
        <v>5</v>
      </c>
      <c r="F183" s="25">
        <v>2</v>
      </c>
      <c r="H183" s="25">
        <f>Lorcana486[[#This Row],[ID]]</f>
        <v>179</v>
      </c>
      <c r="I183" s="25">
        <f>Lorcana486[[#This Row],[Nb de cartes]]+'Inventaire - Chapitre 1'!G182</f>
        <v>20</v>
      </c>
      <c r="J183" s="25">
        <f>Lorcana486[[#This Row],[dont Nb brillant]]+'Inventaire - Chapitre 1'!H182</f>
        <v>4</v>
      </c>
    </row>
    <row r="184" spans="2:10" x14ac:dyDescent="0.25">
      <c r="B184" s="25">
        <v>180</v>
      </c>
      <c r="C184" s="25" t="s">
        <v>224</v>
      </c>
      <c r="D184" s="22" t="s">
        <v>31</v>
      </c>
      <c r="E184" s="25">
        <v>1</v>
      </c>
      <c r="F184" s="25"/>
      <c r="H184" s="25">
        <f>Lorcana486[[#This Row],[ID]]</f>
        <v>180</v>
      </c>
      <c r="I184" s="25">
        <f>Lorcana486[[#This Row],[Nb de cartes]]+'Inventaire - Chapitre 1'!G183</f>
        <v>8</v>
      </c>
      <c r="J184" s="25">
        <f>Lorcana486[[#This Row],[dont Nb brillant]]+'Inventaire - Chapitre 1'!H183</f>
        <v>1</v>
      </c>
    </row>
    <row r="185" spans="2:10" x14ac:dyDescent="0.25">
      <c r="B185" s="25">
        <v>181</v>
      </c>
      <c r="C185" s="25" t="s">
        <v>225</v>
      </c>
      <c r="D185" s="22" t="s">
        <v>31</v>
      </c>
      <c r="E185" s="25">
        <v>1</v>
      </c>
      <c r="F185" s="25"/>
      <c r="H185" s="25">
        <f>Lorcana486[[#This Row],[ID]]</f>
        <v>181</v>
      </c>
      <c r="I185" s="25">
        <f>Lorcana486[[#This Row],[Nb de cartes]]+'Inventaire - Chapitre 1'!G184</f>
        <v>17</v>
      </c>
      <c r="J185" s="25">
        <f>Lorcana486[[#This Row],[dont Nb brillant]]+'Inventaire - Chapitre 1'!H184</f>
        <v>0</v>
      </c>
    </row>
    <row r="186" spans="2:10" x14ac:dyDescent="0.25">
      <c r="B186" s="25">
        <v>182</v>
      </c>
      <c r="C186" s="25" t="s">
        <v>226</v>
      </c>
      <c r="D186" s="22" t="s">
        <v>31</v>
      </c>
      <c r="E186" s="25">
        <v>4</v>
      </c>
      <c r="F186" s="25"/>
      <c r="H186" s="25">
        <f>Lorcana486[[#This Row],[ID]]</f>
        <v>182</v>
      </c>
      <c r="I186" s="25">
        <f>Lorcana486[[#This Row],[Nb de cartes]]+'Inventaire - Chapitre 1'!G185</f>
        <v>20</v>
      </c>
      <c r="J186" s="25">
        <f>Lorcana486[[#This Row],[dont Nb brillant]]+'Inventaire - Chapitre 1'!H185</f>
        <v>1</v>
      </c>
    </row>
    <row r="187" spans="2:10" x14ac:dyDescent="0.25">
      <c r="B187" s="25">
        <v>183</v>
      </c>
      <c r="C187" s="25" t="s">
        <v>227</v>
      </c>
      <c r="D187" s="22" t="s">
        <v>31</v>
      </c>
      <c r="E187" s="25">
        <v>2</v>
      </c>
      <c r="F187" s="25"/>
      <c r="H187" s="25">
        <f>Lorcana486[[#This Row],[ID]]</f>
        <v>183</v>
      </c>
      <c r="I187" s="25">
        <f>Lorcana486[[#This Row],[Nb de cartes]]+'Inventaire - Chapitre 1'!G186</f>
        <v>15</v>
      </c>
      <c r="J187" s="25">
        <f>Lorcana486[[#This Row],[dont Nb brillant]]+'Inventaire - Chapitre 1'!H186</f>
        <v>3</v>
      </c>
    </row>
    <row r="188" spans="2:10" x14ac:dyDescent="0.25">
      <c r="B188" s="25">
        <v>184</v>
      </c>
      <c r="C188" s="25" t="s">
        <v>228</v>
      </c>
      <c r="D188" s="22" t="s">
        <v>31</v>
      </c>
      <c r="E188" s="25">
        <v>3</v>
      </c>
      <c r="F188" s="25"/>
      <c r="H188" s="25">
        <f>Lorcana486[[#This Row],[ID]]</f>
        <v>184</v>
      </c>
      <c r="I188" s="25">
        <f>Lorcana486[[#This Row],[Nb de cartes]]+'Inventaire - Chapitre 1'!G187</f>
        <v>15</v>
      </c>
      <c r="J188" s="25">
        <f>Lorcana486[[#This Row],[dont Nb brillant]]+'Inventaire - Chapitre 1'!H187</f>
        <v>0</v>
      </c>
    </row>
    <row r="189" spans="2:10" x14ac:dyDescent="0.25">
      <c r="B189" s="25">
        <v>185</v>
      </c>
      <c r="C189" s="25" t="s">
        <v>229</v>
      </c>
      <c r="D189" s="22" t="s">
        <v>31</v>
      </c>
      <c r="E189" s="25">
        <v>1</v>
      </c>
      <c r="F189" s="25"/>
      <c r="H189" s="25">
        <f>Lorcana486[[#This Row],[ID]]</f>
        <v>185</v>
      </c>
      <c r="I189" s="25">
        <f>Lorcana486[[#This Row],[Nb de cartes]]+'Inventaire - Chapitre 1'!G188</f>
        <v>7</v>
      </c>
      <c r="J189" s="25">
        <f>Lorcana486[[#This Row],[dont Nb brillant]]+'Inventaire - Chapitre 1'!H188</f>
        <v>1</v>
      </c>
    </row>
    <row r="190" spans="2:10" x14ac:dyDescent="0.25">
      <c r="B190" s="25">
        <v>186</v>
      </c>
      <c r="C190" s="25" t="s">
        <v>230</v>
      </c>
      <c r="D190" s="22" t="s">
        <v>31</v>
      </c>
      <c r="E190" s="25">
        <v>1</v>
      </c>
      <c r="F190" s="25"/>
      <c r="H190" s="25">
        <f>Lorcana486[[#This Row],[ID]]</f>
        <v>186</v>
      </c>
      <c r="I190" s="25">
        <f>Lorcana486[[#This Row],[Nb de cartes]]+'Inventaire - Chapitre 1'!G189</f>
        <v>5</v>
      </c>
      <c r="J190" s="25">
        <f>Lorcana486[[#This Row],[dont Nb brillant]]+'Inventaire - Chapitre 1'!H189</f>
        <v>0</v>
      </c>
    </row>
    <row r="191" spans="2:10" x14ac:dyDescent="0.25">
      <c r="B191" s="25">
        <v>187</v>
      </c>
      <c r="C191" s="25" t="s">
        <v>231</v>
      </c>
      <c r="D191" s="22" t="s">
        <v>31</v>
      </c>
      <c r="E191" s="25">
        <v>5</v>
      </c>
      <c r="F191" s="25"/>
      <c r="H191" s="25">
        <f>Lorcana486[[#This Row],[ID]]</f>
        <v>187</v>
      </c>
      <c r="I191" s="25">
        <f>Lorcana486[[#This Row],[Nb de cartes]]+'Inventaire - Chapitre 1'!G190</f>
        <v>28</v>
      </c>
      <c r="J191" s="25">
        <f>Lorcana486[[#This Row],[dont Nb brillant]]+'Inventaire - Chapitre 1'!H190</f>
        <v>0</v>
      </c>
    </row>
    <row r="192" spans="2:10" x14ac:dyDescent="0.25">
      <c r="B192" s="25">
        <v>188</v>
      </c>
      <c r="C192" s="25" t="s">
        <v>232</v>
      </c>
      <c r="D192" s="22" t="s">
        <v>31</v>
      </c>
      <c r="E192" s="25">
        <v>4</v>
      </c>
      <c r="F192" s="25"/>
      <c r="H192" s="25">
        <f>Lorcana486[[#This Row],[ID]]</f>
        <v>188</v>
      </c>
      <c r="I192" s="25">
        <f>Lorcana486[[#This Row],[Nb de cartes]]+'Inventaire - Chapitre 1'!G191</f>
        <v>17</v>
      </c>
      <c r="J192" s="25">
        <f>Lorcana486[[#This Row],[dont Nb brillant]]+'Inventaire - Chapitre 1'!H191</f>
        <v>0</v>
      </c>
    </row>
    <row r="193" spans="2:10" x14ac:dyDescent="0.25">
      <c r="B193" s="25">
        <v>189</v>
      </c>
      <c r="C193" s="25" t="s">
        <v>233</v>
      </c>
      <c r="D193" s="22" t="s">
        <v>31</v>
      </c>
      <c r="E193" s="25">
        <v>2</v>
      </c>
      <c r="F193" s="25">
        <v>1</v>
      </c>
      <c r="H193" s="25">
        <f>Lorcana486[[#This Row],[ID]]</f>
        <v>189</v>
      </c>
      <c r="I193" s="25">
        <f>Lorcana486[[#This Row],[Nb de cartes]]+'Inventaire - Chapitre 1'!G192</f>
        <v>6</v>
      </c>
      <c r="J193" s="25">
        <f>Lorcana486[[#This Row],[dont Nb brillant]]+'Inventaire - Chapitre 1'!H192</f>
        <v>2</v>
      </c>
    </row>
    <row r="194" spans="2:10" x14ac:dyDescent="0.25">
      <c r="B194" s="25">
        <v>190</v>
      </c>
      <c r="C194" s="25" t="s">
        <v>234</v>
      </c>
      <c r="D194" s="22" t="s">
        <v>31</v>
      </c>
      <c r="E194" s="25">
        <v>3</v>
      </c>
      <c r="F194" s="25">
        <v>1</v>
      </c>
      <c r="H194" s="25">
        <f>Lorcana486[[#This Row],[ID]]</f>
        <v>190</v>
      </c>
      <c r="I194" s="25">
        <f>Lorcana486[[#This Row],[Nb de cartes]]+'Inventaire - Chapitre 1'!G193</f>
        <v>12</v>
      </c>
      <c r="J194" s="25">
        <f>Lorcana486[[#This Row],[dont Nb brillant]]+'Inventaire - Chapitre 1'!H193</f>
        <v>1</v>
      </c>
    </row>
    <row r="195" spans="2:10" x14ac:dyDescent="0.25">
      <c r="B195" s="25">
        <v>191</v>
      </c>
      <c r="C195" s="25" t="s">
        <v>235</v>
      </c>
      <c r="D195" s="22" t="s">
        <v>31</v>
      </c>
      <c r="E195" s="25">
        <v>1</v>
      </c>
      <c r="F195" s="25"/>
      <c r="H195" s="25">
        <f>Lorcana486[[#This Row],[ID]]</f>
        <v>191</v>
      </c>
      <c r="I195" s="25">
        <f>Lorcana486[[#This Row],[Nb de cartes]]+'Inventaire - Chapitre 1'!G194</f>
        <v>8</v>
      </c>
      <c r="J195" s="25">
        <f>Lorcana486[[#This Row],[dont Nb brillant]]+'Inventaire - Chapitre 1'!H194</f>
        <v>0</v>
      </c>
    </row>
    <row r="196" spans="2:10" x14ac:dyDescent="0.25">
      <c r="B196" s="25">
        <v>192</v>
      </c>
      <c r="C196" s="25" t="s">
        <v>236</v>
      </c>
      <c r="D196" s="22" t="s">
        <v>31</v>
      </c>
      <c r="E196" s="25">
        <v>2</v>
      </c>
      <c r="F196" s="25"/>
      <c r="H196" s="25">
        <f>Lorcana486[[#This Row],[ID]]</f>
        <v>192</v>
      </c>
      <c r="I196" s="25">
        <f>Lorcana486[[#This Row],[Nb de cartes]]+'Inventaire - Chapitre 1'!G195</f>
        <v>5</v>
      </c>
      <c r="J196" s="25">
        <f>Lorcana486[[#This Row],[dont Nb brillant]]+'Inventaire - Chapitre 1'!H195</f>
        <v>0</v>
      </c>
    </row>
    <row r="197" spans="2:10" x14ac:dyDescent="0.25">
      <c r="B197" s="25">
        <v>193</v>
      </c>
      <c r="C197" s="25" t="s">
        <v>238</v>
      </c>
      <c r="D197" s="22" t="s">
        <v>31</v>
      </c>
      <c r="E197" s="25">
        <v>1</v>
      </c>
      <c r="F197" s="25"/>
      <c r="H197" s="25">
        <f>Lorcana486[[#This Row],[ID]]</f>
        <v>193</v>
      </c>
      <c r="I197" s="25">
        <f>Lorcana486[[#This Row],[Nb de cartes]]+'Inventaire - Chapitre 1'!G196</f>
        <v>4</v>
      </c>
      <c r="J197" s="25">
        <f>Lorcana486[[#This Row],[dont Nb brillant]]+'Inventaire - Chapitre 1'!H196</f>
        <v>1</v>
      </c>
    </row>
    <row r="198" spans="2:10" x14ac:dyDescent="0.25">
      <c r="B198" s="25">
        <v>194</v>
      </c>
      <c r="C198" s="25" t="s">
        <v>237</v>
      </c>
      <c r="D198" s="22" t="s">
        <v>31</v>
      </c>
      <c r="E198" s="25">
        <v>3</v>
      </c>
      <c r="F198" s="25"/>
      <c r="H198" s="25">
        <f>Lorcana486[[#This Row],[ID]]</f>
        <v>194</v>
      </c>
      <c r="I198" s="25">
        <f>Lorcana486[[#This Row],[Nb de cartes]]+'Inventaire - Chapitre 1'!G197</f>
        <v>17</v>
      </c>
      <c r="J198" s="25">
        <f>Lorcana486[[#This Row],[dont Nb brillant]]+'Inventaire - Chapitre 1'!H197</f>
        <v>1</v>
      </c>
    </row>
    <row r="199" spans="2:10" x14ac:dyDescent="0.25">
      <c r="B199" s="25">
        <v>195</v>
      </c>
      <c r="C199" s="25" t="s">
        <v>239</v>
      </c>
      <c r="D199" s="22" t="s">
        <v>31</v>
      </c>
      <c r="E199" s="25">
        <v>1</v>
      </c>
      <c r="F199" s="25"/>
      <c r="H199" s="25">
        <f>Lorcana486[[#This Row],[ID]]</f>
        <v>195</v>
      </c>
      <c r="I199" s="25">
        <f>Lorcana486[[#This Row],[Nb de cartes]]+'Inventaire - Chapitre 1'!G198</f>
        <v>5</v>
      </c>
      <c r="J199" s="25">
        <f>Lorcana486[[#This Row],[dont Nb brillant]]+'Inventaire - Chapitre 1'!H198</f>
        <v>1</v>
      </c>
    </row>
    <row r="200" spans="2:10" x14ac:dyDescent="0.25">
      <c r="B200" s="25">
        <v>196</v>
      </c>
      <c r="C200" s="25" t="s">
        <v>240</v>
      </c>
      <c r="D200" s="22" t="s">
        <v>31</v>
      </c>
      <c r="E200" s="25">
        <v>3</v>
      </c>
      <c r="F200" s="25"/>
      <c r="H200" s="25">
        <f>Lorcana486[[#This Row],[ID]]</f>
        <v>196</v>
      </c>
      <c r="I200" s="25">
        <f>Lorcana486[[#This Row],[Nb de cartes]]+'Inventaire - Chapitre 1'!G199</f>
        <v>19</v>
      </c>
      <c r="J200" s="25">
        <f>Lorcana486[[#This Row],[dont Nb brillant]]+'Inventaire - Chapitre 1'!H199</f>
        <v>1</v>
      </c>
    </row>
    <row r="201" spans="2:10" x14ac:dyDescent="0.25">
      <c r="B201" s="25">
        <v>197</v>
      </c>
      <c r="C201" s="25" t="s">
        <v>241</v>
      </c>
      <c r="D201" s="22" t="s">
        <v>31</v>
      </c>
      <c r="E201" s="25">
        <v>4</v>
      </c>
      <c r="F201" s="25">
        <v>1</v>
      </c>
      <c r="H201" s="25">
        <f>Lorcana486[[#This Row],[ID]]</f>
        <v>197</v>
      </c>
      <c r="I201" s="25">
        <f>Lorcana486[[#This Row],[Nb de cartes]]+'Inventaire - Chapitre 1'!G200</f>
        <v>18</v>
      </c>
      <c r="J201" s="25">
        <f>Lorcana486[[#This Row],[dont Nb brillant]]+'Inventaire - Chapitre 1'!H200</f>
        <v>1</v>
      </c>
    </row>
    <row r="202" spans="2:10" x14ac:dyDescent="0.25">
      <c r="B202" s="25">
        <v>198</v>
      </c>
      <c r="C202" s="25" t="s">
        <v>242</v>
      </c>
      <c r="D202" s="22" t="s">
        <v>31</v>
      </c>
      <c r="E202" s="25">
        <v>1</v>
      </c>
      <c r="F202" s="25"/>
      <c r="H202" s="25">
        <f>Lorcana486[[#This Row],[ID]]</f>
        <v>198</v>
      </c>
      <c r="I202" s="25">
        <f>Lorcana486[[#This Row],[Nb de cartes]]+'Inventaire - Chapitre 1'!G201</f>
        <v>8</v>
      </c>
      <c r="J202" s="25">
        <f>Lorcana486[[#This Row],[dont Nb brillant]]+'Inventaire - Chapitre 1'!H201</f>
        <v>2</v>
      </c>
    </row>
    <row r="203" spans="2:10" x14ac:dyDescent="0.25">
      <c r="B203" s="25">
        <v>199</v>
      </c>
      <c r="C203" s="25" t="s">
        <v>243</v>
      </c>
      <c r="D203" s="22" t="s">
        <v>31</v>
      </c>
      <c r="E203" s="25">
        <v>1</v>
      </c>
      <c r="F203" s="25"/>
      <c r="H203" s="25">
        <f>Lorcana486[[#This Row],[ID]]</f>
        <v>199</v>
      </c>
      <c r="I203" s="25">
        <f>Lorcana486[[#This Row],[Nb de cartes]]+'Inventaire - Chapitre 1'!G202</f>
        <v>11</v>
      </c>
      <c r="J203" s="25">
        <f>Lorcana486[[#This Row],[dont Nb brillant]]+'Inventaire - Chapitre 1'!H202</f>
        <v>1</v>
      </c>
    </row>
    <row r="204" spans="2:10" x14ac:dyDescent="0.25">
      <c r="B204" s="25">
        <v>200</v>
      </c>
      <c r="C204" s="25" t="s">
        <v>244</v>
      </c>
      <c r="D204" s="22" t="s">
        <v>31</v>
      </c>
      <c r="E204" s="25">
        <v>1</v>
      </c>
      <c r="F204" s="25"/>
      <c r="H204" s="25">
        <f>Lorcana486[[#This Row],[ID]]</f>
        <v>200</v>
      </c>
      <c r="I204" s="25">
        <f>Lorcana486[[#This Row],[Nb de cartes]]+'Inventaire - Chapitre 1'!G203</f>
        <v>11</v>
      </c>
      <c r="J204" s="25">
        <f>Lorcana486[[#This Row],[dont Nb brillant]]+'Inventaire - Chapitre 1'!H203</f>
        <v>0</v>
      </c>
    </row>
    <row r="205" spans="2:10" x14ac:dyDescent="0.25">
      <c r="B205" s="25">
        <v>201</v>
      </c>
      <c r="C205" s="25" t="s">
        <v>245</v>
      </c>
      <c r="D205" s="22" t="s">
        <v>31</v>
      </c>
      <c r="E205" s="25">
        <v>1</v>
      </c>
      <c r="F205" s="25"/>
      <c r="H205" s="25">
        <f>Lorcana486[[#This Row],[ID]]</f>
        <v>201</v>
      </c>
      <c r="I205" s="25">
        <f>Lorcana486[[#This Row],[Nb de cartes]]+'Inventaire - Chapitre 1'!G204</f>
        <v>12</v>
      </c>
      <c r="J205" s="25">
        <f>Lorcana486[[#This Row],[dont Nb brillant]]+'Inventaire - Chapitre 1'!H204</f>
        <v>1</v>
      </c>
    </row>
    <row r="206" spans="2:10" x14ac:dyDescent="0.25">
      <c r="B206" s="25">
        <v>202</v>
      </c>
      <c r="C206" s="25" t="s">
        <v>246</v>
      </c>
      <c r="D206" s="22" t="s">
        <v>31</v>
      </c>
      <c r="E206" s="25">
        <v>4</v>
      </c>
      <c r="F206" s="25">
        <v>1</v>
      </c>
      <c r="H206" s="25">
        <f>Lorcana486[[#This Row],[ID]]</f>
        <v>202</v>
      </c>
      <c r="I206" s="25">
        <f>Lorcana486[[#This Row],[Nb de cartes]]+'Inventaire - Chapitre 1'!G205</f>
        <v>17</v>
      </c>
      <c r="J206" s="25">
        <f>Lorcana486[[#This Row],[dont Nb brillant]]+'Inventaire - Chapitre 1'!H205</f>
        <v>2</v>
      </c>
    </row>
    <row r="207" spans="2:10" x14ac:dyDescent="0.25">
      <c r="B207" s="25">
        <v>203</v>
      </c>
      <c r="C207" s="25" t="s">
        <v>247</v>
      </c>
      <c r="D207" s="22" t="s">
        <v>31</v>
      </c>
      <c r="E207" s="25">
        <v>1</v>
      </c>
      <c r="F207" s="25"/>
      <c r="H207" s="25">
        <f>Lorcana486[[#This Row],[ID]]</f>
        <v>203</v>
      </c>
      <c r="I207" s="25">
        <f>Lorcana486[[#This Row],[Nb de cartes]]+'Inventaire - Chapitre 1'!G206</f>
        <v>5</v>
      </c>
      <c r="J207" s="25">
        <f>Lorcana486[[#This Row],[dont Nb brillant]]+'Inventaire - Chapitre 1'!H206</f>
        <v>0</v>
      </c>
    </row>
    <row r="208" spans="2:10" x14ac:dyDescent="0.25">
      <c r="B208" s="25">
        <v>204</v>
      </c>
      <c r="C208" s="25" t="s">
        <v>248</v>
      </c>
      <c r="D208" s="22" t="s">
        <v>31</v>
      </c>
      <c r="E208" s="25">
        <v>1</v>
      </c>
      <c r="F208" s="25"/>
      <c r="H208" s="25">
        <f>Lorcana486[[#This Row],[ID]]</f>
        <v>204</v>
      </c>
      <c r="I208" s="25">
        <f>Lorcana486[[#This Row],[Nb de cartes]]+'Inventaire - Chapitre 1'!G207</f>
        <v>5</v>
      </c>
      <c r="J208" s="25">
        <f>Lorcana486[[#This Row],[dont Nb brillant]]+'Inventaire - Chapitre 1'!H207</f>
        <v>0</v>
      </c>
    </row>
    <row r="209" spans="2:10" x14ac:dyDescent="0.25">
      <c r="B209" s="25">
        <v>205</v>
      </c>
      <c r="C209" s="25" t="s">
        <v>46</v>
      </c>
      <c r="D209" s="23" t="s">
        <v>32</v>
      </c>
      <c r="E209" s="25"/>
      <c r="F209" s="32"/>
      <c r="H209" s="25">
        <f>Lorcana486[[#This Row],[ID]]</f>
        <v>205</v>
      </c>
      <c r="I209" s="25">
        <f>Lorcana486[[#This Row],[Nb de cartes]]+'Inventaire - Chapitre 1'!G208</f>
        <v>0</v>
      </c>
      <c r="J209" s="25">
        <f>Lorcana486[[#This Row],[dont Nb brillant]]+'Inventaire - Chapitre 1'!H208</f>
        <v>0</v>
      </c>
    </row>
    <row r="210" spans="2:10" x14ac:dyDescent="0.25">
      <c r="B210" s="25">
        <v>206</v>
      </c>
      <c r="C210" s="25" t="s">
        <v>256</v>
      </c>
      <c r="D210" s="23" t="s">
        <v>32</v>
      </c>
      <c r="E210" s="25"/>
      <c r="F210" s="32"/>
      <c r="H210" s="25">
        <f>Lorcana486[[#This Row],[ID]]</f>
        <v>206</v>
      </c>
      <c r="I210" s="25">
        <f>Lorcana486[[#This Row],[Nb de cartes]]+'Inventaire - Chapitre 1'!G209</f>
        <v>0</v>
      </c>
      <c r="J210" s="25">
        <f>Lorcana486[[#This Row],[dont Nb brillant]]+'Inventaire - Chapitre 1'!H209</f>
        <v>0</v>
      </c>
    </row>
    <row r="211" spans="2:10" x14ac:dyDescent="0.25">
      <c r="B211" s="25">
        <v>207</v>
      </c>
      <c r="C211" s="25" t="s">
        <v>86</v>
      </c>
      <c r="D211" s="27" t="s">
        <v>29</v>
      </c>
      <c r="E211" s="25"/>
      <c r="F211" s="32"/>
      <c r="H211" s="25">
        <f>Lorcana486[[#This Row],[ID]]</f>
        <v>207</v>
      </c>
      <c r="I211" s="25">
        <f>Lorcana486[[#This Row],[Nb de cartes]]+'Inventaire - Chapitre 1'!G210</f>
        <v>0</v>
      </c>
      <c r="J211" s="25">
        <f>Lorcana486[[#This Row],[dont Nb brillant]]+'Inventaire - Chapitre 1'!H210</f>
        <v>0</v>
      </c>
    </row>
    <row r="212" spans="2:10" x14ac:dyDescent="0.25">
      <c r="B212" s="25">
        <v>208</v>
      </c>
      <c r="C212" s="25" t="s">
        <v>95</v>
      </c>
      <c r="D212" s="27" t="s">
        <v>29</v>
      </c>
      <c r="E212" s="25"/>
      <c r="F212" s="32"/>
      <c r="H212" s="25">
        <f>Lorcana486[[#This Row],[ID]]</f>
        <v>208</v>
      </c>
      <c r="I212" s="25">
        <f>Lorcana486[[#This Row],[Nb de cartes]]+'Inventaire - Chapitre 1'!G211</f>
        <v>0</v>
      </c>
      <c r="J212" s="25">
        <f>Lorcana486[[#This Row],[dont Nb brillant]]+'Inventaire - Chapitre 1'!H211</f>
        <v>0</v>
      </c>
    </row>
    <row r="213" spans="2:10" x14ac:dyDescent="0.25">
      <c r="B213" s="25">
        <v>209</v>
      </c>
      <c r="C213" s="25" t="s">
        <v>119</v>
      </c>
      <c r="D213" s="20" t="s">
        <v>34</v>
      </c>
      <c r="E213" s="25"/>
      <c r="F213" s="32"/>
      <c r="H213" s="25">
        <f>Lorcana486[[#This Row],[ID]]</f>
        <v>209</v>
      </c>
      <c r="I213" s="25">
        <f>Lorcana486[[#This Row],[Nb de cartes]]+'Inventaire - Chapitre 1'!G212</f>
        <v>0</v>
      </c>
      <c r="J213" s="25">
        <f>Lorcana486[[#This Row],[dont Nb brillant]]+'Inventaire - Chapitre 1'!H212</f>
        <v>0</v>
      </c>
    </row>
    <row r="214" spans="2:10" x14ac:dyDescent="0.25">
      <c r="B214" s="25">
        <v>210</v>
      </c>
      <c r="C214" s="25" t="s">
        <v>132</v>
      </c>
      <c r="D214" s="20" t="s">
        <v>34</v>
      </c>
      <c r="E214" s="25"/>
      <c r="F214" s="32"/>
      <c r="H214" s="25">
        <f>Lorcana486[[#This Row],[ID]]</f>
        <v>210</v>
      </c>
      <c r="I214" s="25">
        <f>Lorcana486[[#This Row],[Nb de cartes]]+'Inventaire - Chapitre 1'!G213</f>
        <v>0</v>
      </c>
      <c r="J214" s="25">
        <f>Lorcana486[[#This Row],[dont Nb brillant]]+'Inventaire - Chapitre 1'!H213</f>
        <v>0</v>
      </c>
    </row>
    <row r="215" spans="2:10" x14ac:dyDescent="0.25">
      <c r="B215" s="25">
        <v>211</v>
      </c>
      <c r="C215" s="25" t="s">
        <v>148</v>
      </c>
      <c r="D215" s="21" t="s">
        <v>30</v>
      </c>
      <c r="E215" s="25"/>
      <c r="F215" s="32"/>
      <c r="H215" s="25">
        <f>Lorcana486[[#This Row],[ID]]</f>
        <v>211</v>
      </c>
      <c r="I215" s="25">
        <f>Lorcana486[[#This Row],[Nb de cartes]]+'Inventaire - Chapitre 1'!G214</f>
        <v>0</v>
      </c>
      <c r="J215" s="25">
        <f>Lorcana486[[#This Row],[dont Nb brillant]]+'Inventaire - Chapitre 1'!H214</f>
        <v>0</v>
      </c>
    </row>
    <row r="216" spans="2:10" x14ac:dyDescent="0.25">
      <c r="B216" s="25">
        <v>212</v>
      </c>
      <c r="C216" s="25" t="s">
        <v>257</v>
      </c>
      <c r="D216" s="21" t="s">
        <v>30</v>
      </c>
      <c r="E216" s="25"/>
      <c r="F216" s="32"/>
      <c r="H216" s="25">
        <f>Lorcana486[[#This Row],[ID]]</f>
        <v>212</v>
      </c>
      <c r="I216" s="25">
        <f>Lorcana486[[#This Row],[Nb de cartes]]+'Inventaire - Chapitre 1'!G215</f>
        <v>0</v>
      </c>
      <c r="J216" s="25">
        <f>Lorcana486[[#This Row],[dont Nb brillant]]+'Inventaire - Chapitre 1'!H215</f>
        <v>0</v>
      </c>
    </row>
    <row r="217" spans="2:10" x14ac:dyDescent="0.25">
      <c r="B217" s="25">
        <v>213</v>
      </c>
      <c r="C217" s="25" t="s">
        <v>183</v>
      </c>
      <c r="D217" s="24" t="s">
        <v>33</v>
      </c>
      <c r="E217" s="25"/>
      <c r="F217" s="32"/>
      <c r="H217" s="25">
        <f>Lorcana486[[#This Row],[ID]]</f>
        <v>213</v>
      </c>
      <c r="I217" s="25">
        <f>Lorcana486[[#This Row],[Nb de cartes]]+'Inventaire - Chapitre 1'!G216</f>
        <v>0</v>
      </c>
      <c r="J217" s="25">
        <f>Lorcana486[[#This Row],[dont Nb brillant]]+'Inventaire - Chapitre 1'!H216</f>
        <v>0</v>
      </c>
    </row>
    <row r="218" spans="2:10" x14ac:dyDescent="0.25">
      <c r="B218" s="25">
        <v>214</v>
      </c>
      <c r="C218" s="25" t="s">
        <v>186</v>
      </c>
      <c r="D218" s="24" t="s">
        <v>33</v>
      </c>
      <c r="E218" s="25"/>
      <c r="F218" s="32"/>
      <c r="H218" s="25">
        <f>Lorcana486[[#This Row],[ID]]</f>
        <v>214</v>
      </c>
      <c r="I218" s="25">
        <f>Lorcana486[[#This Row],[Nb de cartes]]+'Inventaire - Chapitre 1'!G217</f>
        <v>0</v>
      </c>
      <c r="J218" s="25">
        <f>Lorcana486[[#This Row],[dont Nb brillant]]+'Inventaire - Chapitre 1'!H217</f>
        <v>0</v>
      </c>
    </row>
    <row r="219" spans="2:10" x14ac:dyDescent="0.25">
      <c r="B219" s="25">
        <v>215</v>
      </c>
      <c r="C219" s="25" t="s">
        <v>233</v>
      </c>
      <c r="D219" s="22" t="s">
        <v>31</v>
      </c>
      <c r="E219" s="25"/>
      <c r="F219" s="32"/>
      <c r="H219" s="25">
        <f>Lorcana486[[#This Row],[ID]]</f>
        <v>215</v>
      </c>
      <c r="I219" s="25">
        <f>Lorcana486[[#This Row],[Nb de cartes]]+'Inventaire - Chapitre 1'!G218</f>
        <v>0</v>
      </c>
      <c r="J219" s="25">
        <f>Lorcana486[[#This Row],[dont Nb brillant]]+'Inventaire - Chapitre 1'!H218</f>
        <v>0</v>
      </c>
    </row>
    <row r="220" spans="2:10" x14ac:dyDescent="0.25">
      <c r="B220" s="25">
        <v>216</v>
      </c>
      <c r="C220" s="25" t="s">
        <v>238</v>
      </c>
      <c r="D220" s="22" t="s">
        <v>31</v>
      </c>
      <c r="E220" s="25"/>
      <c r="F220" s="32"/>
      <c r="H220" s="25">
        <f>Lorcana486[[#This Row],[ID]]</f>
        <v>216</v>
      </c>
      <c r="I220" s="25">
        <f>Lorcana486[[#This Row],[Nb de cartes]]+'Inventaire - Chapitre 1'!G219</f>
        <v>0</v>
      </c>
      <c r="J220" s="25">
        <f>Lorcana486[[#This Row],[dont Nb brillant]]+'Inventaire - Chapitre 1'!H219</f>
        <v>0</v>
      </c>
    </row>
  </sheetData>
  <mergeCells count="2">
    <mergeCell ref="B2:F2"/>
    <mergeCell ref="B3:F3"/>
  </mergeCells>
  <conditionalFormatting sqref="E5:E220">
    <cfRule type="colorScale" priority="3">
      <colorScale>
        <cfvo type="num" val="1"/>
        <cfvo type="num" val="5"/>
        <cfvo type="num" val="11"/>
        <color theme="4" tint="0.39997558519241921"/>
        <color rgb="FF69BF5D"/>
        <color theme="6" tint="0.39997558519241921"/>
      </colorScale>
    </cfRule>
  </conditionalFormatting>
  <conditionalFormatting sqref="F5:F20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:I220">
    <cfRule type="colorScale" priority="1">
      <colorScale>
        <cfvo type="num" val="1"/>
        <cfvo type="num" val="5"/>
        <cfvo type="num" val="11"/>
        <color theme="4" tint="0.39997558519241921"/>
        <color rgb="FF69BF5D"/>
        <color theme="6" tint="0.39997558519241921"/>
      </colorScale>
    </cfRule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43EA-5561-40E7-AF0E-D691097555A7}">
  <sheetPr codeName="Feuil9">
    <tabColor theme="4"/>
  </sheetPr>
  <dimension ref="B1:J221"/>
  <sheetViews>
    <sheetView showGridLines="0" zoomScale="145" zoomScaleNormal="145" workbookViewId="0">
      <pane ySplit="1" topLeftCell="A2" activePane="bottomLeft" state="frozen"/>
      <selection pane="bottomLeft" activeCell="E13" sqref="E13"/>
    </sheetView>
  </sheetViews>
  <sheetFormatPr baseColWidth="10" defaultRowHeight="15" x14ac:dyDescent="0.25"/>
  <cols>
    <col min="1" max="1" width="7.28515625" style="18" customWidth="1"/>
    <col min="2" max="2" width="7.7109375" style="26" customWidth="1"/>
    <col min="3" max="3" width="42.85546875" style="26" bestFit="1" customWidth="1"/>
    <col min="4" max="4" width="11.42578125" style="26" customWidth="1"/>
    <col min="5" max="5" width="15.5703125" style="26" customWidth="1"/>
    <col min="6" max="6" width="17.28515625" style="18" bestFit="1" customWidth="1"/>
    <col min="7" max="9" width="11.42578125" style="18"/>
    <col min="10" max="10" width="19.5703125" style="18" bestFit="1" customWidth="1"/>
    <col min="11" max="16384" width="11.42578125" style="18"/>
  </cols>
  <sheetData>
    <row r="1" spans="2:10" x14ac:dyDescent="0.25">
      <c r="D1" s="93">
        <f>SUM(E6:E39)</f>
        <v>0</v>
      </c>
      <c r="E1" s="94">
        <f>SUM(E40:E73)</f>
        <v>0</v>
      </c>
      <c r="F1" s="95">
        <f>SUM(E74:E107)</f>
        <v>0</v>
      </c>
      <c r="G1" s="96">
        <f>SUM(E108:E141)</f>
        <v>0</v>
      </c>
      <c r="H1" s="98">
        <f>SUM(E142:E175)</f>
        <v>0</v>
      </c>
      <c r="I1" s="97">
        <f>SUM(E176:E209)</f>
        <v>0</v>
      </c>
      <c r="J1" s="57">
        <f>SUM(D1:H1)</f>
        <v>0</v>
      </c>
    </row>
    <row r="3" spans="2:10" ht="49.5" customHeight="1" x14ac:dyDescent="0.25">
      <c r="B3" s="164" t="s">
        <v>498</v>
      </c>
      <c r="C3" s="165"/>
      <c r="D3" s="165"/>
      <c r="E3" s="165"/>
      <c r="F3" s="165"/>
    </row>
    <row r="4" spans="2:10" x14ac:dyDescent="0.25">
      <c r="B4" s="153" t="s">
        <v>35</v>
      </c>
      <c r="C4" s="154"/>
      <c r="D4" s="154"/>
      <c r="E4" s="154"/>
      <c r="F4" s="154"/>
      <c r="H4" s="57" t="s">
        <v>266</v>
      </c>
      <c r="I4" s="57">
        <f>SUM(Lorcana486111315[Nb de cartes])</f>
        <v>0</v>
      </c>
      <c r="J4" s="57"/>
    </row>
    <row r="5" spans="2:10" x14ac:dyDescent="0.25">
      <c r="B5" s="25" t="s">
        <v>27</v>
      </c>
      <c r="C5" s="25" t="s">
        <v>41</v>
      </c>
      <c r="D5" s="25" t="s">
        <v>28</v>
      </c>
      <c r="E5" s="25" t="s">
        <v>36</v>
      </c>
      <c r="F5" s="19" t="s">
        <v>38</v>
      </c>
      <c r="H5" s="25" t="s">
        <v>284</v>
      </c>
      <c r="I5" s="25" t="s">
        <v>285</v>
      </c>
      <c r="J5" s="25" t="s">
        <v>38</v>
      </c>
    </row>
    <row r="6" spans="2:10" x14ac:dyDescent="0.25">
      <c r="B6" s="25">
        <v>1</v>
      </c>
      <c r="C6" s="25" t="s">
        <v>42</v>
      </c>
      <c r="D6" s="23" t="s">
        <v>32</v>
      </c>
      <c r="E6" s="25"/>
      <c r="F6" s="25"/>
      <c r="H6" s="25">
        <f>Lorcana486111315[[#This Row],[ID]]</f>
        <v>1</v>
      </c>
      <c r="I6" s="25">
        <f>Lorcana486111315[[#This Row],[Nb de cartes]]+'Inventaire - Chapitre 1'!G4</f>
        <v>12</v>
      </c>
      <c r="J6" s="25">
        <f>Lorcana486111315[[#This Row],[dont Nb brillant]]+'Inventaire - Chapitre 1'!H4</f>
        <v>0</v>
      </c>
    </row>
    <row r="7" spans="2:10" x14ac:dyDescent="0.25">
      <c r="B7" s="25">
        <v>2</v>
      </c>
      <c r="C7" s="25" t="s">
        <v>43</v>
      </c>
      <c r="D7" s="23" t="s">
        <v>32</v>
      </c>
      <c r="E7" s="25"/>
      <c r="F7" s="25"/>
      <c r="H7" s="25">
        <f>Lorcana486111315[[#This Row],[ID]]</f>
        <v>2</v>
      </c>
      <c r="I7" s="25">
        <f>Lorcana486111315[[#This Row],[Nb de cartes]]+'Inventaire - Chapitre 1'!G5</f>
        <v>3</v>
      </c>
      <c r="J7" s="25">
        <f>Lorcana486111315[[#This Row],[dont Nb brillant]]+'Inventaire - Chapitre 1'!H5</f>
        <v>1</v>
      </c>
    </row>
    <row r="8" spans="2:10" x14ac:dyDescent="0.25">
      <c r="B8" s="25">
        <v>3</v>
      </c>
      <c r="C8" s="25" t="s">
        <v>44</v>
      </c>
      <c r="D8" s="23" t="s">
        <v>32</v>
      </c>
      <c r="E8" s="25"/>
      <c r="F8" s="25"/>
      <c r="H8" s="25">
        <f>Lorcana486111315[[#This Row],[ID]]</f>
        <v>3</v>
      </c>
      <c r="I8" s="25">
        <f>Lorcana486111315[[#This Row],[Nb de cartes]]+'Inventaire - Chapitre 1'!G6</f>
        <v>13</v>
      </c>
      <c r="J8" s="25">
        <f>Lorcana486111315[[#This Row],[dont Nb brillant]]+'Inventaire - Chapitre 1'!H6</f>
        <v>3</v>
      </c>
    </row>
    <row r="9" spans="2:10" x14ac:dyDescent="0.25">
      <c r="B9" s="25">
        <v>4</v>
      </c>
      <c r="C9" s="25" t="s">
        <v>45</v>
      </c>
      <c r="D9" s="23" t="s">
        <v>32</v>
      </c>
      <c r="E9" s="25"/>
      <c r="F9" s="25"/>
      <c r="H9" s="25">
        <f>Lorcana486111315[[#This Row],[ID]]</f>
        <v>4</v>
      </c>
      <c r="I9" s="25">
        <f>Lorcana486111315[[#This Row],[Nb de cartes]]+'Inventaire - Chapitre 1'!G7</f>
        <v>10</v>
      </c>
      <c r="J9" s="25">
        <f>Lorcana486111315[[#This Row],[dont Nb brillant]]+'Inventaire - Chapitre 1'!H7</f>
        <v>1</v>
      </c>
    </row>
    <row r="10" spans="2:10" x14ac:dyDescent="0.25">
      <c r="B10" s="25">
        <v>5</v>
      </c>
      <c r="C10" s="25" t="s">
        <v>46</v>
      </c>
      <c r="D10" s="23" t="s">
        <v>32</v>
      </c>
      <c r="E10" s="25"/>
      <c r="F10" s="25"/>
      <c r="H10" s="25">
        <f>Lorcana486111315[[#This Row],[ID]]</f>
        <v>5</v>
      </c>
      <c r="I10" s="25">
        <f>Lorcana486111315[[#This Row],[Nb de cartes]]+'Inventaire - Chapitre 1'!G8</f>
        <v>8</v>
      </c>
      <c r="J10" s="25">
        <f>Lorcana486111315[[#This Row],[dont Nb brillant]]+'Inventaire - Chapitre 1'!H8</f>
        <v>1</v>
      </c>
    </row>
    <row r="11" spans="2:10" x14ac:dyDescent="0.25">
      <c r="B11" s="25">
        <v>6</v>
      </c>
      <c r="C11" s="25" t="s">
        <v>262</v>
      </c>
      <c r="D11" s="23" t="s">
        <v>32</v>
      </c>
      <c r="E11" s="25"/>
      <c r="F11" s="25"/>
      <c r="H11" s="25">
        <f>Lorcana486111315[[#This Row],[ID]]</f>
        <v>6</v>
      </c>
      <c r="I11" s="25">
        <f>Lorcana486111315[[#This Row],[Nb de cartes]]+'Inventaire - Chapitre 1'!G9</f>
        <v>3</v>
      </c>
      <c r="J11" s="25">
        <f>Lorcana486111315[[#This Row],[dont Nb brillant]]+'Inventaire - Chapitre 1'!H9</f>
        <v>0</v>
      </c>
    </row>
    <row r="12" spans="2:10" x14ac:dyDescent="0.25">
      <c r="B12" s="25">
        <v>7</v>
      </c>
      <c r="C12" s="25" t="s">
        <v>47</v>
      </c>
      <c r="D12" s="23" t="s">
        <v>32</v>
      </c>
      <c r="E12" s="25"/>
      <c r="F12" s="25"/>
      <c r="H12" s="25">
        <f>Lorcana486111315[[#This Row],[ID]]</f>
        <v>7</v>
      </c>
      <c r="I12" s="25">
        <f>Lorcana486111315[[#This Row],[Nb de cartes]]+'Inventaire - Chapitre 1'!G10</f>
        <v>22</v>
      </c>
      <c r="J12" s="25">
        <f>Lorcana486111315[[#This Row],[dont Nb brillant]]+'Inventaire - Chapitre 1'!H10</f>
        <v>1</v>
      </c>
    </row>
    <row r="13" spans="2:10" x14ac:dyDescent="0.25">
      <c r="B13" s="25">
        <v>8</v>
      </c>
      <c r="C13" s="25" t="s">
        <v>48</v>
      </c>
      <c r="D13" s="23" t="s">
        <v>32</v>
      </c>
      <c r="E13" s="25"/>
      <c r="F13" s="25"/>
      <c r="H13" s="25">
        <f>Lorcana486111315[[#This Row],[ID]]</f>
        <v>8</v>
      </c>
      <c r="I13" s="25">
        <f>Lorcana486111315[[#This Row],[Nb de cartes]]+'Inventaire - Chapitre 1'!G11</f>
        <v>13</v>
      </c>
      <c r="J13" s="25">
        <f>Lorcana486111315[[#This Row],[dont Nb brillant]]+'Inventaire - Chapitre 1'!H11</f>
        <v>0</v>
      </c>
    </row>
    <row r="14" spans="2:10" x14ac:dyDescent="0.25">
      <c r="B14" s="25">
        <v>9</v>
      </c>
      <c r="C14" s="25" t="s">
        <v>49</v>
      </c>
      <c r="D14" s="23" t="s">
        <v>32</v>
      </c>
      <c r="E14" s="25"/>
      <c r="F14" s="25"/>
      <c r="H14" s="25">
        <f>Lorcana486111315[[#This Row],[ID]]</f>
        <v>9</v>
      </c>
      <c r="I14" s="25">
        <f>Lorcana486111315[[#This Row],[Nb de cartes]]+'Inventaire - Chapitre 1'!G12</f>
        <v>7</v>
      </c>
      <c r="J14" s="25">
        <f>Lorcana486111315[[#This Row],[dont Nb brillant]]+'Inventaire - Chapitre 1'!H12</f>
        <v>0</v>
      </c>
    </row>
    <row r="15" spans="2:10" x14ac:dyDescent="0.25">
      <c r="B15" s="25">
        <v>10</v>
      </c>
      <c r="C15" s="25" t="s">
        <v>50</v>
      </c>
      <c r="D15" s="23" t="s">
        <v>32</v>
      </c>
      <c r="E15" s="25"/>
      <c r="F15" s="25"/>
      <c r="H15" s="25">
        <f>Lorcana486111315[[#This Row],[ID]]</f>
        <v>10</v>
      </c>
      <c r="I15" s="25">
        <f>Lorcana486111315[[#This Row],[Nb de cartes]]+'Inventaire - Chapitre 1'!G13</f>
        <v>4</v>
      </c>
      <c r="J15" s="25">
        <f>Lorcana486111315[[#This Row],[dont Nb brillant]]+'Inventaire - Chapitre 1'!H13</f>
        <v>0</v>
      </c>
    </row>
    <row r="16" spans="2:10" x14ac:dyDescent="0.25">
      <c r="B16" s="25">
        <v>11</v>
      </c>
      <c r="C16" s="25" t="s">
        <v>51</v>
      </c>
      <c r="D16" s="23" t="s">
        <v>32</v>
      </c>
      <c r="E16" s="25"/>
      <c r="F16" s="25"/>
      <c r="H16" s="25">
        <f>Lorcana486111315[[#This Row],[ID]]</f>
        <v>11</v>
      </c>
      <c r="I16" s="25">
        <f>Lorcana486111315[[#This Row],[Nb de cartes]]+'Inventaire - Chapitre 1'!G14</f>
        <v>10</v>
      </c>
      <c r="J16" s="25">
        <f>Lorcana486111315[[#This Row],[dont Nb brillant]]+'Inventaire - Chapitre 1'!H14</f>
        <v>0</v>
      </c>
    </row>
    <row r="17" spans="2:10" x14ac:dyDescent="0.25">
      <c r="B17" s="25">
        <v>12</v>
      </c>
      <c r="C17" s="25" t="s">
        <v>52</v>
      </c>
      <c r="D17" s="23" t="s">
        <v>32</v>
      </c>
      <c r="E17" s="25"/>
      <c r="F17" s="25"/>
      <c r="H17" s="25">
        <f>Lorcana486111315[[#This Row],[ID]]</f>
        <v>12</v>
      </c>
      <c r="I17" s="25">
        <f>Lorcana486111315[[#This Row],[Nb de cartes]]+'Inventaire - Chapitre 1'!G15</f>
        <v>9</v>
      </c>
      <c r="J17" s="25">
        <f>Lorcana486111315[[#This Row],[dont Nb brillant]]+'Inventaire - Chapitre 1'!H15</f>
        <v>0</v>
      </c>
    </row>
    <row r="18" spans="2:10" x14ac:dyDescent="0.25">
      <c r="B18" s="25">
        <v>13</v>
      </c>
      <c r="C18" s="25" t="s">
        <v>53</v>
      </c>
      <c r="D18" s="23" t="s">
        <v>32</v>
      </c>
      <c r="E18" s="25"/>
      <c r="F18" s="25"/>
      <c r="H18" s="25">
        <f>Lorcana486111315[[#This Row],[ID]]</f>
        <v>13</v>
      </c>
      <c r="I18" s="25">
        <f>Lorcana486111315[[#This Row],[Nb de cartes]]+'Inventaire - Chapitre 1'!G16</f>
        <v>17</v>
      </c>
      <c r="J18" s="25">
        <f>Lorcana486111315[[#This Row],[dont Nb brillant]]+'Inventaire - Chapitre 1'!H16</f>
        <v>0</v>
      </c>
    </row>
    <row r="19" spans="2:10" x14ac:dyDescent="0.25">
      <c r="B19" s="25">
        <v>14</v>
      </c>
      <c r="C19" s="25" t="s">
        <v>54</v>
      </c>
      <c r="D19" s="23" t="s">
        <v>32</v>
      </c>
      <c r="E19" s="25"/>
      <c r="F19" s="25"/>
      <c r="H19" s="25">
        <f>Lorcana486111315[[#This Row],[ID]]</f>
        <v>14</v>
      </c>
      <c r="I19" s="25">
        <f>Lorcana486111315[[#This Row],[Nb de cartes]]+'Inventaire - Chapitre 1'!G17</f>
        <v>3</v>
      </c>
      <c r="J19" s="25">
        <f>Lorcana486111315[[#This Row],[dont Nb brillant]]+'Inventaire - Chapitre 1'!H17</f>
        <v>0</v>
      </c>
    </row>
    <row r="20" spans="2:10" x14ac:dyDescent="0.25">
      <c r="B20" s="25">
        <v>15</v>
      </c>
      <c r="C20" s="25" t="s">
        <v>55</v>
      </c>
      <c r="D20" s="23" t="s">
        <v>32</v>
      </c>
      <c r="E20" s="25"/>
      <c r="F20" s="25"/>
      <c r="H20" s="25">
        <f>Lorcana486111315[[#This Row],[ID]]</f>
        <v>15</v>
      </c>
      <c r="I20" s="25">
        <f>Lorcana486111315[[#This Row],[Nb de cartes]]+'Inventaire - Chapitre 1'!G18</f>
        <v>12</v>
      </c>
      <c r="J20" s="25">
        <f>Lorcana486111315[[#This Row],[dont Nb brillant]]+'Inventaire - Chapitre 1'!H18</f>
        <v>1</v>
      </c>
    </row>
    <row r="21" spans="2:10" x14ac:dyDescent="0.25">
      <c r="B21" s="25">
        <v>16</v>
      </c>
      <c r="C21" s="25" t="s">
        <v>56</v>
      </c>
      <c r="D21" s="23" t="s">
        <v>32</v>
      </c>
      <c r="E21" s="25"/>
      <c r="F21" s="25"/>
      <c r="H21" s="25">
        <f>Lorcana486111315[[#This Row],[ID]]</f>
        <v>16</v>
      </c>
      <c r="I21" s="25">
        <f>Lorcana486111315[[#This Row],[Nb de cartes]]+'Inventaire - Chapitre 1'!G19</f>
        <v>9</v>
      </c>
      <c r="J21" s="25">
        <f>Lorcana486111315[[#This Row],[dont Nb brillant]]+'Inventaire - Chapitre 1'!H19</f>
        <v>0</v>
      </c>
    </row>
    <row r="22" spans="2:10" x14ac:dyDescent="0.25">
      <c r="B22" s="25">
        <v>17</v>
      </c>
      <c r="C22" s="25" t="s">
        <v>57</v>
      </c>
      <c r="D22" s="23" t="s">
        <v>32</v>
      </c>
      <c r="E22" s="25"/>
      <c r="F22" s="25"/>
      <c r="H22" s="25">
        <f>Lorcana486111315[[#This Row],[ID]]</f>
        <v>17</v>
      </c>
      <c r="I22" s="25">
        <f>Lorcana486111315[[#This Row],[Nb de cartes]]+'Inventaire - Chapitre 1'!G20</f>
        <v>15</v>
      </c>
      <c r="J22" s="25">
        <f>Lorcana486111315[[#This Row],[dont Nb brillant]]+'Inventaire - Chapitre 1'!H20</f>
        <v>2</v>
      </c>
    </row>
    <row r="23" spans="2:10" x14ac:dyDescent="0.25">
      <c r="B23" s="25">
        <v>18</v>
      </c>
      <c r="C23" s="25" t="s">
        <v>58</v>
      </c>
      <c r="D23" s="23" t="s">
        <v>32</v>
      </c>
      <c r="E23" s="25"/>
      <c r="F23" s="25"/>
      <c r="H23" s="25">
        <f>Lorcana486111315[[#This Row],[ID]]</f>
        <v>18</v>
      </c>
      <c r="I23" s="25">
        <f>Lorcana486111315[[#This Row],[Nb de cartes]]+'Inventaire - Chapitre 1'!G21</f>
        <v>1</v>
      </c>
      <c r="J23" s="25">
        <f>Lorcana486111315[[#This Row],[dont Nb brillant]]+'Inventaire - Chapitre 1'!H21</f>
        <v>0</v>
      </c>
    </row>
    <row r="24" spans="2:10" x14ac:dyDescent="0.25">
      <c r="B24" s="25">
        <v>19</v>
      </c>
      <c r="C24" s="25" t="s">
        <v>59</v>
      </c>
      <c r="D24" s="23" t="s">
        <v>32</v>
      </c>
      <c r="E24" s="25"/>
      <c r="F24" s="25"/>
      <c r="H24" s="25">
        <f>Lorcana486111315[[#This Row],[ID]]</f>
        <v>19</v>
      </c>
      <c r="I24" s="25">
        <f>Lorcana486111315[[#This Row],[Nb de cartes]]+'Inventaire - Chapitre 1'!G22</f>
        <v>13</v>
      </c>
      <c r="J24" s="25">
        <f>Lorcana486111315[[#This Row],[dont Nb brillant]]+'Inventaire - Chapitre 1'!H22</f>
        <v>2</v>
      </c>
    </row>
    <row r="25" spans="2:10" x14ac:dyDescent="0.25">
      <c r="B25" s="25">
        <v>20</v>
      </c>
      <c r="C25" s="25" t="s">
        <v>60</v>
      </c>
      <c r="D25" s="23" t="s">
        <v>32</v>
      </c>
      <c r="E25" s="25"/>
      <c r="F25" s="25"/>
      <c r="H25" s="25">
        <f>Lorcana486111315[[#This Row],[ID]]</f>
        <v>20</v>
      </c>
      <c r="I25" s="25">
        <f>Lorcana486111315[[#This Row],[Nb de cartes]]+'Inventaire - Chapitre 1'!G23</f>
        <v>16</v>
      </c>
      <c r="J25" s="25">
        <f>Lorcana486111315[[#This Row],[dont Nb brillant]]+'Inventaire - Chapitre 1'!H23</f>
        <v>1</v>
      </c>
    </row>
    <row r="26" spans="2:10" x14ac:dyDescent="0.25">
      <c r="B26" s="25">
        <v>21</v>
      </c>
      <c r="C26" s="25" t="s">
        <v>61</v>
      </c>
      <c r="D26" s="23" t="s">
        <v>32</v>
      </c>
      <c r="E26" s="25"/>
      <c r="F26" s="25"/>
      <c r="H26" s="25">
        <f>Lorcana486111315[[#This Row],[ID]]</f>
        <v>21</v>
      </c>
      <c r="I26" s="25">
        <f>Lorcana486111315[[#This Row],[Nb de cartes]]+'Inventaire - Chapitre 1'!G24</f>
        <v>4</v>
      </c>
      <c r="J26" s="25">
        <f>Lorcana486111315[[#This Row],[dont Nb brillant]]+'Inventaire - Chapitre 1'!H24</f>
        <v>0</v>
      </c>
    </row>
    <row r="27" spans="2:10" x14ac:dyDescent="0.25">
      <c r="B27" s="25">
        <v>22</v>
      </c>
      <c r="C27" s="25" t="s">
        <v>62</v>
      </c>
      <c r="D27" s="23" t="s">
        <v>32</v>
      </c>
      <c r="E27" s="25"/>
      <c r="F27" s="25"/>
      <c r="H27" s="25">
        <f>Lorcana486111315[[#This Row],[ID]]</f>
        <v>22</v>
      </c>
      <c r="I27" s="25">
        <f>Lorcana486111315[[#This Row],[Nb de cartes]]+'Inventaire - Chapitre 1'!G25</f>
        <v>14</v>
      </c>
      <c r="J27" s="25">
        <f>Lorcana486111315[[#This Row],[dont Nb brillant]]+'Inventaire - Chapitre 1'!H25</f>
        <v>1</v>
      </c>
    </row>
    <row r="28" spans="2:10" x14ac:dyDescent="0.25">
      <c r="B28" s="25">
        <v>23</v>
      </c>
      <c r="C28" s="25" t="s">
        <v>63</v>
      </c>
      <c r="D28" s="23" t="s">
        <v>32</v>
      </c>
      <c r="E28" s="25"/>
      <c r="F28" s="25"/>
      <c r="H28" s="25">
        <f>Lorcana486111315[[#This Row],[ID]]</f>
        <v>23</v>
      </c>
      <c r="I28" s="25">
        <f>Lorcana486111315[[#This Row],[Nb de cartes]]+'Inventaire - Chapitre 1'!G26</f>
        <v>9</v>
      </c>
      <c r="J28" s="25">
        <f>Lorcana486111315[[#This Row],[dont Nb brillant]]+'Inventaire - Chapitre 1'!H26</f>
        <v>2</v>
      </c>
    </row>
    <row r="29" spans="2:10" x14ac:dyDescent="0.25">
      <c r="B29" s="25">
        <v>24</v>
      </c>
      <c r="C29" s="25" t="s">
        <v>64</v>
      </c>
      <c r="D29" s="23" t="s">
        <v>32</v>
      </c>
      <c r="E29" s="25"/>
      <c r="F29" s="25"/>
      <c r="H29" s="25">
        <f>Lorcana486111315[[#This Row],[ID]]</f>
        <v>24</v>
      </c>
      <c r="I29" s="25">
        <f>Lorcana486111315[[#This Row],[Nb de cartes]]+'Inventaire - Chapitre 1'!G27</f>
        <v>11</v>
      </c>
      <c r="J29" s="25">
        <f>Lorcana486111315[[#This Row],[dont Nb brillant]]+'Inventaire - Chapitre 1'!H27</f>
        <v>1</v>
      </c>
    </row>
    <row r="30" spans="2:10" x14ac:dyDescent="0.25">
      <c r="B30" s="25">
        <v>25</v>
      </c>
      <c r="C30" s="25" t="s">
        <v>65</v>
      </c>
      <c r="D30" s="23" t="s">
        <v>32</v>
      </c>
      <c r="E30" s="25"/>
      <c r="F30" s="25"/>
      <c r="H30" s="25">
        <f>Lorcana486111315[[#This Row],[ID]]</f>
        <v>25</v>
      </c>
      <c r="I30" s="25">
        <f>Lorcana486111315[[#This Row],[Nb de cartes]]+'Inventaire - Chapitre 1'!G28</f>
        <v>10</v>
      </c>
      <c r="J30" s="25">
        <f>Lorcana486111315[[#This Row],[dont Nb brillant]]+'Inventaire - Chapitre 1'!H28</f>
        <v>0</v>
      </c>
    </row>
    <row r="31" spans="2:10" x14ac:dyDescent="0.25">
      <c r="B31" s="25">
        <v>26</v>
      </c>
      <c r="C31" s="25" t="s">
        <v>67</v>
      </c>
      <c r="D31" s="23" t="s">
        <v>32</v>
      </c>
      <c r="E31" s="25"/>
      <c r="F31" s="25"/>
      <c r="H31" s="25">
        <f>Lorcana486111315[[#This Row],[ID]]</f>
        <v>26</v>
      </c>
      <c r="I31" s="25">
        <f>Lorcana486111315[[#This Row],[Nb de cartes]]+'Inventaire - Chapitre 1'!G29</f>
        <v>14</v>
      </c>
      <c r="J31" s="25">
        <f>Lorcana486111315[[#This Row],[dont Nb brillant]]+'Inventaire - Chapitre 1'!H29</f>
        <v>0</v>
      </c>
    </row>
    <row r="32" spans="2:10" x14ac:dyDescent="0.25">
      <c r="B32" s="25">
        <v>27</v>
      </c>
      <c r="C32" s="25" t="s">
        <v>69</v>
      </c>
      <c r="D32" s="23" t="s">
        <v>32</v>
      </c>
      <c r="E32" s="25"/>
      <c r="F32" s="25"/>
      <c r="H32" s="25">
        <f>Lorcana486111315[[#This Row],[ID]]</f>
        <v>27</v>
      </c>
      <c r="I32" s="25">
        <f>Lorcana486111315[[#This Row],[Nb de cartes]]+'Inventaire - Chapitre 1'!G30</f>
        <v>14</v>
      </c>
      <c r="J32" s="25">
        <f>Lorcana486111315[[#This Row],[dont Nb brillant]]+'Inventaire - Chapitre 1'!H30</f>
        <v>1</v>
      </c>
    </row>
    <row r="33" spans="2:10" x14ac:dyDescent="0.25">
      <c r="B33" s="25">
        <v>28</v>
      </c>
      <c r="C33" s="25" t="s">
        <v>70</v>
      </c>
      <c r="D33" s="23" t="s">
        <v>32</v>
      </c>
      <c r="E33" s="25"/>
      <c r="F33" s="25"/>
      <c r="H33" s="25">
        <f>Lorcana486111315[[#This Row],[ID]]</f>
        <v>28</v>
      </c>
      <c r="I33" s="25">
        <f>Lorcana486111315[[#This Row],[Nb de cartes]]+'Inventaire - Chapitre 1'!G31</f>
        <v>16</v>
      </c>
      <c r="J33" s="25">
        <f>Lorcana486111315[[#This Row],[dont Nb brillant]]+'Inventaire - Chapitre 1'!H31</f>
        <v>0</v>
      </c>
    </row>
    <row r="34" spans="2:10" x14ac:dyDescent="0.25">
      <c r="B34" s="25">
        <v>29</v>
      </c>
      <c r="C34" s="25" t="s">
        <v>71</v>
      </c>
      <c r="D34" s="23" t="s">
        <v>32</v>
      </c>
      <c r="E34" s="25"/>
      <c r="F34" s="25"/>
      <c r="H34" s="25">
        <f>Lorcana486111315[[#This Row],[ID]]</f>
        <v>29</v>
      </c>
      <c r="I34" s="25">
        <f>Lorcana486111315[[#This Row],[Nb de cartes]]+'Inventaire - Chapitre 1'!G32</f>
        <v>7</v>
      </c>
      <c r="J34" s="25">
        <f>Lorcana486111315[[#This Row],[dont Nb brillant]]+'Inventaire - Chapitre 1'!H32</f>
        <v>1</v>
      </c>
    </row>
    <row r="35" spans="2:10" x14ac:dyDescent="0.25">
      <c r="B35" s="25">
        <v>30</v>
      </c>
      <c r="C35" s="25" t="s">
        <v>72</v>
      </c>
      <c r="D35" s="23" t="s">
        <v>32</v>
      </c>
      <c r="E35" s="25"/>
      <c r="F35" s="25"/>
      <c r="H35" s="25">
        <f>Lorcana486111315[[#This Row],[ID]]</f>
        <v>30</v>
      </c>
      <c r="I35" s="25">
        <f>Lorcana486111315[[#This Row],[Nb de cartes]]+'Inventaire - Chapitre 1'!G33</f>
        <v>2</v>
      </c>
      <c r="J35" s="25">
        <f>Lorcana486111315[[#This Row],[dont Nb brillant]]+'Inventaire - Chapitre 1'!H33</f>
        <v>0</v>
      </c>
    </row>
    <row r="36" spans="2:10" x14ac:dyDescent="0.25">
      <c r="B36" s="25">
        <v>31</v>
      </c>
      <c r="C36" s="25" t="s">
        <v>73</v>
      </c>
      <c r="D36" s="23" t="s">
        <v>32</v>
      </c>
      <c r="E36" s="25"/>
      <c r="F36" s="25"/>
      <c r="H36" s="25">
        <f>Lorcana486111315[[#This Row],[ID]]</f>
        <v>31</v>
      </c>
      <c r="I36" s="25">
        <f>Lorcana486111315[[#This Row],[Nb de cartes]]+'Inventaire - Chapitre 1'!G34</f>
        <v>9</v>
      </c>
      <c r="J36" s="25">
        <f>Lorcana486111315[[#This Row],[dont Nb brillant]]+'Inventaire - Chapitre 1'!H34</f>
        <v>0</v>
      </c>
    </row>
    <row r="37" spans="2:10" x14ac:dyDescent="0.25">
      <c r="B37" s="25">
        <v>32</v>
      </c>
      <c r="C37" s="25" t="s">
        <v>74</v>
      </c>
      <c r="D37" s="23" t="s">
        <v>32</v>
      </c>
      <c r="E37" s="25"/>
      <c r="F37" s="25"/>
      <c r="H37" s="25">
        <f>Lorcana486111315[[#This Row],[ID]]</f>
        <v>32</v>
      </c>
      <c r="I37" s="25">
        <f>Lorcana486111315[[#This Row],[Nb de cartes]]+'Inventaire - Chapitre 1'!G35</f>
        <v>17</v>
      </c>
      <c r="J37" s="25">
        <f>Lorcana486111315[[#This Row],[dont Nb brillant]]+'Inventaire - Chapitre 1'!H35</f>
        <v>1</v>
      </c>
    </row>
    <row r="38" spans="2:10" x14ac:dyDescent="0.25">
      <c r="B38" s="25">
        <v>33</v>
      </c>
      <c r="C38" s="25" t="s">
        <v>76</v>
      </c>
      <c r="D38" s="23" t="s">
        <v>32</v>
      </c>
      <c r="E38" s="25"/>
      <c r="F38" s="25"/>
      <c r="H38" s="25">
        <f>Lorcana486111315[[#This Row],[ID]]</f>
        <v>33</v>
      </c>
      <c r="I38" s="25">
        <f>Lorcana486111315[[#This Row],[Nb de cartes]]+'Inventaire - Chapitre 1'!G36</f>
        <v>8</v>
      </c>
      <c r="J38" s="25">
        <f>Lorcana486111315[[#This Row],[dont Nb brillant]]+'Inventaire - Chapitre 1'!H36</f>
        <v>0</v>
      </c>
    </row>
    <row r="39" spans="2:10" x14ac:dyDescent="0.25">
      <c r="B39" s="25">
        <v>34</v>
      </c>
      <c r="C39" s="25" t="s">
        <v>77</v>
      </c>
      <c r="D39" s="23" t="s">
        <v>32</v>
      </c>
      <c r="E39" s="25"/>
      <c r="F39" s="25"/>
      <c r="H39" s="25">
        <f>Lorcana486111315[[#This Row],[ID]]</f>
        <v>34</v>
      </c>
      <c r="I39" s="25">
        <f>Lorcana486111315[[#This Row],[Nb de cartes]]+'Inventaire - Chapitre 1'!G37</f>
        <v>4</v>
      </c>
      <c r="J39" s="25">
        <f>Lorcana486111315[[#This Row],[dont Nb brillant]]+'Inventaire - Chapitre 1'!H37</f>
        <v>0</v>
      </c>
    </row>
    <row r="40" spans="2:10" x14ac:dyDescent="0.25">
      <c r="B40" s="25">
        <v>35</v>
      </c>
      <c r="C40" s="25" t="s">
        <v>78</v>
      </c>
      <c r="D40" s="27" t="s">
        <v>29</v>
      </c>
      <c r="E40" s="25"/>
      <c r="F40" s="25"/>
      <c r="H40" s="25">
        <f>Lorcana486111315[[#This Row],[ID]]</f>
        <v>35</v>
      </c>
      <c r="I40" s="25">
        <f>Lorcana486111315[[#This Row],[Nb de cartes]]+'Inventaire - Chapitre 1'!G38</f>
        <v>9</v>
      </c>
      <c r="J40" s="25">
        <f>Lorcana486111315[[#This Row],[dont Nb brillant]]+'Inventaire - Chapitre 1'!H38</f>
        <v>1</v>
      </c>
    </row>
    <row r="41" spans="2:10" x14ac:dyDescent="0.25">
      <c r="B41" s="25">
        <v>36</v>
      </c>
      <c r="C41" s="25" t="s">
        <v>79</v>
      </c>
      <c r="D41" s="27" t="s">
        <v>29</v>
      </c>
      <c r="E41" s="25"/>
      <c r="F41" s="25"/>
      <c r="H41" s="25">
        <f>Lorcana486111315[[#This Row],[ID]]</f>
        <v>36</v>
      </c>
      <c r="I41" s="25">
        <f>Lorcana486111315[[#This Row],[Nb de cartes]]+'Inventaire - Chapitre 1'!G39</f>
        <v>13</v>
      </c>
      <c r="J41" s="25">
        <f>Lorcana486111315[[#This Row],[dont Nb brillant]]+'Inventaire - Chapitre 1'!H39</f>
        <v>1</v>
      </c>
    </row>
    <row r="42" spans="2:10" x14ac:dyDescent="0.25">
      <c r="B42" s="25">
        <v>37</v>
      </c>
      <c r="C42" s="25" t="s">
        <v>81</v>
      </c>
      <c r="D42" s="27" t="s">
        <v>29</v>
      </c>
      <c r="E42" s="25"/>
      <c r="F42" s="25"/>
      <c r="H42" s="25">
        <f>Lorcana486111315[[#This Row],[ID]]</f>
        <v>37</v>
      </c>
      <c r="I42" s="25">
        <f>Lorcana486111315[[#This Row],[Nb de cartes]]+'Inventaire - Chapitre 1'!G40</f>
        <v>2</v>
      </c>
      <c r="J42" s="25">
        <f>Lorcana486111315[[#This Row],[dont Nb brillant]]+'Inventaire - Chapitre 1'!H40</f>
        <v>0</v>
      </c>
    </row>
    <row r="43" spans="2:10" x14ac:dyDescent="0.25">
      <c r="B43" s="25">
        <v>38</v>
      </c>
      <c r="C43" s="25" t="s">
        <v>82</v>
      </c>
      <c r="D43" s="27" t="s">
        <v>29</v>
      </c>
      <c r="E43" s="25"/>
      <c r="F43" s="25"/>
      <c r="H43" s="25">
        <f>Lorcana486111315[[#This Row],[ID]]</f>
        <v>38</v>
      </c>
      <c r="I43" s="25">
        <f>Lorcana486111315[[#This Row],[Nb de cartes]]+'Inventaire - Chapitre 1'!G41</f>
        <v>16</v>
      </c>
      <c r="J43" s="25">
        <f>Lorcana486111315[[#This Row],[dont Nb brillant]]+'Inventaire - Chapitre 1'!H41</f>
        <v>0</v>
      </c>
    </row>
    <row r="44" spans="2:10" x14ac:dyDescent="0.25">
      <c r="B44" s="25">
        <v>39</v>
      </c>
      <c r="C44" s="25" t="s">
        <v>83</v>
      </c>
      <c r="D44" s="27" t="s">
        <v>29</v>
      </c>
      <c r="E44" s="25"/>
      <c r="F44" s="25"/>
      <c r="H44" s="25">
        <f>Lorcana486111315[[#This Row],[ID]]</f>
        <v>39</v>
      </c>
      <c r="I44" s="25">
        <f>Lorcana486111315[[#This Row],[Nb de cartes]]+'Inventaire - Chapitre 1'!G42</f>
        <v>4</v>
      </c>
      <c r="J44" s="25">
        <f>Lorcana486111315[[#This Row],[dont Nb brillant]]+'Inventaire - Chapitre 1'!H42</f>
        <v>0</v>
      </c>
    </row>
    <row r="45" spans="2:10" x14ac:dyDescent="0.25">
      <c r="B45" s="25">
        <v>40</v>
      </c>
      <c r="C45" s="25" t="s">
        <v>84</v>
      </c>
      <c r="D45" s="27" t="s">
        <v>29</v>
      </c>
      <c r="E45" s="25"/>
      <c r="F45" s="25"/>
      <c r="H45" s="25">
        <f>Lorcana486111315[[#This Row],[ID]]</f>
        <v>40</v>
      </c>
      <c r="I45" s="25">
        <f>Lorcana486111315[[#This Row],[Nb de cartes]]+'Inventaire - Chapitre 1'!G43</f>
        <v>14</v>
      </c>
      <c r="J45" s="25">
        <f>Lorcana486111315[[#This Row],[dont Nb brillant]]+'Inventaire - Chapitre 1'!H43</f>
        <v>2</v>
      </c>
    </row>
    <row r="46" spans="2:10" x14ac:dyDescent="0.25">
      <c r="B46" s="25">
        <v>41</v>
      </c>
      <c r="C46" s="25" t="s">
        <v>85</v>
      </c>
      <c r="D46" s="27" t="s">
        <v>29</v>
      </c>
      <c r="E46" s="25"/>
      <c r="F46" s="25"/>
      <c r="H46" s="25">
        <f>Lorcana486111315[[#This Row],[ID]]</f>
        <v>41</v>
      </c>
      <c r="I46" s="25">
        <f>Lorcana486111315[[#This Row],[Nb de cartes]]+'Inventaire - Chapitre 1'!G44</f>
        <v>9</v>
      </c>
      <c r="J46" s="25">
        <f>Lorcana486111315[[#This Row],[dont Nb brillant]]+'Inventaire - Chapitre 1'!H44</f>
        <v>1</v>
      </c>
    </row>
    <row r="47" spans="2:10" x14ac:dyDescent="0.25">
      <c r="B47" s="25">
        <v>42</v>
      </c>
      <c r="C47" s="25" t="s">
        <v>86</v>
      </c>
      <c r="D47" s="27" t="s">
        <v>29</v>
      </c>
      <c r="E47" s="25"/>
      <c r="F47" s="25"/>
      <c r="H47" s="25">
        <f>Lorcana486111315[[#This Row],[ID]]</f>
        <v>42</v>
      </c>
      <c r="I47" s="25">
        <f>Lorcana486111315[[#This Row],[Nb de cartes]]+'Inventaire - Chapitre 1'!G45</f>
        <v>4</v>
      </c>
      <c r="J47" s="25">
        <f>Lorcana486111315[[#This Row],[dont Nb brillant]]+'Inventaire - Chapitre 1'!H45</f>
        <v>0</v>
      </c>
    </row>
    <row r="48" spans="2:10" x14ac:dyDescent="0.25">
      <c r="B48" s="25">
        <v>43</v>
      </c>
      <c r="C48" s="25" t="s">
        <v>87</v>
      </c>
      <c r="D48" s="27" t="s">
        <v>29</v>
      </c>
      <c r="E48" s="25"/>
      <c r="F48" s="25"/>
      <c r="H48" s="25">
        <f>Lorcana486111315[[#This Row],[ID]]</f>
        <v>43</v>
      </c>
      <c r="I48" s="25">
        <f>Lorcana486111315[[#This Row],[Nb de cartes]]+'Inventaire - Chapitre 1'!G46</f>
        <v>7</v>
      </c>
      <c r="J48" s="25">
        <f>Lorcana486111315[[#This Row],[dont Nb brillant]]+'Inventaire - Chapitre 1'!H46</f>
        <v>0</v>
      </c>
    </row>
    <row r="49" spans="2:10" x14ac:dyDescent="0.25">
      <c r="B49" s="25">
        <v>44</v>
      </c>
      <c r="C49" s="25" t="s">
        <v>88</v>
      </c>
      <c r="D49" s="27" t="s">
        <v>29</v>
      </c>
      <c r="E49" s="25"/>
      <c r="F49" s="25"/>
      <c r="H49" s="25">
        <f>Lorcana486111315[[#This Row],[ID]]</f>
        <v>44</v>
      </c>
      <c r="I49" s="25">
        <f>Lorcana486111315[[#This Row],[Nb de cartes]]+'Inventaire - Chapitre 1'!G47</f>
        <v>5</v>
      </c>
      <c r="J49" s="25">
        <f>Lorcana486111315[[#This Row],[dont Nb brillant]]+'Inventaire - Chapitre 1'!H47</f>
        <v>1</v>
      </c>
    </row>
    <row r="50" spans="2:10" x14ac:dyDescent="0.25">
      <c r="B50" s="25">
        <v>45</v>
      </c>
      <c r="C50" s="25" t="s">
        <v>89</v>
      </c>
      <c r="D50" s="27" t="s">
        <v>29</v>
      </c>
      <c r="E50" s="25"/>
      <c r="F50" s="25"/>
      <c r="H50" s="25">
        <f>Lorcana486111315[[#This Row],[ID]]</f>
        <v>45</v>
      </c>
      <c r="I50" s="25">
        <f>Lorcana486111315[[#This Row],[Nb de cartes]]+'Inventaire - Chapitre 1'!G48</f>
        <v>15</v>
      </c>
      <c r="J50" s="25">
        <f>Lorcana486111315[[#This Row],[dont Nb brillant]]+'Inventaire - Chapitre 1'!H48</f>
        <v>1</v>
      </c>
    </row>
    <row r="51" spans="2:10" x14ac:dyDescent="0.25">
      <c r="B51" s="25">
        <v>46</v>
      </c>
      <c r="C51" s="25" t="s">
        <v>90</v>
      </c>
      <c r="D51" s="27" t="s">
        <v>29</v>
      </c>
      <c r="E51" s="25"/>
      <c r="F51" s="25"/>
      <c r="H51" s="25">
        <f>Lorcana486111315[[#This Row],[ID]]</f>
        <v>46</v>
      </c>
      <c r="I51" s="25">
        <f>Lorcana486111315[[#This Row],[Nb de cartes]]+'Inventaire - Chapitre 1'!G49</f>
        <v>16</v>
      </c>
      <c r="J51" s="25">
        <f>Lorcana486111315[[#This Row],[dont Nb brillant]]+'Inventaire - Chapitre 1'!H49</f>
        <v>0</v>
      </c>
    </row>
    <row r="52" spans="2:10" x14ac:dyDescent="0.25">
      <c r="B52" s="25">
        <v>47</v>
      </c>
      <c r="C52" s="25" t="s">
        <v>91</v>
      </c>
      <c r="D52" s="27" t="s">
        <v>29</v>
      </c>
      <c r="E52" s="25"/>
      <c r="F52" s="25"/>
      <c r="H52" s="25">
        <f>Lorcana486111315[[#This Row],[ID]]</f>
        <v>47</v>
      </c>
      <c r="I52" s="25">
        <f>Lorcana486111315[[#This Row],[Nb de cartes]]+'Inventaire - Chapitre 1'!G50</f>
        <v>15</v>
      </c>
      <c r="J52" s="25">
        <f>Lorcana486111315[[#This Row],[dont Nb brillant]]+'Inventaire - Chapitre 1'!H50</f>
        <v>1</v>
      </c>
    </row>
    <row r="53" spans="2:10" x14ac:dyDescent="0.25">
      <c r="B53" s="25">
        <v>48</v>
      </c>
      <c r="C53" s="25" t="s">
        <v>92</v>
      </c>
      <c r="D53" s="27" t="s">
        <v>29</v>
      </c>
      <c r="E53" s="25"/>
      <c r="F53" s="25"/>
      <c r="H53" s="25">
        <f>Lorcana486111315[[#This Row],[ID]]</f>
        <v>48</v>
      </c>
      <c r="I53" s="25">
        <f>Lorcana486111315[[#This Row],[Nb de cartes]]+'Inventaire - Chapitre 1'!G51</f>
        <v>5</v>
      </c>
      <c r="J53" s="25">
        <f>Lorcana486111315[[#This Row],[dont Nb brillant]]+'Inventaire - Chapitre 1'!H51</f>
        <v>0</v>
      </c>
    </row>
    <row r="54" spans="2:10" x14ac:dyDescent="0.25">
      <c r="B54" s="25">
        <v>49</v>
      </c>
      <c r="C54" s="25" t="s">
        <v>93</v>
      </c>
      <c r="D54" s="27" t="s">
        <v>29</v>
      </c>
      <c r="E54" s="25"/>
      <c r="F54" s="25"/>
      <c r="H54" s="25">
        <f>Lorcana486111315[[#This Row],[ID]]</f>
        <v>49</v>
      </c>
      <c r="I54" s="25">
        <f>Lorcana486111315[[#This Row],[Nb de cartes]]+'Inventaire - Chapitre 1'!G52</f>
        <v>19</v>
      </c>
      <c r="J54" s="25">
        <f>Lorcana486111315[[#This Row],[dont Nb brillant]]+'Inventaire - Chapitre 1'!H52</f>
        <v>1</v>
      </c>
    </row>
    <row r="55" spans="2:10" x14ac:dyDescent="0.25">
      <c r="B55" s="25">
        <v>50</v>
      </c>
      <c r="C55" s="25" t="s">
        <v>94</v>
      </c>
      <c r="D55" s="27" t="s">
        <v>29</v>
      </c>
      <c r="E55" s="25"/>
      <c r="F55" s="25"/>
      <c r="H55" s="25">
        <f>Lorcana486111315[[#This Row],[ID]]</f>
        <v>50</v>
      </c>
      <c r="I55" s="25">
        <f>Lorcana486111315[[#This Row],[Nb de cartes]]+'Inventaire - Chapitre 1'!G53</f>
        <v>6</v>
      </c>
      <c r="J55" s="25">
        <f>Lorcana486111315[[#This Row],[dont Nb brillant]]+'Inventaire - Chapitre 1'!H53</f>
        <v>0</v>
      </c>
    </row>
    <row r="56" spans="2:10" x14ac:dyDescent="0.25">
      <c r="B56" s="25">
        <v>51</v>
      </c>
      <c r="C56" s="25" t="s">
        <v>95</v>
      </c>
      <c r="D56" s="27" t="s">
        <v>29</v>
      </c>
      <c r="E56" s="25"/>
      <c r="F56" s="25"/>
      <c r="H56" s="25">
        <f>Lorcana486111315[[#This Row],[ID]]</f>
        <v>51</v>
      </c>
      <c r="I56" s="25">
        <f>Lorcana486111315[[#This Row],[Nb de cartes]]+'Inventaire - Chapitre 1'!G54</f>
        <v>6</v>
      </c>
      <c r="J56" s="25">
        <f>Lorcana486111315[[#This Row],[dont Nb brillant]]+'Inventaire - Chapitre 1'!H54</f>
        <v>1</v>
      </c>
    </row>
    <row r="57" spans="2:10" x14ac:dyDescent="0.25">
      <c r="B57" s="25">
        <v>52</v>
      </c>
      <c r="C57" s="25" t="s">
        <v>96</v>
      </c>
      <c r="D57" s="27" t="s">
        <v>29</v>
      </c>
      <c r="E57" s="25"/>
      <c r="F57" s="25"/>
      <c r="H57" s="25">
        <f>Lorcana486111315[[#This Row],[ID]]</f>
        <v>52</v>
      </c>
      <c r="I57" s="25">
        <f>Lorcana486111315[[#This Row],[Nb de cartes]]+'Inventaire - Chapitre 1'!G55</f>
        <v>10</v>
      </c>
      <c r="J57" s="25">
        <f>Lorcana486111315[[#This Row],[dont Nb brillant]]+'Inventaire - Chapitre 1'!H55</f>
        <v>1</v>
      </c>
    </row>
    <row r="58" spans="2:10" x14ac:dyDescent="0.25">
      <c r="B58" s="25">
        <v>53</v>
      </c>
      <c r="C58" s="25" t="s">
        <v>97</v>
      </c>
      <c r="D58" s="27" t="s">
        <v>29</v>
      </c>
      <c r="E58" s="25"/>
      <c r="F58" s="25"/>
      <c r="H58" s="25">
        <f>Lorcana486111315[[#This Row],[ID]]</f>
        <v>53</v>
      </c>
      <c r="I58" s="25">
        <f>Lorcana486111315[[#This Row],[Nb de cartes]]+'Inventaire - Chapitre 1'!G56</f>
        <v>9</v>
      </c>
      <c r="J58" s="25">
        <f>Lorcana486111315[[#This Row],[dont Nb brillant]]+'Inventaire - Chapitre 1'!H56</f>
        <v>0</v>
      </c>
    </row>
    <row r="59" spans="2:10" x14ac:dyDescent="0.25">
      <c r="B59" s="25">
        <v>54</v>
      </c>
      <c r="C59" s="25" t="s">
        <v>98</v>
      </c>
      <c r="D59" s="27" t="s">
        <v>29</v>
      </c>
      <c r="E59" s="25"/>
      <c r="F59" s="25"/>
      <c r="H59" s="25">
        <f>Lorcana486111315[[#This Row],[ID]]</f>
        <v>54</v>
      </c>
      <c r="I59" s="25">
        <f>Lorcana486111315[[#This Row],[Nb de cartes]]+'Inventaire - Chapitre 1'!G57</f>
        <v>15</v>
      </c>
      <c r="J59" s="25">
        <f>Lorcana486111315[[#This Row],[dont Nb brillant]]+'Inventaire - Chapitre 1'!H57</f>
        <v>0</v>
      </c>
    </row>
    <row r="60" spans="2:10" x14ac:dyDescent="0.25">
      <c r="B60" s="25">
        <v>55</v>
      </c>
      <c r="C60" s="25" t="s">
        <v>99</v>
      </c>
      <c r="D60" s="27" t="s">
        <v>29</v>
      </c>
      <c r="E60" s="25"/>
      <c r="F60" s="25"/>
      <c r="H60" s="25">
        <f>Lorcana486111315[[#This Row],[ID]]</f>
        <v>55</v>
      </c>
      <c r="I60" s="25">
        <f>Lorcana486111315[[#This Row],[Nb de cartes]]+'Inventaire - Chapitre 1'!G58</f>
        <v>12</v>
      </c>
      <c r="J60" s="25">
        <f>Lorcana486111315[[#This Row],[dont Nb brillant]]+'Inventaire - Chapitre 1'!H58</f>
        <v>0</v>
      </c>
    </row>
    <row r="61" spans="2:10" x14ac:dyDescent="0.25">
      <c r="B61" s="25">
        <v>56</v>
      </c>
      <c r="C61" s="25" t="s">
        <v>100</v>
      </c>
      <c r="D61" s="27" t="s">
        <v>29</v>
      </c>
      <c r="E61" s="25"/>
      <c r="F61" s="25"/>
      <c r="H61" s="25">
        <f>Lorcana486111315[[#This Row],[ID]]</f>
        <v>56</v>
      </c>
      <c r="I61" s="25">
        <f>Lorcana486111315[[#This Row],[Nb de cartes]]+'Inventaire - Chapitre 1'!G59</f>
        <v>5</v>
      </c>
      <c r="J61" s="25">
        <f>Lorcana486111315[[#This Row],[dont Nb brillant]]+'Inventaire - Chapitre 1'!H59</f>
        <v>0</v>
      </c>
    </row>
    <row r="62" spans="2:10" x14ac:dyDescent="0.25">
      <c r="B62" s="25">
        <v>57</v>
      </c>
      <c r="C62" s="25" t="s">
        <v>101</v>
      </c>
      <c r="D62" s="27" t="s">
        <v>29</v>
      </c>
      <c r="E62" s="25"/>
      <c r="F62" s="25"/>
      <c r="H62" s="25">
        <f>Lorcana486111315[[#This Row],[ID]]</f>
        <v>57</v>
      </c>
      <c r="I62" s="25">
        <f>Lorcana486111315[[#This Row],[Nb de cartes]]+'Inventaire - Chapitre 1'!G60</f>
        <v>17</v>
      </c>
      <c r="J62" s="25">
        <f>Lorcana486111315[[#This Row],[dont Nb brillant]]+'Inventaire - Chapitre 1'!H60</f>
        <v>0</v>
      </c>
    </row>
    <row r="63" spans="2:10" x14ac:dyDescent="0.25">
      <c r="B63" s="25">
        <v>58</v>
      </c>
      <c r="C63" s="25" t="s">
        <v>102</v>
      </c>
      <c r="D63" s="27" t="s">
        <v>29</v>
      </c>
      <c r="E63" s="25"/>
      <c r="F63" s="25"/>
      <c r="H63" s="25">
        <f>Lorcana486111315[[#This Row],[ID]]</f>
        <v>58</v>
      </c>
      <c r="I63" s="25">
        <f>Lorcana486111315[[#This Row],[Nb de cartes]]+'Inventaire - Chapitre 1'!G61</f>
        <v>13</v>
      </c>
      <c r="J63" s="25">
        <f>Lorcana486111315[[#This Row],[dont Nb brillant]]+'Inventaire - Chapitre 1'!H61</f>
        <v>3</v>
      </c>
    </row>
    <row r="64" spans="2:10" x14ac:dyDescent="0.25">
      <c r="B64" s="25">
        <v>59</v>
      </c>
      <c r="C64" s="25" t="s">
        <v>103</v>
      </c>
      <c r="D64" s="27" t="s">
        <v>29</v>
      </c>
      <c r="E64" s="25"/>
      <c r="F64" s="25"/>
      <c r="H64" s="25">
        <f>Lorcana486111315[[#This Row],[ID]]</f>
        <v>59</v>
      </c>
      <c r="I64" s="25">
        <f>Lorcana486111315[[#This Row],[Nb de cartes]]+'Inventaire - Chapitre 1'!G62</f>
        <v>3</v>
      </c>
      <c r="J64" s="25">
        <f>Lorcana486111315[[#This Row],[dont Nb brillant]]+'Inventaire - Chapitre 1'!H62</f>
        <v>1</v>
      </c>
    </row>
    <row r="65" spans="2:10" x14ac:dyDescent="0.25">
      <c r="B65" s="25">
        <v>60</v>
      </c>
      <c r="C65" s="25" t="s">
        <v>104</v>
      </c>
      <c r="D65" s="27" t="s">
        <v>29</v>
      </c>
      <c r="E65" s="25"/>
      <c r="F65" s="25"/>
      <c r="H65" s="25">
        <f>Lorcana486111315[[#This Row],[ID]]</f>
        <v>60</v>
      </c>
      <c r="I65" s="25">
        <f>Lorcana486111315[[#This Row],[Nb de cartes]]+'Inventaire - Chapitre 1'!G63</f>
        <v>15</v>
      </c>
      <c r="J65" s="25">
        <f>Lorcana486111315[[#This Row],[dont Nb brillant]]+'Inventaire - Chapitre 1'!H63</f>
        <v>1</v>
      </c>
    </row>
    <row r="66" spans="2:10" x14ac:dyDescent="0.25">
      <c r="B66" s="25">
        <v>61</v>
      </c>
      <c r="C66" s="25" t="s">
        <v>105</v>
      </c>
      <c r="D66" s="27" t="s">
        <v>29</v>
      </c>
      <c r="E66" s="25"/>
      <c r="F66" s="25"/>
      <c r="H66" s="25">
        <f>Lorcana486111315[[#This Row],[ID]]</f>
        <v>61</v>
      </c>
      <c r="I66" s="25">
        <f>Lorcana486111315[[#This Row],[Nb de cartes]]+'Inventaire - Chapitre 1'!G64</f>
        <v>3</v>
      </c>
      <c r="J66" s="25">
        <f>Lorcana486111315[[#This Row],[dont Nb brillant]]+'Inventaire - Chapitre 1'!H64</f>
        <v>0</v>
      </c>
    </row>
    <row r="67" spans="2:10" x14ac:dyDescent="0.25">
      <c r="B67" s="25">
        <v>62</v>
      </c>
      <c r="C67" s="25" t="s">
        <v>106</v>
      </c>
      <c r="D67" s="27" t="s">
        <v>29</v>
      </c>
      <c r="E67" s="25"/>
      <c r="F67" s="25"/>
      <c r="H67" s="25">
        <f>Lorcana486111315[[#This Row],[ID]]</f>
        <v>62</v>
      </c>
      <c r="I67" s="25">
        <f>Lorcana486111315[[#This Row],[Nb de cartes]]+'Inventaire - Chapitre 1'!G65</f>
        <v>9</v>
      </c>
      <c r="J67" s="25">
        <f>Lorcana486111315[[#This Row],[dont Nb brillant]]+'Inventaire - Chapitre 1'!H65</f>
        <v>0</v>
      </c>
    </row>
    <row r="68" spans="2:10" x14ac:dyDescent="0.25">
      <c r="B68" s="25">
        <v>63</v>
      </c>
      <c r="C68" s="25" t="s">
        <v>107</v>
      </c>
      <c r="D68" s="27" t="s">
        <v>29</v>
      </c>
      <c r="E68" s="25"/>
      <c r="F68" s="25"/>
      <c r="H68" s="25">
        <f>Lorcana486111315[[#This Row],[ID]]</f>
        <v>63</v>
      </c>
      <c r="I68" s="25">
        <f>Lorcana486111315[[#This Row],[Nb de cartes]]+'Inventaire - Chapitre 1'!G66</f>
        <v>21</v>
      </c>
      <c r="J68" s="25">
        <f>Lorcana486111315[[#This Row],[dont Nb brillant]]+'Inventaire - Chapitre 1'!H66</f>
        <v>1</v>
      </c>
    </row>
    <row r="69" spans="2:10" x14ac:dyDescent="0.25">
      <c r="B69" s="25">
        <v>64</v>
      </c>
      <c r="C69" s="25" t="s">
        <v>108</v>
      </c>
      <c r="D69" s="27" t="s">
        <v>29</v>
      </c>
      <c r="E69" s="25"/>
      <c r="F69" s="25"/>
      <c r="H69" s="25">
        <f>Lorcana486111315[[#This Row],[ID]]</f>
        <v>64</v>
      </c>
      <c r="I69" s="25">
        <f>Lorcana486111315[[#This Row],[Nb de cartes]]+'Inventaire - Chapitre 1'!G67</f>
        <v>15</v>
      </c>
      <c r="J69" s="25">
        <f>Lorcana486111315[[#This Row],[dont Nb brillant]]+'Inventaire - Chapitre 1'!H67</f>
        <v>0</v>
      </c>
    </row>
    <row r="70" spans="2:10" x14ac:dyDescent="0.25">
      <c r="B70" s="25">
        <v>65</v>
      </c>
      <c r="C70" s="25" t="s">
        <v>109</v>
      </c>
      <c r="D70" s="27" t="s">
        <v>29</v>
      </c>
      <c r="E70" s="25"/>
      <c r="F70" s="25"/>
      <c r="H70" s="25">
        <f>Lorcana486111315[[#This Row],[ID]]</f>
        <v>65</v>
      </c>
      <c r="I70" s="25">
        <f>Lorcana486111315[[#This Row],[Nb de cartes]]+'Inventaire - Chapitre 1'!G68</f>
        <v>10</v>
      </c>
      <c r="J70" s="25">
        <f>Lorcana486111315[[#This Row],[dont Nb brillant]]+'Inventaire - Chapitre 1'!H68</f>
        <v>1</v>
      </c>
    </row>
    <row r="71" spans="2:10" x14ac:dyDescent="0.25">
      <c r="B71" s="25">
        <v>66</v>
      </c>
      <c r="C71" s="25" t="s">
        <v>110</v>
      </c>
      <c r="D71" s="27" t="s">
        <v>29</v>
      </c>
      <c r="E71" s="25"/>
      <c r="F71" s="25"/>
      <c r="H71" s="25">
        <f>Lorcana486111315[[#This Row],[ID]]</f>
        <v>66</v>
      </c>
      <c r="I71" s="25">
        <f>Lorcana486111315[[#This Row],[Nb de cartes]]+'Inventaire - Chapitre 1'!G69</f>
        <v>4</v>
      </c>
      <c r="J71" s="25">
        <f>Lorcana486111315[[#This Row],[dont Nb brillant]]+'Inventaire - Chapitre 1'!H69</f>
        <v>1</v>
      </c>
    </row>
    <row r="72" spans="2:10" x14ac:dyDescent="0.25">
      <c r="B72" s="25">
        <v>67</v>
      </c>
      <c r="C72" s="25" t="s">
        <v>111</v>
      </c>
      <c r="D72" s="27" t="s">
        <v>29</v>
      </c>
      <c r="E72" s="25"/>
      <c r="F72" s="25"/>
      <c r="H72" s="25">
        <f>Lorcana486111315[[#This Row],[ID]]</f>
        <v>67</v>
      </c>
      <c r="I72" s="25">
        <f>Lorcana486111315[[#This Row],[Nb de cartes]]+'Inventaire - Chapitre 1'!G70</f>
        <v>8</v>
      </c>
      <c r="J72" s="25">
        <f>Lorcana486111315[[#This Row],[dont Nb brillant]]+'Inventaire - Chapitre 1'!H70</f>
        <v>0</v>
      </c>
    </row>
    <row r="73" spans="2:10" x14ac:dyDescent="0.25">
      <c r="B73" s="25">
        <v>68</v>
      </c>
      <c r="C73" s="25" t="s">
        <v>112</v>
      </c>
      <c r="D73" s="27" t="s">
        <v>29</v>
      </c>
      <c r="E73" s="25"/>
      <c r="F73" s="25"/>
      <c r="H73" s="25">
        <f>Lorcana486111315[[#This Row],[ID]]</f>
        <v>68</v>
      </c>
      <c r="I73" s="25">
        <f>Lorcana486111315[[#This Row],[Nb de cartes]]+'Inventaire - Chapitre 1'!G71</f>
        <v>5</v>
      </c>
      <c r="J73" s="25">
        <f>Lorcana486111315[[#This Row],[dont Nb brillant]]+'Inventaire - Chapitre 1'!H71</f>
        <v>0</v>
      </c>
    </row>
    <row r="74" spans="2:10" x14ac:dyDescent="0.25">
      <c r="B74" s="25">
        <v>69</v>
      </c>
      <c r="C74" s="25" t="s">
        <v>113</v>
      </c>
      <c r="D74" s="20" t="s">
        <v>34</v>
      </c>
      <c r="E74" s="25"/>
      <c r="F74" s="25"/>
      <c r="H74" s="25">
        <f>Lorcana486111315[[#This Row],[ID]]</f>
        <v>69</v>
      </c>
      <c r="I74" s="25">
        <f>Lorcana486111315[[#This Row],[Nb de cartes]]+'Inventaire - Chapitre 1'!G72</f>
        <v>15</v>
      </c>
      <c r="J74" s="25">
        <f>Lorcana486111315[[#This Row],[dont Nb brillant]]+'Inventaire - Chapitre 1'!H72</f>
        <v>0</v>
      </c>
    </row>
    <row r="75" spans="2:10" x14ac:dyDescent="0.25">
      <c r="B75" s="25">
        <v>70</v>
      </c>
      <c r="C75" s="25" t="s">
        <v>114</v>
      </c>
      <c r="D75" s="20" t="s">
        <v>34</v>
      </c>
      <c r="E75" s="25"/>
      <c r="F75" s="25"/>
      <c r="H75" s="25">
        <f>Lorcana486111315[[#This Row],[ID]]</f>
        <v>70</v>
      </c>
      <c r="I75" s="25">
        <f>Lorcana486111315[[#This Row],[Nb de cartes]]+'Inventaire - Chapitre 1'!G73</f>
        <v>3</v>
      </c>
      <c r="J75" s="25">
        <f>Lorcana486111315[[#This Row],[dont Nb brillant]]+'Inventaire - Chapitre 1'!H73</f>
        <v>0</v>
      </c>
    </row>
    <row r="76" spans="2:10" x14ac:dyDescent="0.25">
      <c r="B76" s="25">
        <v>71</v>
      </c>
      <c r="C76" s="25" t="s">
        <v>115</v>
      </c>
      <c r="D76" s="20" t="s">
        <v>34</v>
      </c>
      <c r="E76" s="25"/>
      <c r="F76" s="25"/>
      <c r="H76" s="25">
        <f>Lorcana486111315[[#This Row],[ID]]</f>
        <v>71</v>
      </c>
      <c r="I76" s="25">
        <f>Lorcana486111315[[#This Row],[Nb de cartes]]+'Inventaire - Chapitre 1'!G74</f>
        <v>8</v>
      </c>
      <c r="J76" s="25">
        <f>Lorcana486111315[[#This Row],[dont Nb brillant]]+'Inventaire - Chapitre 1'!H74</f>
        <v>0</v>
      </c>
    </row>
    <row r="77" spans="2:10" x14ac:dyDescent="0.25">
      <c r="B77" s="25">
        <v>72</v>
      </c>
      <c r="C77" s="25" t="s">
        <v>116</v>
      </c>
      <c r="D77" s="20" t="s">
        <v>34</v>
      </c>
      <c r="E77" s="25"/>
      <c r="F77" s="25"/>
      <c r="H77" s="25">
        <f>Lorcana486111315[[#This Row],[ID]]</f>
        <v>72</v>
      </c>
      <c r="I77" s="25">
        <f>Lorcana486111315[[#This Row],[Nb de cartes]]+'Inventaire - Chapitre 1'!G75</f>
        <v>3</v>
      </c>
      <c r="J77" s="25">
        <f>Lorcana486111315[[#This Row],[dont Nb brillant]]+'Inventaire - Chapitre 1'!H75</f>
        <v>1</v>
      </c>
    </row>
    <row r="78" spans="2:10" x14ac:dyDescent="0.25">
      <c r="B78" s="25">
        <v>73</v>
      </c>
      <c r="C78" s="25" t="s">
        <v>117</v>
      </c>
      <c r="D78" s="20" t="s">
        <v>34</v>
      </c>
      <c r="E78" s="25"/>
      <c r="F78" s="25"/>
      <c r="H78" s="25">
        <f>Lorcana486111315[[#This Row],[ID]]</f>
        <v>73</v>
      </c>
      <c r="I78" s="25">
        <f>Lorcana486111315[[#This Row],[Nb de cartes]]+'Inventaire - Chapitre 1'!G76</f>
        <v>13</v>
      </c>
      <c r="J78" s="25">
        <f>Lorcana486111315[[#This Row],[dont Nb brillant]]+'Inventaire - Chapitre 1'!H76</f>
        <v>0</v>
      </c>
    </row>
    <row r="79" spans="2:10" x14ac:dyDescent="0.25">
      <c r="B79" s="25">
        <v>74</v>
      </c>
      <c r="C79" s="25" t="s">
        <v>118</v>
      </c>
      <c r="D79" s="20" t="s">
        <v>34</v>
      </c>
      <c r="E79" s="25"/>
      <c r="F79" s="25"/>
      <c r="H79" s="25">
        <f>Lorcana486111315[[#This Row],[ID]]</f>
        <v>74</v>
      </c>
      <c r="I79" s="25">
        <f>Lorcana486111315[[#This Row],[Nb de cartes]]+'Inventaire - Chapitre 1'!G77</f>
        <v>11</v>
      </c>
      <c r="J79" s="25">
        <f>Lorcana486111315[[#This Row],[dont Nb brillant]]+'Inventaire - Chapitre 1'!H77</f>
        <v>3</v>
      </c>
    </row>
    <row r="80" spans="2:10" x14ac:dyDescent="0.25">
      <c r="B80" s="25">
        <v>75</v>
      </c>
      <c r="C80" s="25" t="s">
        <v>119</v>
      </c>
      <c r="D80" s="20" t="s">
        <v>34</v>
      </c>
      <c r="E80" s="25"/>
      <c r="F80" s="25"/>
      <c r="H80" s="25">
        <f>Lorcana486111315[[#This Row],[ID]]</f>
        <v>75</v>
      </c>
      <c r="I80" s="25">
        <f>Lorcana486111315[[#This Row],[Nb de cartes]]+'Inventaire - Chapitre 1'!G78</f>
        <v>3</v>
      </c>
      <c r="J80" s="25">
        <f>Lorcana486111315[[#This Row],[dont Nb brillant]]+'Inventaire - Chapitre 1'!H78</f>
        <v>0</v>
      </c>
    </row>
    <row r="81" spans="2:10" x14ac:dyDescent="0.25">
      <c r="B81" s="25">
        <v>76</v>
      </c>
      <c r="C81" s="25" t="s">
        <v>120</v>
      </c>
      <c r="D81" s="20" t="s">
        <v>34</v>
      </c>
      <c r="E81" s="25"/>
      <c r="F81" s="25"/>
      <c r="H81" s="25">
        <f>Lorcana486111315[[#This Row],[ID]]</f>
        <v>76</v>
      </c>
      <c r="I81" s="25">
        <f>Lorcana486111315[[#This Row],[Nb de cartes]]+'Inventaire - Chapitre 1'!G79</f>
        <v>7</v>
      </c>
      <c r="J81" s="25">
        <f>Lorcana486111315[[#This Row],[dont Nb brillant]]+'Inventaire - Chapitre 1'!H79</f>
        <v>2</v>
      </c>
    </row>
    <row r="82" spans="2:10" x14ac:dyDescent="0.25">
      <c r="B82" s="25">
        <v>77</v>
      </c>
      <c r="C82" s="25" t="s">
        <v>121</v>
      </c>
      <c r="D82" s="20" t="s">
        <v>34</v>
      </c>
      <c r="E82" s="25"/>
      <c r="F82" s="25"/>
      <c r="H82" s="25">
        <f>Lorcana486111315[[#This Row],[ID]]</f>
        <v>77</v>
      </c>
      <c r="I82" s="25">
        <f>Lorcana486111315[[#This Row],[Nb de cartes]]+'Inventaire - Chapitre 1'!G80</f>
        <v>12</v>
      </c>
      <c r="J82" s="25">
        <f>Lorcana486111315[[#This Row],[dont Nb brillant]]+'Inventaire - Chapitre 1'!H80</f>
        <v>0</v>
      </c>
    </row>
    <row r="83" spans="2:10" x14ac:dyDescent="0.25">
      <c r="B83" s="25">
        <v>78</v>
      </c>
      <c r="C83" s="25" t="s">
        <v>122</v>
      </c>
      <c r="D83" s="20" t="s">
        <v>34</v>
      </c>
      <c r="E83" s="25"/>
      <c r="F83" s="25"/>
      <c r="H83" s="25">
        <f>Lorcana486111315[[#This Row],[ID]]</f>
        <v>78</v>
      </c>
      <c r="I83" s="25">
        <f>Lorcana486111315[[#This Row],[Nb de cartes]]+'Inventaire - Chapitre 1'!G81</f>
        <v>6</v>
      </c>
      <c r="J83" s="25">
        <f>Lorcana486111315[[#This Row],[dont Nb brillant]]+'Inventaire - Chapitre 1'!H81</f>
        <v>0</v>
      </c>
    </row>
    <row r="84" spans="2:10" x14ac:dyDescent="0.25">
      <c r="B84" s="25">
        <v>79</v>
      </c>
      <c r="C84" s="25" t="s">
        <v>123</v>
      </c>
      <c r="D84" s="20" t="s">
        <v>34</v>
      </c>
      <c r="E84" s="25"/>
      <c r="F84" s="25"/>
      <c r="H84" s="25">
        <f>Lorcana486111315[[#This Row],[ID]]</f>
        <v>79</v>
      </c>
      <c r="I84" s="25">
        <f>Lorcana486111315[[#This Row],[Nb de cartes]]+'Inventaire - Chapitre 1'!G82</f>
        <v>23</v>
      </c>
      <c r="J84" s="25">
        <f>Lorcana486111315[[#This Row],[dont Nb brillant]]+'Inventaire - Chapitre 1'!H82</f>
        <v>0</v>
      </c>
    </row>
    <row r="85" spans="2:10" x14ac:dyDescent="0.25">
      <c r="B85" s="25">
        <v>80</v>
      </c>
      <c r="C85" s="25" t="s">
        <v>124</v>
      </c>
      <c r="D85" s="20" t="s">
        <v>34</v>
      </c>
      <c r="E85" s="25"/>
      <c r="F85" s="25"/>
      <c r="H85" s="25">
        <f>Lorcana486111315[[#This Row],[ID]]</f>
        <v>80</v>
      </c>
      <c r="I85" s="25">
        <f>Lorcana486111315[[#This Row],[Nb de cartes]]+'Inventaire - Chapitre 1'!G83</f>
        <v>7</v>
      </c>
      <c r="J85" s="25">
        <f>Lorcana486111315[[#This Row],[dont Nb brillant]]+'Inventaire - Chapitre 1'!H83</f>
        <v>1</v>
      </c>
    </row>
    <row r="86" spans="2:10" x14ac:dyDescent="0.25">
      <c r="B86" s="25">
        <v>81</v>
      </c>
      <c r="C86" s="25" t="s">
        <v>125</v>
      </c>
      <c r="D86" s="20" t="s">
        <v>34</v>
      </c>
      <c r="E86" s="25"/>
      <c r="F86" s="25"/>
      <c r="H86" s="25">
        <f>Lorcana486111315[[#This Row],[ID]]</f>
        <v>81</v>
      </c>
      <c r="I86" s="25">
        <f>Lorcana486111315[[#This Row],[Nb de cartes]]+'Inventaire - Chapitre 1'!G84</f>
        <v>14</v>
      </c>
      <c r="J86" s="25">
        <f>Lorcana486111315[[#This Row],[dont Nb brillant]]+'Inventaire - Chapitre 1'!H84</f>
        <v>0</v>
      </c>
    </row>
    <row r="87" spans="2:10" x14ac:dyDescent="0.25">
      <c r="B87" s="25">
        <v>82</v>
      </c>
      <c r="C87" s="25" t="s">
        <v>126</v>
      </c>
      <c r="D87" s="20" t="s">
        <v>34</v>
      </c>
      <c r="E87" s="25"/>
      <c r="F87" s="25"/>
      <c r="H87" s="25">
        <f>Lorcana486111315[[#This Row],[ID]]</f>
        <v>82</v>
      </c>
      <c r="I87" s="25">
        <f>Lorcana486111315[[#This Row],[Nb de cartes]]+'Inventaire - Chapitre 1'!G85</f>
        <v>6</v>
      </c>
      <c r="J87" s="25">
        <f>Lorcana486111315[[#This Row],[dont Nb brillant]]+'Inventaire - Chapitre 1'!H85</f>
        <v>0</v>
      </c>
    </row>
    <row r="88" spans="2:10" x14ac:dyDescent="0.25">
      <c r="B88" s="25">
        <v>83</v>
      </c>
      <c r="C88" s="25" t="s">
        <v>127</v>
      </c>
      <c r="D88" s="20" t="s">
        <v>34</v>
      </c>
      <c r="E88" s="25"/>
      <c r="F88" s="25"/>
      <c r="H88" s="25">
        <f>Lorcana486111315[[#This Row],[ID]]</f>
        <v>83</v>
      </c>
      <c r="I88" s="25">
        <f>Lorcana486111315[[#This Row],[Nb de cartes]]+'Inventaire - Chapitre 1'!G86</f>
        <v>10</v>
      </c>
      <c r="J88" s="25">
        <f>Lorcana486111315[[#This Row],[dont Nb brillant]]+'Inventaire - Chapitre 1'!H86</f>
        <v>0</v>
      </c>
    </row>
    <row r="89" spans="2:10" x14ac:dyDescent="0.25">
      <c r="B89" s="25">
        <v>84</v>
      </c>
      <c r="C89" s="25" t="s">
        <v>128</v>
      </c>
      <c r="D89" s="20" t="s">
        <v>34</v>
      </c>
      <c r="E89" s="25"/>
      <c r="F89" s="25"/>
      <c r="H89" s="25">
        <f>Lorcana486111315[[#This Row],[ID]]</f>
        <v>84</v>
      </c>
      <c r="I89" s="25">
        <f>Lorcana486111315[[#This Row],[Nb de cartes]]+'Inventaire - Chapitre 1'!G87</f>
        <v>3</v>
      </c>
      <c r="J89" s="25">
        <f>Lorcana486111315[[#This Row],[dont Nb brillant]]+'Inventaire - Chapitre 1'!H87</f>
        <v>0</v>
      </c>
    </row>
    <row r="90" spans="2:10" x14ac:dyDescent="0.25">
      <c r="B90" s="25">
        <v>85</v>
      </c>
      <c r="C90" s="25" t="s">
        <v>129</v>
      </c>
      <c r="D90" s="20" t="s">
        <v>34</v>
      </c>
      <c r="E90" s="25"/>
      <c r="F90" s="25"/>
      <c r="H90" s="25">
        <f>Lorcana486111315[[#This Row],[ID]]</f>
        <v>85</v>
      </c>
      <c r="I90" s="25">
        <f>Lorcana486111315[[#This Row],[Nb de cartes]]+'Inventaire - Chapitre 1'!G88</f>
        <v>6</v>
      </c>
      <c r="J90" s="25">
        <f>Lorcana486111315[[#This Row],[dont Nb brillant]]+'Inventaire - Chapitre 1'!H88</f>
        <v>0</v>
      </c>
    </row>
    <row r="91" spans="2:10" x14ac:dyDescent="0.25">
      <c r="B91" s="25">
        <v>86</v>
      </c>
      <c r="C91" s="25" t="s">
        <v>130</v>
      </c>
      <c r="D91" s="20" t="s">
        <v>34</v>
      </c>
      <c r="E91" s="25"/>
      <c r="F91" s="25"/>
      <c r="H91" s="25">
        <f>Lorcana486111315[[#This Row],[ID]]</f>
        <v>86</v>
      </c>
      <c r="I91" s="25">
        <f>Lorcana486111315[[#This Row],[Nb de cartes]]+'Inventaire - Chapitre 1'!G89</f>
        <v>11</v>
      </c>
      <c r="J91" s="25">
        <f>Lorcana486111315[[#This Row],[dont Nb brillant]]+'Inventaire - Chapitre 1'!H89</f>
        <v>0</v>
      </c>
    </row>
    <row r="92" spans="2:10" x14ac:dyDescent="0.25">
      <c r="B92" s="25">
        <v>87</v>
      </c>
      <c r="C92" s="25" t="s">
        <v>131</v>
      </c>
      <c r="D92" s="20" t="s">
        <v>34</v>
      </c>
      <c r="E92" s="25"/>
      <c r="F92" s="25"/>
      <c r="H92" s="25">
        <f>Lorcana486111315[[#This Row],[ID]]</f>
        <v>87</v>
      </c>
      <c r="I92" s="25">
        <f>Lorcana486111315[[#This Row],[Nb de cartes]]+'Inventaire - Chapitre 1'!G90</f>
        <v>14</v>
      </c>
      <c r="J92" s="25">
        <f>Lorcana486111315[[#This Row],[dont Nb brillant]]+'Inventaire - Chapitre 1'!H90</f>
        <v>0</v>
      </c>
    </row>
    <row r="93" spans="2:10" x14ac:dyDescent="0.25">
      <c r="B93" s="25">
        <v>88</v>
      </c>
      <c r="C93" s="25" t="s">
        <v>132</v>
      </c>
      <c r="D93" s="20" t="s">
        <v>34</v>
      </c>
      <c r="E93" s="25"/>
      <c r="F93" s="25"/>
      <c r="H93" s="25">
        <f>Lorcana486111315[[#This Row],[ID]]</f>
        <v>88</v>
      </c>
      <c r="I93" s="25">
        <f>Lorcana486111315[[#This Row],[Nb de cartes]]+'Inventaire - Chapitre 1'!G91</f>
        <v>5</v>
      </c>
      <c r="J93" s="25">
        <f>Lorcana486111315[[#This Row],[dont Nb brillant]]+'Inventaire - Chapitre 1'!H91</f>
        <v>2</v>
      </c>
    </row>
    <row r="94" spans="2:10" x14ac:dyDescent="0.25">
      <c r="B94" s="25">
        <v>89</v>
      </c>
      <c r="C94" s="25" t="s">
        <v>133</v>
      </c>
      <c r="D94" s="20" t="s">
        <v>34</v>
      </c>
      <c r="E94" s="25"/>
      <c r="F94" s="25"/>
      <c r="H94" s="25">
        <f>Lorcana486111315[[#This Row],[ID]]</f>
        <v>89</v>
      </c>
      <c r="I94" s="25">
        <f>Lorcana486111315[[#This Row],[Nb de cartes]]+'Inventaire - Chapitre 1'!G92</f>
        <v>14</v>
      </c>
      <c r="J94" s="25">
        <f>Lorcana486111315[[#This Row],[dont Nb brillant]]+'Inventaire - Chapitre 1'!H92</f>
        <v>0</v>
      </c>
    </row>
    <row r="95" spans="2:10" x14ac:dyDescent="0.25">
      <c r="B95" s="25">
        <v>90</v>
      </c>
      <c r="C95" s="25" t="s">
        <v>134</v>
      </c>
      <c r="D95" s="20" t="s">
        <v>34</v>
      </c>
      <c r="E95" s="25"/>
      <c r="F95" s="25"/>
      <c r="H95" s="25">
        <f>Lorcana486111315[[#This Row],[ID]]</f>
        <v>90</v>
      </c>
      <c r="I95" s="25">
        <f>Lorcana486111315[[#This Row],[Nb de cartes]]+'Inventaire - Chapitre 1'!G93</f>
        <v>6</v>
      </c>
      <c r="J95" s="25">
        <f>Lorcana486111315[[#This Row],[dont Nb brillant]]+'Inventaire - Chapitre 1'!H93</f>
        <v>1</v>
      </c>
    </row>
    <row r="96" spans="2:10" x14ac:dyDescent="0.25">
      <c r="B96" s="25">
        <v>91</v>
      </c>
      <c r="C96" s="25" t="s">
        <v>135</v>
      </c>
      <c r="D96" s="20" t="s">
        <v>34</v>
      </c>
      <c r="E96" s="25"/>
      <c r="F96" s="25"/>
      <c r="H96" s="25">
        <f>Lorcana486111315[[#This Row],[ID]]</f>
        <v>91</v>
      </c>
      <c r="I96" s="25">
        <f>Lorcana486111315[[#This Row],[Nb de cartes]]+'Inventaire - Chapitre 1'!G94</f>
        <v>16</v>
      </c>
      <c r="J96" s="25">
        <f>Lorcana486111315[[#This Row],[dont Nb brillant]]+'Inventaire - Chapitre 1'!H94</f>
        <v>2</v>
      </c>
    </row>
    <row r="97" spans="2:10" x14ac:dyDescent="0.25">
      <c r="B97" s="25">
        <v>92</v>
      </c>
      <c r="C97" s="25" t="s">
        <v>136</v>
      </c>
      <c r="D97" s="20" t="s">
        <v>34</v>
      </c>
      <c r="E97" s="25"/>
      <c r="F97" s="25"/>
      <c r="H97" s="25">
        <f>Lorcana486111315[[#This Row],[ID]]</f>
        <v>92</v>
      </c>
      <c r="I97" s="25">
        <f>Lorcana486111315[[#This Row],[Nb de cartes]]+'Inventaire - Chapitre 1'!G95</f>
        <v>9</v>
      </c>
      <c r="J97" s="25">
        <f>Lorcana486111315[[#This Row],[dont Nb brillant]]+'Inventaire - Chapitre 1'!H95</f>
        <v>0</v>
      </c>
    </row>
    <row r="98" spans="2:10" x14ac:dyDescent="0.25">
      <c r="B98" s="25">
        <v>93</v>
      </c>
      <c r="C98" s="25" t="s">
        <v>137</v>
      </c>
      <c r="D98" s="20" t="s">
        <v>34</v>
      </c>
      <c r="E98" s="25"/>
      <c r="F98" s="25"/>
      <c r="H98" s="25">
        <f>Lorcana486111315[[#This Row],[ID]]</f>
        <v>93</v>
      </c>
      <c r="I98" s="25">
        <f>Lorcana486111315[[#This Row],[Nb de cartes]]+'Inventaire - Chapitre 1'!G96</f>
        <v>14</v>
      </c>
      <c r="J98" s="25">
        <f>Lorcana486111315[[#This Row],[dont Nb brillant]]+'Inventaire - Chapitre 1'!H96</f>
        <v>2</v>
      </c>
    </row>
    <row r="99" spans="2:10" x14ac:dyDescent="0.25">
      <c r="B99" s="25">
        <v>94</v>
      </c>
      <c r="C99" s="25" t="s">
        <v>138</v>
      </c>
      <c r="D99" s="20" t="s">
        <v>34</v>
      </c>
      <c r="E99" s="25"/>
      <c r="F99" s="25"/>
      <c r="H99" s="25">
        <f>Lorcana486111315[[#This Row],[ID]]</f>
        <v>94</v>
      </c>
      <c r="I99" s="25">
        <f>Lorcana486111315[[#This Row],[Nb de cartes]]+'Inventaire - Chapitre 1'!G97</f>
        <v>8</v>
      </c>
      <c r="J99" s="25">
        <f>Lorcana486111315[[#This Row],[dont Nb brillant]]+'Inventaire - Chapitre 1'!H97</f>
        <v>0</v>
      </c>
    </row>
    <row r="100" spans="2:10" x14ac:dyDescent="0.25">
      <c r="B100" s="25">
        <v>95</v>
      </c>
      <c r="C100" s="25" t="s">
        <v>139</v>
      </c>
      <c r="D100" s="20" t="s">
        <v>34</v>
      </c>
      <c r="E100" s="25"/>
      <c r="F100" s="25"/>
      <c r="H100" s="25">
        <f>Lorcana486111315[[#This Row],[ID]]</f>
        <v>95</v>
      </c>
      <c r="I100" s="25">
        <f>Lorcana486111315[[#This Row],[Nb de cartes]]+'Inventaire - Chapitre 1'!G98</f>
        <v>12</v>
      </c>
      <c r="J100" s="25">
        <f>Lorcana486111315[[#This Row],[dont Nb brillant]]+'Inventaire - Chapitre 1'!H98</f>
        <v>0</v>
      </c>
    </row>
    <row r="101" spans="2:10" x14ac:dyDescent="0.25">
      <c r="B101" s="25">
        <v>96</v>
      </c>
      <c r="C101" s="25" t="s">
        <v>140</v>
      </c>
      <c r="D101" s="20" t="s">
        <v>34</v>
      </c>
      <c r="E101" s="25"/>
      <c r="F101" s="25"/>
      <c r="H101" s="25">
        <f>Lorcana486111315[[#This Row],[ID]]</f>
        <v>96</v>
      </c>
      <c r="I101" s="25">
        <f>Lorcana486111315[[#This Row],[Nb de cartes]]+'Inventaire - Chapitre 1'!G99</f>
        <v>14</v>
      </c>
      <c r="J101" s="25">
        <f>Lorcana486111315[[#This Row],[dont Nb brillant]]+'Inventaire - Chapitre 1'!H99</f>
        <v>0</v>
      </c>
    </row>
    <row r="102" spans="2:10" x14ac:dyDescent="0.25">
      <c r="B102" s="25">
        <v>97</v>
      </c>
      <c r="C102" s="25" t="s">
        <v>141</v>
      </c>
      <c r="D102" s="20" t="s">
        <v>34</v>
      </c>
      <c r="E102" s="25"/>
      <c r="F102" s="25"/>
      <c r="H102" s="25">
        <f>Lorcana486111315[[#This Row],[ID]]</f>
        <v>97</v>
      </c>
      <c r="I102" s="25">
        <f>Lorcana486111315[[#This Row],[Nb de cartes]]+'Inventaire - Chapitre 1'!G100</f>
        <v>5</v>
      </c>
      <c r="J102" s="25">
        <f>Lorcana486111315[[#This Row],[dont Nb brillant]]+'Inventaire - Chapitre 1'!H100</f>
        <v>1</v>
      </c>
    </row>
    <row r="103" spans="2:10" x14ac:dyDescent="0.25">
      <c r="B103" s="25">
        <v>98</v>
      </c>
      <c r="C103" s="25" t="s">
        <v>142</v>
      </c>
      <c r="D103" s="20" t="s">
        <v>34</v>
      </c>
      <c r="E103" s="25"/>
      <c r="F103" s="25"/>
      <c r="H103" s="25">
        <f>Lorcana486111315[[#This Row],[ID]]</f>
        <v>98</v>
      </c>
      <c r="I103" s="25">
        <f>Lorcana486111315[[#This Row],[Nb de cartes]]+'Inventaire - Chapitre 1'!G101</f>
        <v>11</v>
      </c>
      <c r="J103" s="25">
        <f>Lorcana486111315[[#This Row],[dont Nb brillant]]+'Inventaire - Chapitre 1'!H101</f>
        <v>0</v>
      </c>
    </row>
    <row r="104" spans="2:10" x14ac:dyDescent="0.25">
      <c r="B104" s="25">
        <v>99</v>
      </c>
      <c r="C104" s="25" t="s">
        <v>143</v>
      </c>
      <c r="D104" s="20" t="s">
        <v>34</v>
      </c>
      <c r="E104" s="25"/>
      <c r="F104" s="25"/>
      <c r="H104" s="25">
        <f>Lorcana486111315[[#This Row],[ID]]</f>
        <v>99</v>
      </c>
      <c r="I104" s="25">
        <f>Lorcana486111315[[#This Row],[Nb de cartes]]+'Inventaire - Chapitre 1'!G102</f>
        <v>8</v>
      </c>
      <c r="J104" s="25">
        <f>Lorcana486111315[[#This Row],[dont Nb brillant]]+'Inventaire - Chapitre 1'!H102</f>
        <v>0</v>
      </c>
    </row>
    <row r="105" spans="2:10" x14ac:dyDescent="0.25">
      <c r="B105" s="25">
        <v>100</v>
      </c>
      <c r="C105" s="25" t="s">
        <v>144</v>
      </c>
      <c r="D105" s="20" t="s">
        <v>34</v>
      </c>
      <c r="E105" s="25"/>
      <c r="F105" s="25"/>
      <c r="H105" s="25">
        <f>Lorcana486111315[[#This Row],[ID]]</f>
        <v>100</v>
      </c>
      <c r="I105" s="25">
        <f>Lorcana486111315[[#This Row],[Nb de cartes]]+'Inventaire - Chapitre 1'!G103</f>
        <v>18</v>
      </c>
      <c r="J105" s="25">
        <f>Lorcana486111315[[#This Row],[dont Nb brillant]]+'Inventaire - Chapitre 1'!H103</f>
        <v>3</v>
      </c>
    </row>
    <row r="106" spans="2:10" x14ac:dyDescent="0.25">
      <c r="B106" s="25">
        <v>101</v>
      </c>
      <c r="C106" s="25" t="s">
        <v>145</v>
      </c>
      <c r="D106" s="20" t="s">
        <v>34</v>
      </c>
      <c r="E106" s="25"/>
      <c r="F106" s="25"/>
      <c r="H106" s="25">
        <f>Lorcana486111315[[#This Row],[ID]]</f>
        <v>101</v>
      </c>
      <c r="I106" s="25">
        <f>Lorcana486111315[[#This Row],[Nb de cartes]]+'Inventaire - Chapitre 1'!G104</f>
        <v>13</v>
      </c>
      <c r="J106" s="25">
        <f>Lorcana486111315[[#This Row],[dont Nb brillant]]+'Inventaire - Chapitre 1'!H104</f>
        <v>0</v>
      </c>
    </row>
    <row r="107" spans="2:10" x14ac:dyDescent="0.25">
      <c r="B107" s="25">
        <v>102</v>
      </c>
      <c r="C107" s="25" t="s">
        <v>146</v>
      </c>
      <c r="D107" s="20" t="s">
        <v>34</v>
      </c>
      <c r="E107" s="25"/>
      <c r="F107" s="25"/>
      <c r="H107" s="25">
        <f>Lorcana486111315[[#This Row],[ID]]</f>
        <v>102</v>
      </c>
      <c r="I107" s="25">
        <f>Lorcana486111315[[#This Row],[Nb de cartes]]+'Inventaire - Chapitre 1'!G105</f>
        <v>19</v>
      </c>
      <c r="J107" s="25">
        <f>Lorcana486111315[[#This Row],[dont Nb brillant]]+'Inventaire - Chapitre 1'!H105</f>
        <v>0</v>
      </c>
    </row>
    <row r="108" spans="2:10" x14ac:dyDescent="0.25">
      <c r="B108" s="25">
        <v>103</v>
      </c>
      <c r="C108" s="25" t="s">
        <v>147</v>
      </c>
      <c r="D108" s="21" t="s">
        <v>30</v>
      </c>
      <c r="E108" s="25"/>
      <c r="F108" s="25"/>
      <c r="H108" s="25">
        <f>Lorcana486111315[[#This Row],[ID]]</f>
        <v>103</v>
      </c>
      <c r="I108" s="25">
        <f>Lorcana486111315[[#This Row],[Nb de cartes]]+'Inventaire - Chapitre 1'!G106</f>
        <v>13</v>
      </c>
      <c r="J108" s="25">
        <f>Lorcana486111315[[#This Row],[dont Nb brillant]]+'Inventaire - Chapitre 1'!H106</f>
        <v>1</v>
      </c>
    </row>
    <row r="109" spans="2:10" x14ac:dyDescent="0.25">
      <c r="B109" s="25">
        <v>104</v>
      </c>
      <c r="C109" s="25" t="s">
        <v>148</v>
      </c>
      <c r="D109" s="21" t="s">
        <v>30</v>
      </c>
      <c r="E109" s="25"/>
      <c r="F109" s="25"/>
      <c r="H109" s="25">
        <f>Lorcana486111315[[#This Row],[ID]]</f>
        <v>104</v>
      </c>
      <c r="I109" s="25">
        <f>Lorcana486111315[[#This Row],[Nb de cartes]]+'Inventaire - Chapitre 1'!G107</f>
        <v>5</v>
      </c>
      <c r="J109" s="25">
        <f>Lorcana486111315[[#This Row],[dont Nb brillant]]+'Inventaire - Chapitre 1'!H107</f>
        <v>1</v>
      </c>
    </row>
    <row r="110" spans="2:10" x14ac:dyDescent="0.25">
      <c r="B110" s="25">
        <v>105</v>
      </c>
      <c r="C110" s="25" t="s">
        <v>149</v>
      </c>
      <c r="D110" s="21" t="s">
        <v>30</v>
      </c>
      <c r="E110" s="25"/>
      <c r="F110" s="25"/>
      <c r="H110" s="25">
        <f>Lorcana486111315[[#This Row],[ID]]</f>
        <v>105</v>
      </c>
      <c r="I110" s="25">
        <f>Lorcana486111315[[#This Row],[Nb de cartes]]+'Inventaire - Chapitre 1'!G108</f>
        <v>17</v>
      </c>
      <c r="J110" s="25">
        <f>Lorcana486111315[[#This Row],[dont Nb brillant]]+'Inventaire - Chapitre 1'!H108</f>
        <v>1</v>
      </c>
    </row>
    <row r="111" spans="2:10" x14ac:dyDescent="0.25">
      <c r="B111" s="25">
        <v>106</v>
      </c>
      <c r="C111" s="25" t="s">
        <v>151</v>
      </c>
      <c r="D111" s="21" t="s">
        <v>30</v>
      </c>
      <c r="E111" s="25"/>
      <c r="F111" s="25"/>
      <c r="H111" s="25">
        <f>Lorcana486111315[[#This Row],[ID]]</f>
        <v>106</v>
      </c>
      <c r="I111" s="25">
        <f>Lorcana486111315[[#This Row],[Nb de cartes]]+'Inventaire - Chapitre 1'!G109</f>
        <v>12</v>
      </c>
      <c r="J111" s="25">
        <f>Lorcana486111315[[#This Row],[dont Nb brillant]]+'Inventaire - Chapitre 1'!H109</f>
        <v>2</v>
      </c>
    </row>
    <row r="112" spans="2:10" x14ac:dyDescent="0.25">
      <c r="B112" s="25">
        <v>107</v>
      </c>
      <c r="C112" s="25" t="s">
        <v>150</v>
      </c>
      <c r="D112" s="21" t="s">
        <v>30</v>
      </c>
      <c r="E112" s="25"/>
      <c r="F112" s="25"/>
      <c r="H112" s="25">
        <f>Lorcana486111315[[#This Row],[ID]]</f>
        <v>107</v>
      </c>
      <c r="I112" s="25">
        <f>Lorcana486111315[[#This Row],[Nb de cartes]]+'Inventaire - Chapitre 1'!G110</f>
        <v>3</v>
      </c>
      <c r="J112" s="25">
        <f>Lorcana486111315[[#This Row],[dont Nb brillant]]+'Inventaire - Chapitre 1'!H110</f>
        <v>0</v>
      </c>
    </row>
    <row r="113" spans="2:10" x14ac:dyDescent="0.25">
      <c r="B113" s="25">
        <v>108</v>
      </c>
      <c r="C113" s="25" t="s">
        <v>152</v>
      </c>
      <c r="D113" s="21" t="s">
        <v>30</v>
      </c>
      <c r="E113" s="25"/>
      <c r="F113" s="25"/>
      <c r="H113" s="25">
        <f>Lorcana486111315[[#This Row],[ID]]</f>
        <v>108</v>
      </c>
      <c r="I113" s="25">
        <f>Lorcana486111315[[#This Row],[Nb de cartes]]+'Inventaire - Chapitre 1'!G111</f>
        <v>15</v>
      </c>
      <c r="J113" s="25">
        <f>Lorcana486111315[[#This Row],[dont Nb brillant]]+'Inventaire - Chapitre 1'!H111</f>
        <v>1</v>
      </c>
    </row>
    <row r="114" spans="2:10" x14ac:dyDescent="0.25">
      <c r="B114" s="25">
        <v>109</v>
      </c>
      <c r="C114" s="25" t="s">
        <v>153</v>
      </c>
      <c r="D114" s="21" t="s">
        <v>30</v>
      </c>
      <c r="E114" s="25"/>
      <c r="F114" s="25"/>
      <c r="H114" s="25">
        <f>Lorcana486111315[[#This Row],[ID]]</f>
        <v>109</v>
      </c>
      <c r="I114" s="25">
        <f>Lorcana486111315[[#This Row],[Nb de cartes]]+'Inventaire - Chapitre 1'!G112</f>
        <v>15</v>
      </c>
      <c r="J114" s="25">
        <f>Lorcana486111315[[#This Row],[dont Nb brillant]]+'Inventaire - Chapitre 1'!H112</f>
        <v>0</v>
      </c>
    </row>
    <row r="115" spans="2:10" x14ac:dyDescent="0.25">
      <c r="B115" s="25">
        <v>110</v>
      </c>
      <c r="C115" s="25" t="s">
        <v>154</v>
      </c>
      <c r="D115" s="21" t="s">
        <v>30</v>
      </c>
      <c r="E115" s="25"/>
      <c r="F115" s="25"/>
      <c r="H115" s="25">
        <f>Lorcana486111315[[#This Row],[ID]]</f>
        <v>110</v>
      </c>
      <c r="I115" s="25">
        <f>Lorcana486111315[[#This Row],[Nb de cartes]]+'Inventaire - Chapitre 1'!G113</f>
        <v>12</v>
      </c>
      <c r="J115" s="25">
        <f>Lorcana486111315[[#This Row],[dont Nb brillant]]+'Inventaire - Chapitre 1'!H113</f>
        <v>1</v>
      </c>
    </row>
    <row r="116" spans="2:10" x14ac:dyDescent="0.25">
      <c r="B116" s="25">
        <v>111</v>
      </c>
      <c r="C116" s="25" t="s">
        <v>155</v>
      </c>
      <c r="D116" s="21" t="s">
        <v>30</v>
      </c>
      <c r="E116" s="25"/>
      <c r="F116" s="25"/>
      <c r="H116" s="25">
        <f>Lorcana486111315[[#This Row],[ID]]</f>
        <v>111</v>
      </c>
      <c r="I116" s="25">
        <f>Lorcana486111315[[#This Row],[Nb de cartes]]+'Inventaire - Chapitre 1'!G114</f>
        <v>16</v>
      </c>
      <c r="J116" s="25">
        <f>Lorcana486111315[[#This Row],[dont Nb brillant]]+'Inventaire - Chapitre 1'!H114</f>
        <v>2</v>
      </c>
    </row>
    <row r="117" spans="2:10" x14ac:dyDescent="0.25">
      <c r="B117" s="25">
        <v>112</v>
      </c>
      <c r="C117" s="25" t="s">
        <v>156</v>
      </c>
      <c r="D117" s="21" t="s">
        <v>30</v>
      </c>
      <c r="E117" s="25"/>
      <c r="F117" s="25"/>
      <c r="H117" s="25">
        <f>Lorcana486111315[[#This Row],[ID]]</f>
        <v>112</v>
      </c>
      <c r="I117" s="25">
        <f>Lorcana486111315[[#This Row],[Nb de cartes]]+'Inventaire - Chapitre 1'!G115</f>
        <v>2</v>
      </c>
      <c r="J117" s="25">
        <f>Lorcana486111315[[#This Row],[dont Nb brillant]]+'Inventaire - Chapitre 1'!H115</f>
        <v>0</v>
      </c>
    </row>
    <row r="118" spans="2:10" x14ac:dyDescent="0.25">
      <c r="B118" s="25">
        <v>113</v>
      </c>
      <c r="C118" s="25" t="s">
        <v>157</v>
      </c>
      <c r="D118" s="21" t="s">
        <v>30</v>
      </c>
      <c r="E118" s="25"/>
      <c r="F118" s="25"/>
      <c r="H118" s="25">
        <f>Lorcana486111315[[#This Row],[ID]]</f>
        <v>113</v>
      </c>
      <c r="I118" s="25">
        <f>Lorcana486111315[[#This Row],[Nb de cartes]]+'Inventaire - Chapitre 1'!G116</f>
        <v>1</v>
      </c>
      <c r="J118" s="25">
        <f>Lorcana486111315[[#This Row],[dont Nb brillant]]+'Inventaire - Chapitre 1'!H116</f>
        <v>0</v>
      </c>
    </row>
    <row r="119" spans="2:10" x14ac:dyDescent="0.25">
      <c r="B119" s="25">
        <v>114</v>
      </c>
      <c r="C119" s="25" t="s">
        <v>257</v>
      </c>
      <c r="D119" s="21" t="s">
        <v>30</v>
      </c>
      <c r="E119" s="25"/>
      <c r="F119" s="25"/>
      <c r="H119" s="25">
        <f>Lorcana486111315[[#This Row],[ID]]</f>
        <v>114</v>
      </c>
      <c r="I119" s="25">
        <f>Lorcana486111315[[#This Row],[Nb de cartes]]+'Inventaire - Chapitre 1'!G117</f>
        <v>5</v>
      </c>
      <c r="J119" s="25">
        <f>Lorcana486111315[[#This Row],[dont Nb brillant]]+'Inventaire - Chapitre 1'!H117</f>
        <v>0</v>
      </c>
    </row>
    <row r="120" spans="2:10" x14ac:dyDescent="0.25">
      <c r="B120" s="25">
        <v>115</v>
      </c>
      <c r="C120" s="25" t="s">
        <v>158</v>
      </c>
      <c r="D120" s="21" t="s">
        <v>30</v>
      </c>
      <c r="E120" s="25"/>
      <c r="F120" s="25"/>
      <c r="H120" s="25">
        <f>Lorcana486111315[[#This Row],[ID]]</f>
        <v>115</v>
      </c>
      <c r="I120" s="25">
        <f>Lorcana486111315[[#This Row],[Nb de cartes]]+'Inventaire - Chapitre 1'!G118</f>
        <v>6</v>
      </c>
      <c r="J120" s="25">
        <f>Lorcana486111315[[#This Row],[dont Nb brillant]]+'Inventaire - Chapitre 1'!H118</f>
        <v>1</v>
      </c>
    </row>
    <row r="121" spans="2:10" x14ac:dyDescent="0.25">
      <c r="B121" s="25">
        <v>116</v>
      </c>
      <c r="C121" s="25" t="s">
        <v>159</v>
      </c>
      <c r="D121" s="21" t="s">
        <v>30</v>
      </c>
      <c r="E121" s="25"/>
      <c r="F121" s="25"/>
      <c r="H121" s="25">
        <f>Lorcana486111315[[#This Row],[ID]]</f>
        <v>116</v>
      </c>
      <c r="I121" s="25">
        <f>Lorcana486111315[[#This Row],[Nb de cartes]]+'Inventaire - Chapitre 1'!G119</f>
        <v>18</v>
      </c>
      <c r="J121" s="25">
        <f>Lorcana486111315[[#This Row],[dont Nb brillant]]+'Inventaire - Chapitre 1'!H119</f>
        <v>1</v>
      </c>
    </row>
    <row r="122" spans="2:10" x14ac:dyDescent="0.25">
      <c r="B122" s="25">
        <v>117</v>
      </c>
      <c r="C122" s="25" t="s">
        <v>160</v>
      </c>
      <c r="D122" s="21" t="s">
        <v>30</v>
      </c>
      <c r="E122" s="25"/>
      <c r="F122" s="25"/>
      <c r="H122" s="25">
        <f>Lorcana486111315[[#This Row],[ID]]</f>
        <v>117</v>
      </c>
      <c r="I122" s="25">
        <f>Lorcana486111315[[#This Row],[Nb de cartes]]+'Inventaire - Chapitre 1'!G120</f>
        <v>8</v>
      </c>
      <c r="J122" s="25">
        <f>Lorcana486111315[[#This Row],[dont Nb brillant]]+'Inventaire - Chapitre 1'!H120</f>
        <v>1</v>
      </c>
    </row>
    <row r="123" spans="2:10" x14ac:dyDescent="0.25">
      <c r="B123" s="25">
        <v>118</v>
      </c>
      <c r="C123" s="25" t="s">
        <v>161</v>
      </c>
      <c r="D123" s="21" t="s">
        <v>30</v>
      </c>
      <c r="E123" s="25"/>
      <c r="F123" s="25"/>
      <c r="H123" s="25">
        <f>Lorcana486111315[[#This Row],[ID]]</f>
        <v>118</v>
      </c>
      <c r="I123" s="25">
        <f>Lorcana486111315[[#This Row],[Nb de cartes]]+'Inventaire - Chapitre 1'!G121</f>
        <v>4</v>
      </c>
      <c r="J123" s="25">
        <f>Lorcana486111315[[#This Row],[dont Nb brillant]]+'Inventaire - Chapitre 1'!H121</f>
        <v>1</v>
      </c>
    </row>
    <row r="124" spans="2:10" x14ac:dyDescent="0.25">
      <c r="B124" s="25">
        <v>119</v>
      </c>
      <c r="C124" s="25" t="s">
        <v>162</v>
      </c>
      <c r="D124" s="21" t="s">
        <v>30</v>
      </c>
      <c r="E124" s="25"/>
      <c r="F124" s="25"/>
      <c r="H124" s="25">
        <f>Lorcana486111315[[#This Row],[ID]]</f>
        <v>119</v>
      </c>
      <c r="I124" s="25">
        <f>Lorcana486111315[[#This Row],[Nb de cartes]]+'Inventaire - Chapitre 1'!G122</f>
        <v>14</v>
      </c>
      <c r="J124" s="25">
        <f>Lorcana486111315[[#This Row],[dont Nb brillant]]+'Inventaire - Chapitre 1'!H122</f>
        <v>0</v>
      </c>
    </row>
    <row r="125" spans="2:10" x14ac:dyDescent="0.25">
      <c r="B125" s="25">
        <v>120</v>
      </c>
      <c r="C125" s="25" t="s">
        <v>163</v>
      </c>
      <c r="D125" s="21" t="s">
        <v>30</v>
      </c>
      <c r="E125" s="25"/>
      <c r="F125" s="25"/>
      <c r="H125" s="25">
        <f>Lorcana486111315[[#This Row],[ID]]</f>
        <v>120</v>
      </c>
      <c r="I125" s="25">
        <f>Lorcana486111315[[#This Row],[Nb de cartes]]+'Inventaire - Chapitre 1'!G123</f>
        <v>18</v>
      </c>
      <c r="J125" s="25">
        <f>Lorcana486111315[[#This Row],[dont Nb brillant]]+'Inventaire - Chapitre 1'!H123</f>
        <v>0</v>
      </c>
    </row>
    <row r="126" spans="2:10" x14ac:dyDescent="0.25">
      <c r="B126" s="25">
        <v>121</v>
      </c>
      <c r="C126" s="25" t="s">
        <v>164</v>
      </c>
      <c r="D126" s="21" t="s">
        <v>30</v>
      </c>
      <c r="E126" s="25"/>
      <c r="F126" s="25"/>
      <c r="H126" s="25">
        <f>Lorcana486111315[[#This Row],[ID]]</f>
        <v>121</v>
      </c>
      <c r="I126" s="25">
        <f>Lorcana486111315[[#This Row],[Nb de cartes]]+'Inventaire - Chapitre 1'!G124</f>
        <v>13</v>
      </c>
      <c r="J126" s="25">
        <f>Lorcana486111315[[#This Row],[dont Nb brillant]]+'Inventaire - Chapitre 1'!H124</f>
        <v>0</v>
      </c>
    </row>
    <row r="127" spans="2:10" x14ac:dyDescent="0.25">
      <c r="B127" s="25">
        <v>122</v>
      </c>
      <c r="C127" s="25" t="s">
        <v>165</v>
      </c>
      <c r="D127" s="21" t="s">
        <v>30</v>
      </c>
      <c r="E127" s="25"/>
      <c r="F127" s="25"/>
      <c r="H127" s="25">
        <f>Lorcana486111315[[#This Row],[ID]]</f>
        <v>122</v>
      </c>
      <c r="I127" s="25">
        <f>Lorcana486111315[[#This Row],[Nb de cartes]]+'Inventaire - Chapitre 1'!G125</f>
        <v>14</v>
      </c>
      <c r="J127" s="25">
        <f>Lorcana486111315[[#This Row],[dont Nb brillant]]+'Inventaire - Chapitre 1'!H125</f>
        <v>0</v>
      </c>
    </row>
    <row r="128" spans="2:10" x14ac:dyDescent="0.25">
      <c r="B128" s="25">
        <v>123</v>
      </c>
      <c r="C128" s="25" t="s">
        <v>166</v>
      </c>
      <c r="D128" s="21" t="s">
        <v>30</v>
      </c>
      <c r="E128" s="25"/>
      <c r="F128" s="25"/>
      <c r="H128" s="25">
        <f>Lorcana486111315[[#This Row],[ID]]</f>
        <v>123</v>
      </c>
      <c r="I128" s="25">
        <f>Lorcana486111315[[#This Row],[Nb de cartes]]+'Inventaire - Chapitre 1'!G126</f>
        <v>7</v>
      </c>
      <c r="J128" s="25">
        <f>Lorcana486111315[[#This Row],[dont Nb brillant]]+'Inventaire - Chapitre 1'!H126</f>
        <v>1</v>
      </c>
    </row>
    <row r="129" spans="2:10" x14ac:dyDescent="0.25">
      <c r="B129" s="25">
        <v>124</v>
      </c>
      <c r="C129" s="25" t="s">
        <v>167</v>
      </c>
      <c r="D129" s="21" t="s">
        <v>30</v>
      </c>
      <c r="E129" s="25"/>
      <c r="F129" s="25"/>
      <c r="H129" s="25">
        <f>Lorcana486111315[[#This Row],[ID]]</f>
        <v>124</v>
      </c>
      <c r="I129" s="25">
        <f>Lorcana486111315[[#This Row],[Nb de cartes]]+'Inventaire - Chapitre 1'!G127</f>
        <v>13</v>
      </c>
      <c r="J129" s="25">
        <f>Lorcana486111315[[#This Row],[dont Nb brillant]]+'Inventaire - Chapitre 1'!H127</f>
        <v>0</v>
      </c>
    </row>
    <row r="130" spans="2:10" x14ac:dyDescent="0.25">
      <c r="B130" s="25">
        <v>125</v>
      </c>
      <c r="C130" s="25" t="s">
        <v>168</v>
      </c>
      <c r="D130" s="21" t="s">
        <v>30</v>
      </c>
      <c r="E130" s="25"/>
      <c r="F130" s="25"/>
      <c r="H130" s="25">
        <f>Lorcana486111315[[#This Row],[ID]]</f>
        <v>125</v>
      </c>
      <c r="I130" s="25">
        <f>Lorcana486111315[[#This Row],[Nb de cartes]]+'Inventaire - Chapitre 1'!G128</f>
        <v>5</v>
      </c>
      <c r="J130" s="25">
        <f>Lorcana486111315[[#This Row],[dont Nb brillant]]+'Inventaire - Chapitre 1'!H128</f>
        <v>2</v>
      </c>
    </row>
    <row r="131" spans="2:10" x14ac:dyDescent="0.25">
      <c r="B131" s="25">
        <v>126</v>
      </c>
      <c r="C131" s="25" t="s">
        <v>169</v>
      </c>
      <c r="D131" s="21" t="s">
        <v>30</v>
      </c>
      <c r="E131" s="25"/>
      <c r="F131" s="25"/>
      <c r="H131" s="25">
        <f>Lorcana486111315[[#This Row],[ID]]</f>
        <v>126</v>
      </c>
      <c r="I131" s="25">
        <f>Lorcana486111315[[#This Row],[Nb de cartes]]+'Inventaire - Chapitre 1'!G129</f>
        <v>7</v>
      </c>
      <c r="J131" s="25">
        <f>Lorcana486111315[[#This Row],[dont Nb brillant]]+'Inventaire - Chapitre 1'!H129</f>
        <v>0</v>
      </c>
    </row>
    <row r="132" spans="2:10" x14ac:dyDescent="0.25">
      <c r="B132" s="25">
        <v>127</v>
      </c>
      <c r="C132" s="25" t="s">
        <v>170</v>
      </c>
      <c r="D132" s="21" t="s">
        <v>30</v>
      </c>
      <c r="E132" s="25"/>
      <c r="F132" s="25"/>
      <c r="H132" s="25">
        <f>Lorcana486111315[[#This Row],[ID]]</f>
        <v>127</v>
      </c>
      <c r="I132" s="25">
        <f>Lorcana486111315[[#This Row],[Nb de cartes]]+'Inventaire - Chapitre 1'!G130</f>
        <v>10</v>
      </c>
      <c r="J132" s="25">
        <f>Lorcana486111315[[#This Row],[dont Nb brillant]]+'Inventaire - Chapitre 1'!H130</f>
        <v>1</v>
      </c>
    </row>
    <row r="133" spans="2:10" x14ac:dyDescent="0.25">
      <c r="B133" s="25">
        <v>128</v>
      </c>
      <c r="C133" s="25" t="s">
        <v>171</v>
      </c>
      <c r="D133" s="21" t="s">
        <v>30</v>
      </c>
      <c r="E133" s="25"/>
      <c r="F133" s="25"/>
      <c r="H133" s="25">
        <f>Lorcana486111315[[#This Row],[ID]]</f>
        <v>128</v>
      </c>
      <c r="I133" s="25">
        <f>Lorcana486111315[[#This Row],[Nb de cartes]]+'Inventaire - Chapitre 1'!G131</f>
        <v>4</v>
      </c>
      <c r="J133" s="25">
        <f>Lorcana486111315[[#This Row],[dont Nb brillant]]+'Inventaire - Chapitre 1'!H131</f>
        <v>0</v>
      </c>
    </row>
    <row r="134" spans="2:10" x14ac:dyDescent="0.25">
      <c r="B134" s="25">
        <v>129</v>
      </c>
      <c r="C134" s="25" t="s">
        <v>172</v>
      </c>
      <c r="D134" s="21" t="s">
        <v>30</v>
      </c>
      <c r="E134" s="25"/>
      <c r="F134" s="25"/>
      <c r="H134" s="25">
        <f>Lorcana486111315[[#This Row],[ID]]</f>
        <v>129</v>
      </c>
      <c r="I134" s="25">
        <f>Lorcana486111315[[#This Row],[Nb de cartes]]+'Inventaire - Chapitre 1'!G132</f>
        <v>8</v>
      </c>
      <c r="J134" s="25">
        <f>Lorcana486111315[[#This Row],[dont Nb brillant]]+'Inventaire - Chapitre 1'!H132</f>
        <v>1</v>
      </c>
    </row>
    <row r="135" spans="2:10" x14ac:dyDescent="0.25">
      <c r="B135" s="25">
        <v>130</v>
      </c>
      <c r="C135" s="25" t="s">
        <v>173</v>
      </c>
      <c r="D135" s="21" t="s">
        <v>30</v>
      </c>
      <c r="E135" s="25"/>
      <c r="F135" s="25"/>
      <c r="H135" s="25">
        <f>Lorcana486111315[[#This Row],[ID]]</f>
        <v>130</v>
      </c>
      <c r="I135" s="25">
        <f>Lorcana486111315[[#This Row],[Nb de cartes]]+'Inventaire - Chapitre 1'!G133</f>
        <v>16</v>
      </c>
      <c r="J135" s="25">
        <f>Lorcana486111315[[#This Row],[dont Nb brillant]]+'Inventaire - Chapitre 1'!H133</f>
        <v>0</v>
      </c>
    </row>
    <row r="136" spans="2:10" x14ac:dyDescent="0.25">
      <c r="B136" s="25">
        <v>131</v>
      </c>
      <c r="C136" s="25" t="s">
        <v>174</v>
      </c>
      <c r="D136" s="21" t="s">
        <v>30</v>
      </c>
      <c r="E136" s="25"/>
      <c r="F136" s="25"/>
      <c r="H136" s="25">
        <f>Lorcana486111315[[#This Row],[ID]]</f>
        <v>131</v>
      </c>
      <c r="I136" s="25">
        <f>Lorcana486111315[[#This Row],[Nb de cartes]]+'Inventaire - Chapitre 1'!G134</f>
        <v>8</v>
      </c>
      <c r="J136" s="25">
        <f>Lorcana486111315[[#This Row],[dont Nb brillant]]+'Inventaire - Chapitre 1'!H134</f>
        <v>0</v>
      </c>
    </row>
    <row r="137" spans="2:10" x14ac:dyDescent="0.25">
      <c r="B137" s="25">
        <v>132</v>
      </c>
      <c r="C137" s="25" t="s">
        <v>175</v>
      </c>
      <c r="D137" s="21" t="s">
        <v>30</v>
      </c>
      <c r="E137" s="25"/>
      <c r="F137" s="25"/>
      <c r="H137" s="25">
        <f>Lorcana486111315[[#This Row],[ID]]</f>
        <v>132</v>
      </c>
      <c r="I137" s="25">
        <f>Lorcana486111315[[#This Row],[Nb de cartes]]+'Inventaire - Chapitre 1'!G135</f>
        <v>13</v>
      </c>
      <c r="J137" s="25">
        <f>Lorcana486111315[[#This Row],[dont Nb brillant]]+'Inventaire - Chapitre 1'!H135</f>
        <v>0</v>
      </c>
    </row>
    <row r="138" spans="2:10" x14ac:dyDescent="0.25">
      <c r="B138" s="25">
        <v>133</v>
      </c>
      <c r="C138" s="25" t="s">
        <v>176</v>
      </c>
      <c r="D138" s="21" t="s">
        <v>30</v>
      </c>
      <c r="E138" s="25"/>
      <c r="F138" s="25"/>
      <c r="H138" s="25">
        <f>Lorcana486111315[[#This Row],[ID]]</f>
        <v>133</v>
      </c>
      <c r="I138" s="25">
        <f>Lorcana486111315[[#This Row],[Nb de cartes]]+'Inventaire - Chapitre 1'!G136</f>
        <v>15</v>
      </c>
      <c r="J138" s="25">
        <f>Lorcana486111315[[#This Row],[dont Nb brillant]]+'Inventaire - Chapitre 1'!H136</f>
        <v>4</v>
      </c>
    </row>
    <row r="139" spans="2:10" x14ac:dyDescent="0.25">
      <c r="B139" s="25">
        <v>134</v>
      </c>
      <c r="C139" s="25" t="s">
        <v>177</v>
      </c>
      <c r="D139" s="21" t="s">
        <v>30</v>
      </c>
      <c r="E139" s="25"/>
      <c r="F139" s="25"/>
      <c r="H139" s="25">
        <f>Lorcana486111315[[#This Row],[ID]]</f>
        <v>134</v>
      </c>
      <c r="I139" s="25">
        <f>Lorcana486111315[[#This Row],[Nb de cartes]]+'Inventaire - Chapitre 1'!G137</f>
        <v>5</v>
      </c>
      <c r="J139" s="25">
        <f>Lorcana486111315[[#This Row],[dont Nb brillant]]+'Inventaire - Chapitre 1'!H137</f>
        <v>0</v>
      </c>
    </row>
    <row r="140" spans="2:10" x14ac:dyDescent="0.25">
      <c r="B140" s="25">
        <v>135</v>
      </c>
      <c r="C140" s="25" t="s">
        <v>178</v>
      </c>
      <c r="D140" s="21" t="s">
        <v>30</v>
      </c>
      <c r="E140" s="25"/>
      <c r="F140" s="25"/>
      <c r="H140" s="25">
        <f>Lorcana486111315[[#This Row],[ID]]</f>
        <v>135</v>
      </c>
      <c r="I140" s="25">
        <f>Lorcana486111315[[#This Row],[Nb de cartes]]+'Inventaire - Chapitre 1'!G138</f>
        <v>11</v>
      </c>
      <c r="J140" s="25">
        <f>Lorcana486111315[[#This Row],[dont Nb brillant]]+'Inventaire - Chapitre 1'!H138</f>
        <v>1</v>
      </c>
    </row>
    <row r="141" spans="2:10" x14ac:dyDescent="0.25">
      <c r="B141" s="25">
        <v>136</v>
      </c>
      <c r="C141" s="25" t="s">
        <v>179</v>
      </c>
      <c r="D141" s="21" t="s">
        <v>30</v>
      </c>
      <c r="E141" s="25"/>
      <c r="F141" s="25"/>
      <c r="H141" s="25">
        <f>Lorcana486111315[[#This Row],[ID]]</f>
        <v>136</v>
      </c>
      <c r="I141" s="25">
        <f>Lorcana486111315[[#This Row],[Nb de cartes]]+'Inventaire - Chapitre 1'!G139</f>
        <v>3</v>
      </c>
      <c r="J141" s="25">
        <f>Lorcana486111315[[#This Row],[dont Nb brillant]]+'Inventaire - Chapitre 1'!H139</f>
        <v>1</v>
      </c>
    </row>
    <row r="142" spans="2:10" x14ac:dyDescent="0.25">
      <c r="B142" s="25">
        <v>137</v>
      </c>
      <c r="C142" s="25" t="s">
        <v>181</v>
      </c>
      <c r="D142" s="24" t="s">
        <v>33</v>
      </c>
      <c r="E142" s="25"/>
      <c r="F142" s="25"/>
      <c r="H142" s="25">
        <f>Lorcana486111315[[#This Row],[ID]]</f>
        <v>137</v>
      </c>
      <c r="I142" s="25">
        <f>Lorcana486111315[[#This Row],[Nb de cartes]]+'Inventaire - Chapitre 1'!G140</f>
        <v>5</v>
      </c>
      <c r="J142" s="25">
        <f>Lorcana486111315[[#This Row],[dont Nb brillant]]+'Inventaire - Chapitre 1'!H140</f>
        <v>2</v>
      </c>
    </row>
    <row r="143" spans="2:10" x14ac:dyDescent="0.25">
      <c r="B143" s="25">
        <v>138</v>
      </c>
      <c r="C143" s="25" t="s">
        <v>182</v>
      </c>
      <c r="D143" s="24" t="s">
        <v>33</v>
      </c>
      <c r="E143" s="25"/>
      <c r="F143" s="25"/>
      <c r="H143" s="25">
        <f>Lorcana486111315[[#This Row],[ID]]</f>
        <v>138</v>
      </c>
      <c r="I143" s="25">
        <f>Lorcana486111315[[#This Row],[Nb de cartes]]+'Inventaire - Chapitre 1'!G141</f>
        <v>16</v>
      </c>
      <c r="J143" s="25">
        <f>Lorcana486111315[[#This Row],[dont Nb brillant]]+'Inventaire - Chapitre 1'!H141</f>
        <v>2</v>
      </c>
    </row>
    <row r="144" spans="2:10" x14ac:dyDescent="0.25">
      <c r="B144" s="25">
        <v>139</v>
      </c>
      <c r="C144" s="25" t="s">
        <v>183</v>
      </c>
      <c r="D144" s="24" t="s">
        <v>33</v>
      </c>
      <c r="E144" s="25"/>
      <c r="F144" s="25"/>
      <c r="H144" s="25">
        <f>Lorcana486111315[[#This Row],[ID]]</f>
        <v>139</v>
      </c>
      <c r="I144" s="25">
        <f>Lorcana486111315[[#This Row],[Nb de cartes]]+'Inventaire - Chapitre 1'!G142</f>
        <v>6</v>
      </c>
      <c r="J144" s="25">
        <f>Lorcana486111315[[#This Row],[dont Nb brillant]]+'Inventaire - Chapitre 1'!H142</f>
        <v>2</v>
      </c>
    </row>
    <row r="145" spans="2:10" x14ac:dyDescent="0.25">
      <c r="B145" s="25">
        <v>140</v>
      </c>
      <c r="C145" s="25" t="s">
        <v>184</v>
      </c>
      <c r="D145" s="24" t="s">
        <v>33</v>
      </c>
      <c r="E145" s="25"/>
      <c r="F145" s="25"/>
      <c r="H145" s="25">
        <f>Lorcana486111315[[#This Row],[ID]]</f>
        <v>140</v>
      </c>
      <c r="I145" s="25">
        <f>Lorcana486111315[[#This Row],[Nb de cartes]]+'Inventaire - Chapitre 1'!G143</f>
        <v>13</v>
      </c>
      <c r="J145" s="25">
        <f>Lorcana486111315[[#This Row],[dont Nb brillant]]+'Inventaire - Chapitre 1'!H143</f>
        <v>0</v>
      </c>
    </row>
    <row r="146" spans="2:10" x14ac:dyDescent="0.25">
      <c r="B146" s="25">
        <v>141</v>
      </c>
      <c r="C146" s="25" t="s">
        <v>185</v>
      </c>
      <c r="D146" s="24" t="s">
        <v>33</v>
      </c>
      <c r="E146" s="25"/>
      <c r="F146" s="25"/>
      <c r="H146" s="25">
        <f>Lorcana486111315[[#This Row],[ID]]</f>
        <v>141</v>
      </c>
      <c r="I146" s="25">
        <f>Lorcana486111315[[#This Row],[Nb de cartes]]+'Inventaire - Chapitre 1'!G144</f>
        <v>9</v>
      </c>
      <c r="J146" s="25">
        <f>Lorcana486111315[[#This Row],[dont Nb brillant]]+'Inventaire - Chapitre 1'!H144</f>
        <v>0</v>
      </c>
    </row>
    <row r="147" spans="2:10" x14ac:dyDescent="0.25">
      <c r="B147" s="25">
        <v>142</v>
      </c>
      <c r="C147" s="25" t="s">
        <v>186</v>
      </c>
      <c r="D147" s="24" t="s">
        <v>33</v>
      </c>
      <c r="E147" s="25"/>
      <c r="F147" s="25"/>
      <c r="H147" s="25">
        <f>Lorcana486111315[[#This Row],[ID]]</f>
        <v>142</v>
      </c>
      <c r="I147" s="25">
        <f>Lorcana486111315[[#This Row],[Nb de cartes]]+'Inventaire - Chapitre 1'!G145</f>
        <v>2</v>
      </c>
      <c r="J147" s="25">
        <f>Lorcana486111315[[#This Row],[dont Nb brillant]]+'Inventaire - Chapitre 1'!H145</f>
        <v>0</v>
      </c>
    </row>
    <row r="148" spans="2:10" x14ac:dyDescent="0.25">
      <c r="B148" s="25">
        <v>143</v>
      </c>
      <c r="C148" s="25" t="s">
        <v>187</v>
      </c>
      <c r="D148" s="24" t="s">
        <v>33</v>
      </c>
      <c r="E148" s="25"/>
      <c r="F148" s="25"/>
      <c r="H148" s="25">
        <f>Lorcana486111315[[#This Row],[ID]]</f>
        <v>143</v>
      </c>
      <c r="I148" s="25">
        <f>Lorcana486111315[[#This Row],[Nb de cartes]]+'Inventaire - Chapitre 1'!G146</f>
        <v>8</v>
      </c>
      <c r="J148" s="25">
        <f>Lorcana486111315[[#This Row],[dont Nb brillant]]+'Inventaire - Chapitre 1'!H146</f>
        <v>0</v>
      </c>
    </row>
    <row r="149" spans="2:10" x14ac:dyDescent="0.25">
      <c r="B149" s="25">
        <v>144</v>
      </c>
      <c r="C149" s="25" t="s">
        <v>188</v>
      </c>
      <c r="D149" s="24" t="s">
        <v>33</v>
      </c>
      <c r="E149" s="25"/>
      <c r="F149" s="25"/>
      <c r="H149" s="25">
        <f>Lorcana486111315[[#This Row],[ID]]</f>
        <v>144</v>
      </c>
      <c r="I149" s="25">
        <f>Lorcana486111315[[#This Row],[Nb de cartes]]+'Inventaire - Chapitre 1'!G147</f>
        <v>16</v>
      </c>
      <c r="J149" s="25">
        <f>Lorcana486111315[[#This Row],[dont Nb brillant]]+'Inventaire - Chapitre 1'!H147</f>
        <v>2</v>
      </c>
    </row>
    <row r="150" spans="2:10" x14ac:dyDescent="0.25">
      <c r="B150" s="25">
        <v>145</v>
      </c>
      <c r="C150" s="25" t="s">
        <v>189</v>
      </c>
      <c r="D150" s="24" t="s">
        <v>33</v>
      </c>
      <c r="E150" s="25"/>
      <c r="F150" s="25"/>
      <c r="H150" s="25">
        <f>Lorcana486111315[[#This Row],[ID]]</f>
        <v>145</v>
      </c>
      <c r="I150" s="25">
        <f>Lorcana486111315[[#This Row],[Nb de cartes]]+'Inventaire - Chapitre 1'!G148</f>
        <v>18</v>
      </c>
      <c r="J150" s="25">
        <f>Lorcana486111315[[#This Row],[dont Nb brillant]]+'Inventaire - Chapitre 1'!H148</f>
        <v>2</v>
      </c>
    </row>
    <row r="151" spans="2:10" x14ac:dyDescent="0.25">
      <c r="B151" s="25">
        <v>146</v>
      </c>
      <c r="C151" s="25" t="s">
        <v>190</v>
      </c>
      <c r="D151" s="24" t="s">
        <v>33</v>
      </c>
      <c r="E151" s="25"/>
      <c r="F151" s="25"/>
      <c r="H151" s="25">
        <f>Lorcana486111315[[#This Row],[ID]]</f>
        <v>146</v>
      </c>
      <c r="I151" s="25">
        <f>Lorcana486111315[[#This Row],[Nb de cartes]]+'Inventaire - Chapitre 1'!G149</f>
        <v>13</v>
      </c>
      <c r="J151" s="25">
        <f>Lorcana486111315[[#This Row],[dont Nb brillant]]+'Inventaire - Chapitre 1'!H149</f>
        <v>3</v>
      </c>
    </row>
    <row r="152" spans="2:10" x14ac:dyDescent="0.25">
      <c r="B152" s="25">
        <v>147</v>
      </c>
      <c r="C152" s="25" t="s">
        <v>191</v>
      </c>
      <c r="D152" s="24" t="s">
        <v>33</v>
      </c>
      <c r="E152" s="25"/>
      <c r="F152" s="25"/>
      <c r="H152" s="25">
        <f>Lorcana486111315[[#This Row],[ID]]</f>
        <v>147</v>
      </c>
      <c r="I152" s="25">
        <f>Lorcana486111315[[#This Row],[Nb de cartes]]+'Inventaire - Chapitre 1'!G150</f>
        <v>2</v>
      </c>
      <c r="J152" s="25">
        <f>Lorcana486111315[[#This Row],[dont Nb brillant]]+'Inventaire - Chapitre 1'!H150</f>
        <v>0</v>
      </c>
    </row>
    <row r="153" spans="2:10" x14ac:dyDescent="0.25">
      <c r="B153" s="25">
        <v>148</v>
      </c>
      <c r="C153" s="25" t="s">
        <v>192</v>
      </c>
      <c r="D153" s="24" t="s">
        <v>33</v>
      </c>
      <c r="E153" s="25"/>
      <c r="F153" s="25"/>
      <c r="H153" s="25">
        <f>Lorcana486111315[[#This Row],[ID]]</f>
        <v>148</v>
      </c>
      <c r="I153" s="25">
        <f>Lorcana486111315[[#This Row],[Nb de cartes]]+'Inventaire - Chapitre 1'!G151</f>
        <v>17</v>
      </c>
      <c r="J153" s="25">
        <f>Lorcana486111315[[#This Row],[dont Nb brillant]]+'Inventaire - Chapitre 1'!H151</f>
        <v>0</v>
      </c>
    </row>
    <row r="154" spans="2:10" x14ac:dyDescent="0.25">
      <c r="B154" s="25">
        <v>149</v>
      </c>
      <c r="C154" s="25" t="s">
        <v>193</v>
      </c>
      <c r="D154" s="24" t="s">
        <v>33</v>
      </c>
      <c r="E154" s="25"/>
      <c r="F154" s="25"/>
      <c r="H154" s="25">
        <f>Lorcana486111315[[#This Row],[ID]]</f>
        <v>149</v>
      </c>
      <c r="I154" s="25">
        <f>Lorcana486111315[[#This Row],[Nb de cartes]]+'Inventaire - Chapitre 1'!G152</f>
        <v>8</v>
      </c>
      <c r="J154" s="25">
        <f>Lorcana486111315[[#This Row],[dont Nb brillant]]+'Inventaire - Chapitre 1'!H152</f>
        <v>0</v>
      </c>
    </row>
    <row r="155" spans="2:10" x14ac:dyDescent="0.25">
      <c r="B155" s="25">
        <v>150</v>
      </c>
      <c r="C155" s="25" t="s">
        <v>194</v>
      </c>
      <c r="D155" s="24" t="s">
        <v>33</v>
      </c>
      <c r="E155" s="25"/>
      <c r="F155" s="25"/>
      <c r="H155" s="25">
        <f>Lorcana486111315[[#This Row],[ID]]</f>
        <v>150</v>
      </c>
      <c r="I155" s="25">
        <f>Lorcana486111315[[#This Row],[Nb de cartes]]+'Inventaire - Chapitre 1'!G153</f>
        <v>14</v>
      </c>
      <c r="J155" s="25">
        <f>Lorcana486111315[[#This Row],[dont Nb brillant]]+'Inventaire - Chapitre 1'!H153</f>
        <v>0</v>
      </c>
    </row>
    <row r="156" spans="2:10" x14ac:dyDescent="0.25">
      <c r="B156" s="25">
        <v>151</v>
      </c>
      <c r="C156" s="25" t="s">
        <v>195</v>
      </c>
      <c r="D156" s="24" t="s">
        <v>33</v>
      </c>
      <c r="E156" s="25"/>
      <c r="F156" s="25"/>
      <c r="H156" s="25">
        <f>Lorcana486111315[[#This Row],[ID]]</f>
        <v>151</v>
      </c>
      <c r="I156" s="25">
        <f>Lorcana486111315[[#This Row],[Nb de cartes]]+'Inventaire - Chapitre 1'!G154</f>
        <v>6</v>
      </c>
      <c r="J156" s="25">
        <f>Lorcana486111315[[#This Row],[dont Nb brillant]]+'Inventaire - Chapitre 1'!H154</f>
        <v>1</v>
      </c>
    </row>
    <row r="157" spans="2:10" x14ac:dyDescent="0.25">
      <c r="B157" s="25">
        <v>152</v>
      </c>
      <c r="C157" s="25" t="s">
        <v>196</v>
      </c>
      <c r="D157" s="24" t="s">
        <v>33</v>
      </c>
      <c r="E157" s="25"/>
      <c r="F157" s="25"/>
      <c r="H157" s="25">
        <f>Lorcana486111315[[#This Row],[ID]]</f>
        <v>152</v>
      </c>
      <c r="I157" s="25">
        <f>Lorcana486111315[[#This Row],[Nb de cartes]]+'Inventaire - Chapitre 1'!G155</f>
        <v>3</v>
      </c>
      <c r="J157" s="25">
        <f>Lorcana486111315[[#This Row],[dont Nb brillant]]+'Inventaire - Chapitre 1'!H155</f>
        <v>1</v>
      </c>
    </row>
    <row r="158" spans="2:10" x14ac:dyDescent="0.25">
      <c r="B158" s="25">
        <v>153</v>
      </c>
      <c r="C158" s="25" t="s">
        <v>197</v>
      </c>
      <c r="D158" s="24" t="s">
        <v>33</v>
      </c>
      <c r="E158" s="25"/>
      <c r="F158" s="25"/>
      <c r="H158" s="25">
        <f>Lorcana486111315[[#This Row],[ID]]</f>
        <v>153</v>
      </c>
      <c r="I158" s="25">
        <f>Lorcana486111315[[#This Row],[Nb de cartes]]+'Inventaire - Chapitre 1'!G156</f>
        <v>11</v>
      </c>
      <c r="J158" s="25">
        <f>Lorcana486111315[[#This Row],[dont Nb brillant]]+'Inventaire - Chapitre 1'!H156</f>
        <v>1</v>
      </c>
    </row>
    <row r="159" spans="2:10" x14ac:dyDescent="0.25">
      <c r="B159" s="25">
        <v>154</v>
      </c>
      <c r="C159" s="25" t="s">
        <v>198</v>
      </c>
      <c r="D159" s="24" t="s">
        <v>33</v>
      </c>
      <c r="E159" s="25"/>
      <c r="F159" s="25"/>
      <c r="H159" s="25">
        <f>Lorcana486111315[[#This Row],[ID]]</f>
        <v>154</v>
      </c>
      <c r="I159" s="25">
        <f>Lorcana486111315[[#This Row],[Nb de cartes]]+'Inventaire - Chapitre 1'!G157</f>
        <v>17</v>
      </c>
      <c r="J159" s="25">
        <f>Lorcana486111315[[#This Row],[dont Nb brillant]]+'Inventaire - Chapitre 1'!H157</f>
        <v>1</v>
      </c>
    </row>
    <row r="160" spans="2:10" x14ac:dyDescent="0.25">
      <c r="B160" s="25">
        <v>155</v>
      </c>
      <c r="C160" s="25" t="s">
        <v>199</v>
      </c>
      <c r="D160" s="24" t="s">
        <v>33</v>
      </c>
      <c r="E160" s="25"/>
      <c r="F160" s="25"/>
      <c r="H160" s="25">
        <f>Lorcana486111315[[#This Row],[ID]]</f>
        <v>155</v>
      </c>
      <c r="I160" s="25">
        <f>Lorcana486111315[[#This Row],[Nb de cartes]]+'Inventaire - Chapitre 1'!G158</f>
        <v>16</v>
      </c>
      <c r="J160" s="25">
        <f>Lorcana486111315[[#This Row],[dont Nb brillant]]+'Inventaire - Chapitre 1'!H158</f>
        <v>2</v>
      </c>
    </row>
    <row r="161" spans="2:10" x14ac:dyDescent="0.25">
      <c r="B161" s="25">
        <v>156</v>
      </c>
      <c r="C161" s="25" t="s">
        <v>200</v>
      </c>
      <c r="D161" s="24" t="s">
        <v>33</v>
      </c>
      <c r="E161" s="25"/>
      <c r="F161" s="25"/>
      <c r="H161" s="25">
        <f>Lorcana486111315[[#This Row],[ID]]</f>
        <v>156</v>
      </c>
      <c r="I161" s="25">
        <f>Lorcana486111315[[#This Row],[Nb de cartes]]+'Inventaire - Chapitre 1'!G159</f>
        <v>16</v>
      </c>
      <c r="J161" s="25">
        <f>Lorcana486111315[[#This Row],[dont Nb brillant]]+'Inventaire - Chapitre 1'!H159</f>
        <v>1</v>
      </c>
    </row>
    <row r="162" spans="2:10" x14ac:dyDescent="0.25">
      <c r="B162" s="25">
        <v>157</v>
      </c>
      <c r="C162" s="25" t="s">
        <v>201</v>
      </c>
      <c r="D162" s="24" t="s">
        <v>33</v>
      </c>
      <c r="E162" s="25"/>
      <c r="F162" s="25"/>
      <c r="H162" s="25">
        <f>Lorcana486111315[[#This Row],[ID]]</f>
        <v>157</v>
      </c>
      <c r="I162" s="25">
        <f>Lorcana486111315[[#This Row],[Nb de cartes]]+'Inventaire - Chapitre 1'!G160</f>
        <v>7</v>
      </c>
      <c r="J162" s="25">
        <f>Lorcana486111315[[#This Row],[dont Nb brillant]]+'Inventaire - Chapitre 1'!H160</f>
        <v>0</v>
      </c>
    </row>
    <row r="163" spans="2:10" x14ac:dyDescent="0.25">
      <c r="B163" s="25">
        <v>158</v>
      </c>
      <c r="C163" s="25" t="s">
        <v>202</v>
      </c>
      <c r="D163" s="24" t="s">
        <v>33</v>
      </c>
      <c r="E163" s="25"/>
      <c r="F163" s="25"/>
      <c r="H163" s="25">
        <f>Lorcana486111315[[#This Row],[ID]]</f>
        <v>158</v>
      </c>
      <c r="I163" s="25">
        <f>Lorcana486111315[[#This Row],[Nb de cartes]]+'Inventaire - Chapitre 1'!G161</f>
        <v>8</v>
      </c>
      <c r="J163" s="25">
        <f>Lorcana486111315[[#This Row],[dont Nb brillant]]+'Inventaire - Chapitre 1'!H161</f>
        <v>0</v>
      </c>
    </row>
    <row r="164" spans="2:10" x14ac:dyDescent="0.25">
      <c r="B164" s="25">
        <v>159</v>
      </c>
      <c r="C164" s="25" t="s">
        <v>203</v>
      </c>
      <c r="D164" s="24" t="s">
        <v>33</v>
      </c>
      <c r="E164" s="25"/>
      <c r="F164" s="25"/>
      <c r="H164" s="25">
        <f>Lorcana486111315[[#This Row],[ID]]</f>
        <v>159</v>
      </c>
      <c r="I164" s="25">
        <f>Lorcana486111315[[#This Row],[Nb de cartes]]+'Inventaire - Chapitre 1'!G162</f>
        <v>3</v>
      </c>
      <c r="J164" s="25">
        <f>Lorcana486111315[[#This Row],[dont Nb brillant]]+'Inventaire - Chapitre 1'!H162</f>
        <v>0</v>
      </c>
    </row>
    <row r="165" spans="2:10" x14ac:dyDescent="0.25">
      <c r="B165" s="25">
        <v>160</v>
      </c>
      <c r="C165" s="25" t="s">
        <v>204</v>
      </c>
      <c r="D165" s="24" t="s">
        <v>33</v>
      </c>
      <c r="E165" s="25"/>
      <c r="F165" s="25"/>
      <c r="H165" s="25">
        <f>Lorcana486111315[[#This Row],[ID]]</f>
        <v>160</v>
      </c>
      <c r="I165" s="25">
        <f>Lorcana486111315[[#This Row],[Nb de cartes]]+'Inventaire - Chapitre 1'!G163</f>
        <v>10</v>
      </c>
      <c r="J165" s="25">
        <f>Lorcana486111315[[#This Row],[dont Nb brillant]]+'Inventaire - Chapitre 1'!H163</f>
        <v>1</v>
      </c>
    </row>
    <row r="166" spans="2:10" x14ac:dyDescent="0.25">
      <c r="B166" s="25">
        <v>161</v>
      </c>
      <c r="C166" s="25" t="s">
        <v>205</v>
      </c>
      <c r="D166" s="24" t="s">
        <v>33</v>
      </c>
      <c r="E166" s="25"/>
      <c r="F166" s="25"/>
      <c r="H166" s="25">
        <f>Lorcana486111315[[#This Row],[ID]]</f>
        <v>161</v>
      </c>
      <c r="I166" s="25">
        <f>Lorcana486111315[[#This Row],[Nb de cartes]]+'Inventaire - Chapitre 1'!G164</f>
        <v>17</v>
      </c>
      <c r="J166" s="25">
        <f>Lorcana486111315[[#This Row],[dont Nb brillant]]+'Inventaire - Chapitre 1'!H164</f>
        <v>0</v>
      </c>
    </row>
    <row r="167" spans="2:10" x14ac:dyDescent="0.25">
      <c r="B167" s="25">
        <v>162</v>
      </c>
      <c r="C167" s="25" t="s">
        <v>206</v>
      </c>
      <c r="D167" s="24" t="s">
        <v>33</v>
      </c>
      <c r="E167" s="25"/>
      <c r="F167" s="25"/>
      <c r="H167" s="25">
        <f>Lorcana486111315[[#This Row],[ID]]</f>
        <v>162</v>
      </c>
      <c r="I167" s="25">
        <f>Lorcana486111315[[#This Row],[Nb de cartes]]+'Inventaire - Chapitre 1'!G165</f>
        <v>5</v>
      </c>
      <c r="J167" s="25">
        <f>Lorcana486111315[[#This Row],[dont Nb brillant]]+'Inventaire - Chapitre 1'!H165</f>
        <v>0</v>
      </c>
    </row>
    <row r="168" spans="2:10" x14ac:dyDescent="0.25">
      <c r="B168" s="25">
        <v>163</v>
      </c>
      <c r="C168" s="25" t="s">
        <v>207</v>
      </c>
      <c r="D168" s="24" t="s">
        <v>33</v>
      </c>
      <c r="E168" s="25"/>
      <c r="F168" s="25"/>
      <c r="H168" s="25">
        <f>Lorcana486111315[[#This Row],[ID]]</f>
        <v>163</v>
      </c>
      <c r="I168" s="25">
        <f>Lorcana486111315[[#This Row],[Nb de cartes]]+'Inventaire - Chapitre 1'!G166</f>
        <v>3</v>
      </c>
      <c r="J168" s="25">
        <f>Lorcana486111315[[#This Row],[dont Nb brillant]]+'Inventaire - Chapitre 1'!H166</f>
        <v>1</v>
      </c>
    </row>
    <row r="169" spans="2:10" x14ac:dyDescent="0.25">
      <c r="B169" s="25">
        <v>164</v>
      </c>
      <c r="C169" s="25" t="s">
        <v>208</v>
      </c>
      <c r="D169" s="24" t="s">
        <v>33</v>
      </c>
      <c r="E169" s="25"/>
      <c r="F169" s="25"/>
      <c r="H169" s="25">
        <f>Lorcana486111315[[#This Row],[ID]]</f>
        <v>164</v>
      </c>
      <c r="I169" s="25">
        <f>Lorcana486111315[[#This Row],[Nb de cartes]]+'Inventaire - Chapitre 1'!G167</f>
        <v>13</v>
      </c>
      <c r="J169" s="25">
        <f>Lorcana486111315[[#This Row],[dont Nb brillant]]+'Inventaire - Chapitre 1'!H167</f>
        <v>0</v>
      </c>
    </row>
    <row r="170" spans="2:10" x14ac:dyDescent="0.25">
      <c r="B170" s="25">
        <v>165</v>
      </c>
      <c r="C170" s="25" t="s">
        <v>209</v>
      </c>
      <c r="D170" s="24" t="s">
        <v>33</v>
      </c>
      <c r="E170" s="25"/>
      <c r="F170" s="25"/>
      <c r="H170" s="25">
        <f>Lorcana486111315[[#This Row],[ID]]</f>
        <v>165</v>
      </c>
      <c r="I170" s="25">
        <f>Lorcana486111315[[#This Row],[Nb de cartes]]+'Inventaire - Chapitre 1'!G168</f>
        <v>16</v>
      </c>
      <c r="J170" s="25">
        <f>Lorcana486111315[[#This Row],[dont Nb brillant]]+'Inventaire - Chapitre 1'!H168</f>
        <v>0</v>
      </c>
    </row>
    <row r="171" spans="2:10" x14ac:dyDescent="0.25">
      <c r="B171" s="25">
        <v>166</v>
      </c>
      <c r="C171" s="25" t="s">
        <v>210</v>
      </c>
      <c r="D171" s="24" t="s">
        <v>33</v>
      </c>
      <c r="E171" s="25"/>
      <c r="F171" s="25"/>
      <c r="H171" s="25">
        <f>Lorcana486111315[[#This Row],[ID]]</f>
        <v>166</v>
      </c>
      <c r="I171" s="25">
        <f>Lorcana486111315[[#This Row],[Nb de cartes]]+'Inventaire - Chapitre 1'!G169</f>
        <v>9</v>
      </c>
      <c r="J171" s="25">
        <f>Lorcana486111315[[#This Row],[dont Nb brillant]]+'Inventaire - Chapitre 1'!H169</f>
        <v>0</v>
      </c>
    </row>
    <row r="172" spans="2:10" x14ac:dyDescent="0.25">
      <c r="B172" s="25">
        <v>167</v>
      </c>
      <c r="C172" s="25" t="s">
        <v>211</v>
      </c>
      <c r="D172" s="24" t="s">
        <v>33</v>
      </c>
      <c r="E172" s="25"/>
      <c r="F172" s="25"/>
      <c r="H172" s="25">
        <f>Lorcana486111315[[#This Row],[ID]]</f>
        <v>167</v>
      </c>
      <c r="I172" s="25">
        <f>Lorcana486111315[[#This Row],[Nb de cartes]]+'Inventaire - Chapitre 1'!G170</f>
        <v>7</v>
      </c>
      <c r="J172" s="25">
        <f>Lorcana486111315[[#This Row],[dont Nb brillant]]+'Inventaire - Chapitre 1'!H170</f>
        <v>0</v>
      </c>
    </row>
    <row r="173" spans="2:10" x14ac:dyDescent="0.25">
      <c r="B173" s="25">
        <v>168</v>
      </c>
      <c r="C173" s="25" t="s">
        <v>212</v>
      </c>
      <c r="D173" s="24" t="s">
        <v>33</v>
      </c>
      <c r="E173" s="25"/>
      <c r="F173" s="25"/>
      <c r="H173" s="25">
        <f>Lorcana486111315[[#This Row],[ID]]</f>
        <v>168</v>
      </c>
      <c r="I173" s="25">
        <f>Lorcana486111315[[#This Row],[Nb de cartes]]+'Inventaire - Chapitre 1'!G171</f>
        <v>6</v>
      </c>
      <c r="J173" s="25">
        <f>Lorcana486111315[[#This Row],[dont Nb brillant]]+'Inventaire - Chapitre 1'!H171</f>
        <v>1</v>
      </c>
    </row>
    <row r="174" spans="2:10" x14ac:dyDescent="0.25">
      <c r="B174" s="25">
        <v>169</v>
      </c>
      <c r="C174" s="25" t="s">
        <v>213</v>
      </c>
      <c r="D174" s="24" t="s">
        <v>33</v>
      </c>
      <c r="E174" s="25"/>
      <c r="F174" s="25"/>
      <c r="H174" s="25">
        <f>Lorcana486111315[[#This Row],[ID]]</f>
        <v>169</v>
      </c>
      <c r="I174" s="25">
        <f>Lorcana486111315[[#This Row],[Nb de cartes]]+'Inventaire - Chapitre 1'!G172</f>
        <v>15</v>
      </c>
      <c r="J174" s="25">
        <f>Lorcana486111315[[#This Row],[dont Nb brillant]]+'Inventaire - Chapitre 1'!H172</f>
        <v>0</v>
      </c>
    </row>
    <row r="175" spans="2:10" x14ac:dyDescent="0.25">
      <c r="B175" s="25">
        <v>170</v>
      </c>
      <c r="C175" s="25" t="s">
        <v>214</v>
      </c>
      <c r="D175" s="24" t="s">
        <v>33</v>
      </c>
      <c r="E175" s="25"/>
      <c r="F175" s="25"/>
      <c r="H175" s="25">
        <f>Lorcana486111315[[#This Row],[ID]]</f>
        <v>170</v>
      </c>
      <c r="I175" s="25">
        <f>Lorcana486111315[[#This Row],[Nb de cartes]]+'Inventaire - Chapitre 1'!G173</f>
        <v>8</v>
      </c>
      <c r="J175" s="25">
        <f>Lorcana486111315[[#This Row],[dont Nb brillant]]+'Inventaire - Chapitre 1'!H173</f>
        <v>0</v>
      </c>
    </row>
    <row r="176" spans="2:10" x14ac:dyDescent="0.25">
      <c r="B176" s="25">
        <v>171</v>
      </c>
      <c r="C176" s="25" t="s">
        <v>215</v>
      </c>
      <c r="D176" s="22" t="s">
        <v>31</v>
      </c>
      <c r="E176" s="25"/>
      <c r="F176" s="25"/>
      <c r="H176" s="25">
        <f>Lorcana486111315[[#This Row],[ID]]</f>
        <v>171</v>
      </c>
      <c r="I176" s="25">
        <f>Lorcana486111315[[#This Row],[Nb de cartes]]+'Inventaire - Chapitre 1'!G174</f>
        <v>17</v>
      </c>
      <c r="J176" s="25">
        <f>Lorcana486111315[[#This Row],[dont Nb brillant]]+'Inventaire - Chapitre 1'!H174</f>
        <v>1</v>
      </c>
    </row>
    <row r="177" spans="2:10" x14ac:dyDescent="0.25">
      <c r="B177" s="25">
        <v>172</v>
      </c>
      <c r="C177" s="25" t="s">
        <v>216</v>
      </c>
      <c r="D177" s="22" t="s">
        <v>31</v>
      </c>
      <c r="E177" s="25"/>
      <c r="F177" s="25"/>
      <c r="H177" s="25">
        <f>Lorcana486111315[[#This Row],[ID]]</f>
        <v>172</v>
      </c>
      <c r="I177" s="25">
        <f>Lorcana486111315[[#This Row],[Nb de cartes]]+'Inventaire - Chapitre 1'!G175</f>
        <v>8</v>
      </c>
      <c r="J177" s="25">
        <f>Lorcana486111315[[#This Row],[dont Nb brillant]]+'Inventaire - Chapitre 1'!H175</f>
        <v>0</v>
      </c>
    </row>
    <row r="178" spans="2:10" x14ac:dyDescent="0.25">
      <c r="B178" s="25">
        <v>173</v>
      </c>
      <c r="C178" s="25" t="s">
        <v>217</v>
      </c>
      <c r="D178" s="22" t="s">
        <v>31</v>
      </c>
      <c r="E178" s="25"/>
      <c r="F178" s="25"/>
      <c r="H178" s="25">
        <f>Lorcana486111315[[#This Row],[ID]]</f>
        <v>173</v>
      </c>
      <c r="I178" s="25">
        <f>Lorcana486111315[[#This Row],[Nb de cartes]]+'Inventaire - Chapitre 1'!G176</f>
        <v>7</v>
      </c>
      <c r="J178" s="25">
        <f>Lorcana486111315[[#This Row],[dont Nb brillant]]+'Inventaire - Chapitre 1'!H176</f>
        <v>0</v>
      </c>
    </row>
    <row r="179" spans="2:10" x14ac:dyDescent="0.25">
      <c r="B179" s="25">
        <v>174</v>
      </c>
      <c r="C179" s="25" t="s">
        <v>218</v>
      </c>
      <c r="D179" s="22" t="s">
        <v>31</v>
      </c>
      <c r="E179" s="25"/>
      <c r="F179" s="25"/>
      <c r="H179" s="25">
        <f>Lorcana486111315[[#This Row],[ID]]</f>
        <v>174</v>
      </c>
      <c r="I179" s="25">
        <f>Lorcana486111315[[#This Row],[Nb de cartes]]+'Inventaire - Chapitre 1'!G177</f>
        <v>14</v>
      </c>
      <c r="J179" s="25">
        <f>Lorcana486111315[[#This Row],[dont Nb brillant]]+'Inventaire - Chapitre 1'!H177</f>
        <v>0</v>
      </c>
    </row>
    <row r="180" spans="2:10" x14ac:dyDescent="0.25">
      <c r="B180" s="25">
        <v>175</v>
      </c>
      <c r="C180" s="25" t="s">
        <v>219</v>
      </c>
      <c r="D180" s="22" t="s">
        <v>31</v>
      </c>
      <c r="E180" s="25"/>
      <c r="F180" s="25"/>
      <c r="H180" s="25">
        <f>Lorcana486111315[[#This Row],[ID]]</f>
        <v>175</v>
      </c>
      <c r="I180" s="25">
        <f>Lorcana486111315[[#This Row],[Nb de cartes]]+'Inventaire - Chapitre 1'!G178</f>
        <v>7</v>
      </c>
      <c r="J180" s="25">
        <f>Lorcana486111315[[#This Row],[dont Nb brillant]]+'Inventaire - Chapitre 1'!H178</f>
        <v>0</v>
      </c>
    </row>
    <row r="181" spans="2:10" x14ac:dyDescent="0.25">
      <c r="B181" s="25">
        <v>176</v>
      </c>
      <c r="C181" s="25" t="s">
        <v>220</v>
      </c>
      <c r="D181" s="22" t="s">
        <v>31</v>
      </c>
      <c r="E181" s="25"/>
      <c r="F181" s="25"/>
      <c r="H181" s="25">
        <f>Lorcana486111315[[#This Row],[ID]]</f>
        <v>176</v>
      </c>
      <c r="I181" s="25">
        <f>Lorcana486111315[[#This Row],[Nb de cartes]]+'Inventaire - Chapitre 1'!G179</f>
        <v>16</v>
      </c>
      <c r="J181" s="25">
        <f>Lorcana486111315[[#This Row],[dont Nb brillant]]+'Inventaire - Chapitre 1'!H179</f>
        <v>0</v>
      </c>
    </row>
    <row r="182" spans="2:10" x14ac:dyDescent="0.25">
      <c r="B182" s="25">
        <v>177</v>
      </c>
      <c r="C182" s="25" t="s">
        <v>221</v>
      </c>
      <c r="D182" s="22" t="s">
        <v>31</v>
      </c>
      <c r="E182" s="25"/>
      <c r="F182" s="25"/>
      <c r="H182" s="25">
        <f>Lorcana486111315[[#This Row],[ID]]</f>
        <v>177</v>
      </c>
      <c r="I182" s="25">
        <f>Lorcana486111315[[#This Row],[Nb de cartes]]+'Inventaire - Chapitre 1'!G180</f>
        <v>10</v>
      </c>
      <c r="J182" s="25">
        <f>Lorcana486111315[[#This Row],[dont Nb brillant]]+'Inventaire - Chapitre 1'!H180</f>
        <v>0</v>
      </c>
    </row>
    <row r="183" spans="2:10" x14ac:dyDescent="0.25">
      <c r="B183" s="25">
        <v>178</v>
      </c>
      <c r="C183" s="25" t="s">
        <v>222</v>
      </c>
      <c r="D183" s="22" t="s">
        <v>31</v>
      </c>
      <c r="E183" s="25"/>
      <c r="F183" s="25"/>
      <c r="H183" s="25">
        <f>Lorcana486111315[[#This Row],[ID]]</f>
        <v>178</v>
      </c>
      <c r="I183" s="25">
        <f>Lorcana486111315[[#This Row],[Nb de cartes]]+'Inventaire - Chapitre 1'!G181</f>
        <v>1</v>
      </c>
      <c r="J183" s="25">
        <f>Lorcana486111315[[#This Row],[dont Nb brillant]]+'Inventaire - Chapitre 1'!H181</f>
        <v>0</v>
      </c>
    </row>
    <row r="184" spans="2:10" x14ac:dyDescent="0.25">
      <c r="B184" s="25">
        <v>179</v>
      </c>
      <c r="C184" s="25" t="s">
        <v>223</v>
      </c>
      <c r="D184" s="22" t="s">
        <v>31</v>
      </c>
      <c r="E184" s="25"/>
      <c r="F184" s="25"/>
      <c r="H184" s="25">
        <f>Lorcana486111315[[#This Row],[ID]]</f>
        <v>179</v>
      </c>
      <c r="I184" s="25">
        <f>Lorcana486111315[[#This Row],[Nb de cartes]]+'Inventaire - Chapitre 1'!G182</f>
        <v>15</v>
      </c>
      <c r="J184" s="25">
        <f>Lorcana486111315[[#This Row],[dont Nb brillant]]+'Inventaire - Chapitre 1'!H182</f>
        <v>2</v>
      </c>
    </row>
    <row r="185" spans="2:10" x14ac:dyDescent="0.25">
      <c r="B185" s="25">
        <v>180</v>
      </c>
      <c r="C185" s="25" t="s">
        <v>224</v>
      </c>
      <c r="D185" s="22" t="s">
        <v>31</v>
      </c>
      <c r="E185" s="25"/>
      <c r="F185" s="25"/>
      <c r="H185" s="25">
        <f>Lorcana486111315[[#This Row],[ID]]</f>
        <v>180</v>
      </c>
      <c r="I185" s="25">
        <f>Lorcana486111315[[#This Row],[Nb de cartes]]+'Inventaire - Chapitre 1'!G183</f>
        <v>7</v>
      </c>
      <c r="J185" s="25">
        <f>Lorcana486111315[[#This Row],[dont Nb brillant]]+'Inventaire - Chapitre 1'!H183</f>
        <v>1</v>
      </c>
    </row>
    <row r="186" spans="2:10" x14ac:dyDescent="0.25">
      <c r="B186" s="25">
        <v>181</v>
      </c>
      <c r="C186" s="25" t="s">
        <v>225</v>
      </c>
      <c r="D186" s="22" t="s">
        <v>31</v>
      </c>
      <c r="E186" s="25"/>
      <c r="F186" s="25"/>
      <c r="H186" s="25">
        <f>Lorcana486111315[[#This Row],[ID]]</f>
        <v>181</v>
      </c>
      <c r="I186" s="25">
        <f>Lorcana486111315[[#This Row],[Nb de cartes]]+'Inventaire - Chapitre 1'!G184</f>
        <v>16</v>
      </c>
      <c r="J186" s="25">
        <f>Lorcana486111315[[#This Row],[dont Nb brillant]]+'Inventaire - Chapitre 1'!H184</f>
        <v>0</v>
      </c>
    </row>
    <row r="187" spans="2:10" x14ac:dyDescent="0.25">
      <c r="B187" s="25">
        <v>182</v>
      </c>
      <c r="C187" s="25" t="s">
        <v>226</v>
      </c>
      <c r="D187" s="22" t="s">
        <v>31</v>
      </c>
      <c r="E187" s="25"/>
      <c r="F187" s="25"/>
      <c r="H187" s="25">
        <f>Lorcana486111315[[#This Row],[ID]]</f>
        <v>182</v>
      </c>
      <c r="I187" s="25">
        <f>Lorcana486111315[[#This Row],[Nb de cartes]]+'Inventaire - Chapitre 1'!G185</f>
        <v>16</v>
      </c>
      <c r="J187" s="25">
        <f>Lorcana486111315[[#This Row],[dont Nb brillant]]+'Inventaire - Chapitre 1'!H185</f>
        <v>1</v>
      </c>
    </row>
    <row r="188" spans="2:10" x14ac:dyDescent="0.25">
      <c r="B188" s="25">
        <v>183</v>
      </c>
      <c r="C188" s="25" t="s">
        <v>227</v>
      </c>
      <c r="D188" s="22" t="s">
        <v>31</v>
      </c>
      <c r="E188" s="25"/>
      <c r="F188" s="25"/>
      <c r="H188" s="25">
        <f>Lorcana486111315[[#This Row],[ID]]</f>
        <v>183</v>
      </c>
      <c r="I188" s="25">
        <f>Lorcana486111315[[#This Row],[Nb de cartes]]+'Inventaire - Chapitre 1'!G186</f>
        <v>13</v>
      </c>
      <c r="J188" s="25">
        <f>Lorcana486111315[[#This Row],[dont Nb brillant]]+'Inventaire - Chapitre 1'!H186</f>
        <v>3</v>
      </c>
    </row>
    <row r="189" spans="2:10" x14ac:dyDescent="0.25">
      <c r="B189" s="25">
        <v>184</v>
      </c>
      <c r="C189" s="25" t="s">
        <v>228</v>
      </c>
      <c r="D189" s="22" t="s">
        <v>31</v>
      </c>
      <c r="E189" s="25"/>
      <c r="F189" s="25"/>
      <c r="H189" s="25">
        <f>Lorcana486111315[[#This Row],[ID]]</f>
        <v>184</v>
      </c>
      <c r="I189" s="25">
        <f>Lorcana486111315[[#This Row],[Nb de cartes]]+'Inventaire - Chapitre 1'!G187</f>
        <v>12</v>
      </c>
      <c r="J189" s="25">
        <f>Lorcana486111315[[#This Row],[dont Nb brillant]]+'Inventaire - Chapitre 1'!H187</f>
        <v>0</v>
      </c>
    </row>
    <row r="190" spans="2:10" x14ac:dyDescent="0.25">
      <c r="B190" s="25">
        <v>185</v>
      </c>
      <c r="C190" s="25" t="s">
        <v>229</v>
      </c>
      <c r="D190" s="22" t="s">
        <v>31</v>
      </c>
      <c r="E190" s="25"/>
      <c r="F190" s="25"/>
      <c r="H190" s="25">
        <f>Lorcana486111315[[#This Row],[ID]]</f>
        <v>185</v>
      </c>
      <c r="I190" s="25">
        <f>Lorcana486111315[[#This Row],[Nb de cartes]]+'Inventaire - Chapitre 1'!G188</f>
        <v>6</v>
      </c>
      <c r="J190" s="25">
        <f>Lorcana486111315[[#This Row],[dont Nb brillant]]+'Inventaire - Chapitre 1'!H188</f>
        <v>1</v>
      </c>
    </row>
    <row r="191" spans="2:10" x14ac:dyDescent="0.25">
      <c r="B191" s="25">
        <v>186</v>
      </c>
      <c r="C191" s="25" t="s">
        <v>230</v>
      </c>
      <c r="D191" s="22" t="s">
        <v>31</v>
      </c>
      <c r="E191" s="25"/>
      <c r="F191" s="25"/>
      <c r="H191" s="25">
        <f>Lorcana486111315[[#This Row],[ID]]</f>
        <v>186</v>
      </c>
      <c r="I191" s="25">
        <f>Lorcana486111315[[#This Row],[Nb de cartes]]+'Inventaire - Chapitre 1'!G189</f>
        <v>4</v>
      </c>
      <c r="J191" s="25">
        <f>Lorcana486111315[[#This Row],[dont Nb brillant]]+'Inventaire - Chapitre 1'!H189</f>
        <v>0</v>
      </c>
    </row>
    <row r="192" spans="2:10" x14ac:dyDescent="0.25">
      <c r="B192" s="25">
        <v>187</v>
      </c>
      <c r="C192" s="25" t="s">
        <v>231</v>
      </c>
      <c r="D192" s="22" t="s">
        <v>31</v>
      </c>
      <c r="E192" s="25"/>
      <c r="F192" s="25"/>
      <c r="H192" s="25">
        <f>Lorcana486111315[[#This Row],[ID]]</f>
        <v>187</v>
      </c>
      <c r="I192" s="25">
        <f>Lorcana486111315[[#This Row],[Nb de cartes]]+'Inventaire - Chapitre 1'!G190</f>
        <v>23</v>
      </c>
      <c r="J192" s="25">
        <f>Lorcana486111315[[#This Row],[dont Nb brillant]]+'Inventaire - Chapitre 1'!H190</f>
        <v>0</v>
      </c>
    </row>
    <row r="193" spans="2:10" x14ac:dyDescent="0.25">
      <c r="B193" s="25">
        <v>188</v>
      </c>
      <c r="C193" s="25" t="s">
        <v>232</v>
      </c>
      <c r="D193" s="22" t="s">
        <v>31</v>
      </c>
      <c r="E193" s="25"/>
      <c r="F193" s="25"/>
      <c r="H193" s="25">
        <f>Lorcana486111315[[#This Row],[ID]]</f>
        <v>188</v>
      </c>
      <c r="I193" s="25">
        <f>Lorcana486111315[[#This Row],[Nb de cartes]]+'Inventaire - Chapitre 1'!G191</f>
        <v>13</v>
      </c>
      <c r="J193" s="25">
        <f>Lorcana486111315[[#This Row],[dont Nb brillant]]+'Inventaire - Chapitre 1'!H191</f>
        <v>0</v>
      </c>
    </row>
    <row r="194" spans="2:10" x14ac:dyDescent="0.25">
      <c r="B194" s="25">
        <v>189</v>
      </c>
      <c r="C194" s="25" t="s">
        <v>233</v>
      </c>
      <c r="D194" s="22" t="s">
        <v>31</v>
      </c>
      <c r="E194" s="25"/>
      <c r="F194" s="25"/>
      <c r="H194" s="25">
        <f>Lorcana486111315[[#This Row],[ID]]</f>
        <v>189</v>
      </c>
      <c r="I194" s="25">
        <f>Lorcana486111315[[#This Row],[Nb de cartes]]+'Inventaire - Chapitre 1'!G192</f>
        <v>4</v>
      </c>
      <c r="J194" s="25">
        <f>Lorcana486111315[[#This Row],[dont Nb brillant]]+'Inventaire - Chapitre 1'!H192</f>
        <v>1</v>
      </c>
    </row>
    <row r="195" spans="2:10" x14ac:dyDescent="0.25">
      <c r="B195" s="25">
        <v>190</v>
      </c>
      <c r="C195" s="25" t="s">
        <v>234</v>
      </c>
      <c r="D195" s="22" t="s">
        <v>31</v>
      </c>
      <c r="E195" s="25"/>
      <c r="F195" s="25"/>
      <c r="H195" s="25">
        <f>Lorcana486111315[[#This Row],[ID]]</f>
        <v>190</v>
      </c>
      <c r="I195" s="25">
        <f>Lorcana486111315[[#This Row],[Nb de cartes]]+'Inventaire - Chapitre 1'!G193</f>
        <v>9</v>
      </c>
      <c r="J195" s="25">
        <f>Lorcana486111315[[#This Row],[dont Nb brillant]]+'Inventaire - Chapitre 1'!H193</f>
        <v>0</v>
      </c>
    </row>
    <row r="196" spans="2:10" x14ac:dyDescent="0.25">
      <c r="B196" s="25">
        <v>191</v>
      </c>
      <c r="C196" s="25" t="s">
        <v>235</v>
      </c>
      <c r="D196" s="22" t="s">
        <v>31</v>
      </c>
      <c r="E196" s="25"/>
      <c r="F196" s="25"/>
      <c r="H196" s="25">
        <f>Lorcana486111315[[#This Row],[ID]]</f>
        <v>191</v>
      </c>
      <c r="I196" s="25">
        <f>Lorcana486111315[[#This Row],[Nb de cartes]]+'Inventaire - Chapitre 1'!G194</f>
        <v>7</v>
      </c>
      <c r="J196" s="25">
        <f>Lorcana486111315[[#This Row],[dont Nb brillant]]+'Inventaire - Chapitre 1'!H194</f>
        <v>0</v>
      </c>
    </row>
    <row r="197" spans="2:10" x14ac:dyDescent="0.25">
      <c r="B197" s="25">
        <v>192</v>
      </c>
      <c r="C197" s="25" t="s">
        <v>236</v>
      </c>
      <c r="D197" s="22" t="s">
        <v>31</v>
      </c>
      <c r="E197" s="25"/>
      <c r="F197" s="25"/>
      <c r="H197" s="25">
        <f>Lorcana486111315[[#This Row],[ID]]</f>
        <v>192</v>
      </c>
      <c r="I197" s="25">
        <f>Lorcana486111315[[#This Row],[Nb de cartes]]+'Inventaire - Chapitre 1'!G195</f>
        <v>3</v>
      </c>
      <c r="J197" s="25">
        <f>Lorcana486111315[[#This Row],[dont Nb brillant]]+'Inventaire - Chapitre 1'!H195</f>
        <v>0</v>
      </c>
    </row>
    <row r="198" spans="2:10" x14ac:dyDescent="0.25">
      <c r="B198" s="25">
        <v>193</v>
      </c>
      <c r="C198" s="25" t="s">
        <v>238</v>
      </c>
      <c r="D198" s="22" t="s">
        <v>31</v>
      </c>
      <c r="E198" s="25"/>
      <c r="F198" s="25"/>
      <c r="H198" s="25">
        <f>Lorcana486111315[[#This Row],[ID]]</f>
        <v>193</v>
      </c>
      <c r="I198" s="25">
        <f>Lorcana486111315[[#This Row],[Nb de cartes]]+'Inventaire - Chapitre 1'!G196</f>
        <v>3</v>
      </c>
      <c r="J198" s="25">
        <f>Lorcana486111315[[#This Row],[dont Nb brillant]]+'Inventaire - Chapitre 1'!H196</f>
        <v>1</v>
      </c>
    </row>
    <row r="199" spans="2:10" x14ac:dyDescent="0.25">
      <c r="B199" s="25">
        <v>194</v>
      </c>
      <c r="C199" s="25" t="s">
        <v>237</v>
      </c>
      <c r="D199" s="22" t="s">
        <v>31</v>
      </c>
      <c r="E199" s="25"/>
      <c r="F199" s="25"/>
      <c r="H199" s="25">
        <f>Lorcana486111315[[#This Row],[ID]]</f>
        <v>194</v>
      </c>
      <c r="I199" s="25">
        <f>Lorcana486111315[[#This Row],[Nb de cartes]]+'Inventaire - Chapitre 1'!G197</f>
        <v>14</v>
      </c>
      <c r="J199" s="25">
        <f>Lorcana486111315[[#This Row],[dont Nb brillant]]+'Inventaire - Chapitre 1'!H197</f>
        <v>1</v>
      </c>
    </row>
    <row r="200" spans="2:10" x14ac:dyDescent="0.25">
      <c r="B200" s="25">
        <v>195</v>
      </c>
      <c r="C200" s="25" t="s">
        <v>239</v>
      </c>
      <c r="D200" s="22" t="s">
        <v>31</v>
      </c>
      <c r="E200" s="25"/>
      <c r="F200" s="25"/>
      <c r="H200" s="25">
        <f>Lorcana486111315[[#This Row],[ID]]</f>
        <v>195</v>
      </c>
      <c r="I200" s="25">
        <f>Lorcana486111315[[#This Row],[Nb de cartes]]+'Inventaire - Chapitre 1'!G198</f>
        <v>4</v>
      </c>
      <c r="J200" s="25">
        <f>Lorcana486111315[[#This Row],[dont Nb brillant]]+'Inventaire - Chapitre 1'!H198</f>
        <v>1</v>
      </c>
    </row>
    <row r="201" spans="2:10" x14ac:dyDescent="0.25">
      <c r="B201" s="25">
        <v>196</v>
      </c>
      <c r="C201" s="25" t="s">
        <v>240</v>
      </c>
      <c r="D201" s="22" t="s">
        <v>31</v>
      </c>
      <c r="E201" s="25"/>
      <c r="F201" s="25"/>
      <c r="H201" s="25">
        <f>Lorcana486111315[[#This Row],[ID]]</f>
        <v>196</v>
      </c>
      <c r="I201" s="25">
        <f>Lorcana486111315[[#This Row],[Nb de cartes]]+'Inventaire - Chapitre 1'!G199</f>
        <v>16</v>
      </c>
      <c r="J201" s="25">
        <f>Lorcana486111315[[#This Row],[dont Nb brillant]]+'Inventaire - Chapitre 1'!H199</f>
        <v>1</v>
      </c>
    </row>
    <row r="202" spans="2:10" x14ac:dyDescent="0.25">
      <c r="B202" s="25">
        <v>197</v>
      </c>
      <c r="C202" s="25" t="s">
        <v>241</v>
      </c>
      <c r="D202" s="22" t="s">
        <v>31</v>
      </c>
      <c r="E202" s="25"/>
      <c r="F202" s="25"/>
      <c r="H202" s="25">
        <f>Lorcana486111315[[#This Row],[ID]]</f>
        <v>197</v>
      </c>
      <c r="I202" s="25">
        <f>Lorcana486111315[[#This Row],[Nb de cartes]]+'Inventaire - Chapitre 1'!G200</f>
        <v>14</v>
      </c>
      <c r="J202" s="25">
        <f>Lorcana486111315[[#This Row],[dont Nb brillant]]+'Inventaire - Chapitre 1'!H200</f>
        <v>0</v>
      </c>
    </row>
    <row r="203" spans="2:10" x14ac:dyDescent="0.25">
      <c r="B203" s="25">
        <v>198</v>
      </c>
      <c r="C203" s="25" t="s">
        <v>242</v>
      </c>
      <c r="D203" s="22" t="s">
        <v>31</v>
      </c>
      <c r="E203" s="25"/>
      <c r="F203" s="25"/>
      <c r="H203" s="25">
        <f>Lorcana486111315[[#This Row],[ID]]</f>
        <v>198</v>
      </c>
      <c r="I203" s="25">
        <f>Lorcana486111315[[#This Row],[Nb de cartes]]+'Inventaire - Chapitre 1'!G201</f>
        <v>7</v>
      </c>
      <c r="J203" s="25">
        <f>Lorcana486111315[[#This Row],[dont Nb brillant]]+'Inventaire - Chapitre 1'!H201</f>
        <v>2</v>
      </c>
    </row>
    <row r="204" spans="2:10" x14ac:dyDescent="0.25">
      <c r="B204" s="25">
        <v>199</v>
      </c>
      <c r="C204" s="25" t="s">
        <v>243</v>
      </c>
      <c r="D204" s="22" t="s">
        <v>31</v>
      </c>
      <c r="E204" s="25"/>
      <c r="F204" s="25"/>
      <c r="H204" s="25">
        <f>Lorcana486111315[[#This Row],[ID]]</f>
        <v>199</v>
      </c>
      <c r="I204" s="25">
        <f>Lorcana486111315[[#This Row],[Nb de cartes]]+'Inventaire - Chapitre 1'!G202</f>
        <v>10</v>
      </c>
      <c r="J204" s="25">
        <f>Lorcana486111315[[#This Row],[dont Nb brillant]]+'Inventaire - Chapitre 1'!H202</f>
        <v>1</v>
      </c>
    </row>
    <row r="205" spans="2:10" x14ac:dyDescent="0.25">
      <c r="B205" s="25">
        <v>200</v>
      </c>
      <c r="C205" s="25" t="s">
        <v>244</v>
      </c>
      <c r="D205" s="22" t="s">
        <v>31</v>
      </c>
      <c r="E205" s="25"/>
      <c r="F205" s="25"/>
      <c r="H205" s="25">
        <f>Lorcana486111315[[#This Row],[ID]]</f>
        <v>200</v>
      </c>
      <c r="I205" s="25">
        <f>Lorcana486111315[[#This Row],[Nb de cartes]]+'Inventaire - Chapitre 1'!G203</f>
        <v>10</v>
      </c>
      <c r="J205" s="25">
        <f>Lorcana486111315[[#This Row],[dont Nb brillant]]+'Inventaire - Chapitre 1'!H203</f>
        <v>0</v>
      </c>
    </row>
    <row r="206" spans="2:10" x14ac:dyDescent="0.25">
      <c r="B206" s="25">
        <v>201</v>
      </c>
      <c r="C206" s="25" t="s">
        <v>245</v>
      </c>
      <c r="D206" s="22" t="s">
        <v>31</v>
      </c>
      <c r="E206" s="25"/>
      <c r="F206" s="25"/>
      <c r="H206" s="25">
        <f>Lorcana486111315[[#This Row],[ID]]</f>
        <v>201</v>
      </c>
      <c r="I206" s="25">
        <f>Lorcana486111315[[#This Row],[Nb de cartes]]+'Inventaire - Chapitre 1'!G204</f>
        <v>11</v>
      </c>
      <c r="J206" s="25">
        <f>Lorcana486111315[[#This Row],[dont Nb brillant]]+'Inventaire - Chapitre 1'!H204</f>
        <v>1</v>
      </c>
    </row>
    <row r="207" spans="2:10" x14ac:dyDescent="0.25">
      <c r="B207" s="25">
        <v>202</v>
      </c>
      <c r="C207" s="25" t="s">
        <v>246</v>
      </c>
      <c r="D207" s="22" t="s">
        <v>31</v>
      </c>
      <c r="E207" s="25"/>
      <c r="F207" s="25"/>
      <c r="H207" s="25">
        <f>Lorcana486111315[[#This Row],[ID]]</f>
        <v>202</v>
      </c>
      <c r="I207" s="25">
        <f>Lorcana486111315[[#This Row],[Nb de cartes]]+'Inventaire - Chapitre 1'!G205</f>
        <v>13</v>
      </c>
      <c r="J207" s="25">
        <f>Lorcana486111315[[#This Row],[dont Nb brillant]]+'Inventaire - Chapitre 1'!H205</f>
        <v>1</v>
      </c>
    </row>
    <row r="208" spans="2:10" x14ac:dyDescent="0.25">
      <c r="B208" s="25">
        <v>203</v>
      </c>
      <c r="C208" s="25" t="s">
        <v>247</v>
      </c>
      <c r="D208" s="22" t="s">
        <v>31</v>
      </c>
      <c r="E208" s="25"/>
      <c r="F208" s="25"/>
      <c r="H208" s="25">
        <f>Lorcana486111315[[#This Row],[ID]]</f>
        <v>203</v>
      </c>
      <c r="I208" s="25">
        <f>Lorcana486111315[[#This Row],[Nb de cartes]]+'Inventaire - Chapitre 1'!G206</f>
        <v>4</v>
      </c>
      <c r="J208" s="25">
        <f>Lorcana486111315[[#This Row],[dont Nb brillant]]+'Inventaire - Chapitre 1'!H206</f>
        <v>0</v>
      </c>
    </row>
    <row r="209" spans="2:10" x14ac:dyDescent="0.25">
      <c r="B209" s="25">
        <v>204</v>
      </c>
      <c r="C209" s="25" t="s">
        <v>248</v>
      </c>
      <c r="D209" s="22" t="s">
        <v>31</v>
      </c>
      <c r="E209" s="25"/>
      <c r="F209" s="25"/>
      <c r="H209" s="25">
        <f>Lorcana486111315[[#This Row],[ID]]</f>
        <v>204</v>
      </c>
      <c r="I209" s="25">
        <f>Lorcana486111315[[#This Row],[Nb de cartes]]+'Inventaire - Chapitre 1'!G207</f>
        <v>4</v>
      </c>
      <c r="J209" s="25">
        <f>Lorcana486111315[[#This Row],[dont Nb brillant]]+'Inventaire - Chapitre 1'!H207</f>
        <v>0</v>
      </c>
    </row>
    <row r="210" spans="2:10" x14ac:dyDescent="0.25">
      <c r="B210" s="25">
        <v>205</v>
      </c>
      <c r="C210" s="25" t="s">
        <v>46</v>
      </c>
      <c r="D210" s="23" t="s">
        <v>32</v>
      </c>
      <c r="E210" s="25"/>
      <c r="F210" s="32"/>
      <c r="H210" s="25">
        <f>Lorcana486111315[[#This Row],[ID]]</f>
        <v>205</v>
      </c>
      <c r="I210" s="25">
        <f>Lorcana486111315[[#This Row],[Nb de cartes]]+'Inventaire - Chapitre 1'!G208</f>
        <v>0</v>
      </c>
      <c r="J210" s="25">
        <f>Lorcana486111315[[#This Row],[dont Nb brillant]]+'Inventaire - Chapitre 1'!H208</f>
        <v>0</v>
      </c>
    </row>
    <row r="211" spans="2:10" x14ac:dyDescent="0.25">
      <c r="B211" s="25">
        <v>206</v>
      </c>
      <c r="C211" s="25" t="s">
        <v>256</v>
      </c>
      <c r="D211" s="23" t="s">
        <v>32</v>
      </c>
      <c r="E211" s="25"/>
      <c r="F211" s="32"/>
      <c r="H211" s="25">
        <f>Lorcana486111315[[#This Row],[ID]]</f>
        <v>206</v>
      </c>
      <c r="I211" s="25">
        <f>Lorcana486111315[[#This Row],[Nb de cartes]]+'Inventaire - Chapitre 1'!G209</f>
        <v>0</v>
      </c>
      <c r="J211" s="25">
        <f>Lorcana486111315[[#This Row],[dont Nb brillant]]+'Inventaire - Chapitre 1'!H209</f>
        <v>0</v>
      </c>
    </row>
    <row r="212" spans="2:10" x14ac:dyDescent="0.25">
      <c r="B212" s="25">
        <v>207</v>
      </c>
      <c r="C212" s="25" t="s">
        <v>86</v>
      </c>
      <c r="D212" s="27" t="s">
        <v>29</v>
      </c>
      <c r="E212" s="25"/>
      <c r="F212" s="32"/>
      <c r="H212" s="25">
        <f>Lorcana486111315[[#This Row],[ID]]</f>
        <v>207</v>
      </c>
      <c r="I212" s="25">
        <f>Lorcana486111315[[#This Row],[Nb de cartes]]+'Inventaire - Chapitre 1'!G210</f>
        <v>0</v>
      </c>
      <c r="J212" s="25">
        <f>Lorcana486111315[[#This Row],[dont Nb brillant]]+'Inventaire - Chapitre 1'!H210</f>
        <v>0</v>
      </c>
    </row>
    <row r="213" spans="2:10" x14ac:dyDescent="0.25">
      <c r="B213" s="25">
        <v>208</v>
      </c>
      <c r="C213" s="25" t="s">
        <v>95</v>
      </c>
      <c r="D213" s="27" t="s">
        <v>29</v>
      </c>
      <c r="E213" s="25"/>
      <c r="F213" s="32"/>
      <c r="H213" s="25">
        <f>Lorcana486111315[[#This Row],[ID]]</f>
        <v>208</v>
      </c>
      <c r="I213" s="25">
        <f>Lorcana486111315[[#This Row],[Nb de cartes]]+'Inventaire - Chapitre 1'!G211</f>
        <v>0</v>
      </c>
      <c r="J213" s="25">
        <f>Lorcana486111315[[#This Row],[dont Nb brillant]]+'Inventaire - Chapitre 1'!H211</f>
        <v>0</v>
      </c>
    </row>
    <row r="214" spans="2:10" x14ac:dyDescent="0.25">
      <c r="B214" s="25">
        <v>209</v>
      </c>
      <c r="C214" s="25" t="s">
        <v>119</v>
      </c>
      <c r="D214" s="20" t="s">
        <v>34</v>
      </c>
      <c r="E214" s="25"/>
      <c r="F214" s="32"/>
      <c r="H214" s="25">
        <f>Lorcana486111315[[#This Row],[ID]]</f>
        <v>209</v>
      </c>
      <c r="I214" s="25">
        <f>Lorcana486111315[[#This Row],[Nb de cartes]]+'Inventaire - Chapitre 1'!G212</f>
        <v>0</v>
      </c>
      <c r="J214" s="25">
        <f>Lorcana486111315[[#This Row],[dont Nb brillant]]+'Inventaire - Chapitre 1'!H212</f>
        <v>0</v>
      </c>
    </row>
    <row r="215" spans="2:10" x14ac:dyDescent="0.25">
      <c r="B215" s="25">
        <v>210</v>
      </c>
      <c r="C215" s="25" t="s">
        <v>132</v>
      </c>
      <c r="D215" s="20" t="s">
        <v>34</v>
      </c>
      <c r="E215" s="25"/>
      <c r="F215" s="32"/>
      <c r="H215" s="25">
        <f>Lorcana486111315[[#This Row],[ID]]</f>
        <v>210</v>
      </c>
      <c r="I215" s="25">
        <f>Lorcana486111315[[#This Row],[Nb de cartes]]+'Inventaire - Chapitre 1'!G213</f>
        <v>0</v>
      </c>
      <c r="J215" s="25">
        <f>Lorcana486111315[[#This Row],[dont Nb brillant]]+'Inventaire - Chapitre 1'!H213</f>
        <v>0</v>
      </c>
    </row>
    <row r="216" spans="2:10" x14ac:dyDescent="0.25">
      <c r="B216" s="25">
        <v>211</v>
      </c>
      <c r="C216" s="25" t="s">
        <v>148</v>
      </c>
      <c r="D216" s="21" t="s">
        <v>30</v>
      </c>
      <c r="E216" s="25"/>
      <c r="F216" s="32"/>
      <c r="H216" s="25">
        <f>Lorcana486111315[[#This Row],[ID]]</f>
        <v>211</v>
      </c>
      <c r="I216" s="25">
        <f>Lorcana486111315[[#This Row],[Nb de cartes]]+'Inventaire - Chapitre 1'!G214</f>
        <v>0</v>
      </c>
      <c r="J216" s="25">
        <f>Lorcana486111315[[#This Row],[dont Nb brillant]]+'Inventaire - Chapitre 1'!H214</f>
        <v>0</v>
      </c>
    </row>
    <row r="217" spans="2:10" x14ac:dyDescent="0.25">
      <c r="B217" s="25">
        <v>212</v>
      </c>
      <c r="C217" s="25" t="s">
        <v>257</v>
      </c>
      <c r="D217" s="21" t="s">
        <v>30</v>
      </c>
      <c r="E217" s="25"/>
      <c r="F217" s="32"/>
      <c r="H217" s="25">
        <f>Lorcana486111315[[#This Row],[ID]]</f>
        <v>212</v>
      </c>
      <c r="I217" s="25">
        <f>Lorcana486111315[[#This Row],[Nb de cartes]]+'Inventaire - Chapitre 1'!G215</f>
        <v>0</v>
      </c>
      <c r="J217" s="25">
        <f>Lorcana486111315[[#This Row],[dont Nb brillant]]+'Inventaire - Chapitre 1'!H215</f>
        <v>0</v>
      </c>
    </row>
    <row r="218" spans="2:10" x14ac:dyDescent="0.25">
      <c r="B218" s="25">
        <v>213</v>
      </c>
      <c r="C218" s="25" t="s">
        <v>183</v>
      </c>
      <c r="D218" s="24" t="s">
        <v>33</v>
      </c>
      <c r="E218" s="25"/>
      <c r="F218" s="32"/>
      <c r="H218" s="25">
        <f>Lorcana486111315[[#This Row],[ID]]</f>
        <v>213</v>
      </c>
      <c r="I218" s="25">
        <f>Lorcana486111315[[#This Row],[Nb de cartes]]+'Inventaire - Chapitre 1'!G216</f>
        <v>0</v>
      </c>
      <c r="J218" s="25">
        <f>Lorcana486111315[[#This Row],[dont Nb brillant]]+'Inventaire - Chapitre 1'!H216</f>
        <v>0</v>
      </c>
    </row>
    <row r="219" spans="2:10" x14ac:dyDescent="0.25">
      <c r="B219" s="25">
        <v>214</v>
      </c>
      <c r="C219" s="25" t="s">
        <v>186</v>
      </c>
      <c r="D219" s="24" t="s">
        <v>33</v>
      </c>
      <c r="E219" s="25"/>
      <c r="F219" s="32"/>
      <c r="H219" s="25">
        <f>Lorcana486111315[[#This Row],[ID]]</f>
        <v>214</v>
      </c>
      <c r="I219" s="25">
        <f>Lorcana486111315[[#This Row],[Nb de cartes]]+'Inventaire - Chapitre 1'!G217</f>
        <v>0</v>
      </c>
      <c r="J219" s="25">
        <f>Lorcana486111315[[#This Row],[dont Nb brillant]]+'Inventaire - Chapitre 1'!H217</f>
        <v>0</v>
      </c>
    </row>
    <row r="220" spans="2:10" x14ac:dyDescent="0.25">
      <c r="B220" s="25">
        <v>215</v>
      </c>
      <c r="C220" s="25" t="s">
        <v>233</v>
      </c>
      <c r="D220" s="22" t="s">
        <v>31</v>
      </c>
      <c r="E220" s="25"/>
      <c r="F220" s="32"/>
      <c r="H220" s="25">
        <f>Lorcana486111315[[#This Row],[ID]]</f>
        <v>215</v>
      </c>
      <c r="I220" s="25">
        <f>Lorcana486111315[[#This Row],[Nb de cartes]]+'Inventaire - Chapitre 1'!G218</f>
        <v>0</v>
      </c>
      <c r="J220" s="25">
        <f>Lorcana486111315[[#This Row],[dont Nb brillant]]+'Inventaire - Chapitre 1'!H218</f>
        <v>0</v>
      </c>
    </row>
    <row r="221" spans="2:10" x14ac:dyDescent="0.25">
      <c r="B221" s="25">
        <v>216</v>
      </c>
      <c r="C221" s="25" t="s">
        <v>238</v>
      </c>
      <c r="D221" s="22" t="s">
        <v>31</v>
      </c>
      <c r="E221" s="25"/>
      <c r="F221" s="32"/>
      <c r="H221" s="25">
        <f>Lorcana486111315[[#This Row],[ID]]</f>
        <v>216</v>
      </c>
      <c r="I221" s="25">
        <f>Lorcana486111315[[#This Row],[Nb de cartes]]+'Inventaire - Chapitre 1'!G219</f>
        <v>0</v>
      </c>
      <c r="J221" s="25">
        <f>Lorcana486111315[[#This Row],[dont Nb brillant]]+'Inventaire - Chapitre 1'!H219</f>
        <v>0</v>
      </c>
    </row>
  </sheetData>
  <mergeCells count="2">
    <mergeCell ref="B3:F3"/>
    <mergeCell ref="B4:F4"/>
  </mergeCells>
  <conditionalFormatting sqref="E6:E221">
    <cfRule type="colorScale" priority="3">
      <colorScale>
        <cfvo type="num" val="1"/>
        <cfvo type="num" val="5"/>
        <cfvo type="num" val="11"/>
        <color theme="4" tint="0.39997558519241921"/>
        <color rgb="FF69BF5D"/>
        <color theme="6" tint="0.39997558519241921"/>
      </colorScale>
    </cfRule>
  </conditionalFormatting>
  <conditionalFormatting sqref="F6:F20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:I221">
    <cfRule type="colorScale" priority="1">
      <colorScale>
        <cfvo type="num" val="1"/>
        <cfvo type="num" val="5"/>
        <cfvo type="num" val="11"/>
        <color theme="4" tint="0.39997558519241921"/>
        <color rgb="FF69BF5D"/>
        <color theme="6" tint="0.39997558519241921"/>
      </colorScale>
    </cfRule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D2C4-A0CC-4C4A-91E3-D100E8EFC405}">
  <sheetPr codeName="Feuil10">
    <tabColor theme="4"/>
  </sheetPr>
  <dimension ref="B1:J221"/>
  <sheetViews>
    <sheetView showGridLines="0" zoomScale="145" zoomScaleNormal="145" workbookViewId="0">
      <pane ySplit="2" topLeftCell="A3" activePane="bottomLeft" state="frozen"/>
      <selection pane="bottomLeft" activeCell="C18" sqref="C18"/>
    </sheetView>
  </sheetViews>
  <sheetFormatPr baseColWidth="10" defaultRowHeight="15" x14ac:dyDescent="0.25"/>
  <cols>
    <col min="1" max="1" width="7.28515625" style="18" customWidth="1"/>
    <col min="2" max="2" width="7.7109375" style="26" customWidth="1"/>
    <col min="3" max="3" width="42.85546875" style="26" bestFit="1" customWidth="1"/>
    <col min="4" max="4" width="11.42578125" style="26" customWidth="1"/>
    <col min="5" max="5" width="15.5703125" style="26" customWidth="1"/>
    <col min="6" max="6" width="17.28515625" style="18" bestFit="1" customWidth="1"/>
    <col min="7" max="9" width="11.42578125" style="18"/>
    <col min="10" max="10" width="19.5703125" style="18" bestFit="1" customWidth="1"/>
    <col min="11" max="11" width="3" style="18" customWidth="1"/>
    <col min="12" max="16384" width="11.42578125" style="18"/>
  </cols>
  <sheetData>
    <row r="1" spans="2:10" x14ac:dyDescent="0.25">
      <c r="D1" s="93">
        <f>SUM(E6:E39)</f>
        <v>0</v>
      </c>
      <c r="E1" s="94">
        <f>SUM(E40:E73)</f>
        <v>0</v>
      </c>
      <c r="F1" s="95">
        <f>SUM(E74:E107)</f>
        <v>0</v>
      </c>
      <c r="G1" s="96">
        <f>SUM(E108:E141)</f>
        <v>0</v>
      </c>
      <c r="H1" s="98">
        <f>SUM(E142:E175)</f>
        <v>0</v>
      </c>
      <c r="I1" s="97">
        <f>SUM(E176:E209)</f>
        <v>0</v>
      </c>
      <c r="J1" s="57">
        <f>SUM(Lorcana48611131518[Nb de cartes])</f>
        <v>0</v>
      </c>
    </row>
    <row r="3" spans="2:10" ht="49.5" customHeight="1" x14ac:dyDescent="0.25">
      <c r="B3" s="164" t="s">
        <v>498</v>
      </c>
      <c r="C3" s="165"/>
      <c r="D3" s="165"/>
      <c r="E3" s="165"/>
      <c r="F3" s="165"/>
    </row>
    <row r="4" spans="2:10" x14ac:dyDescent="0.25">
      <c r="B4" s="153" t="s">
        <v>291</v>
      </c>
      <c r="C4" s="154"/>
      <c r="D4" s="154"/>
      <c r="E4" s="154"/>
      <c r="F4" s="154"/>
      <c r="H4" s="57" t="s">
        <v>266</v>
      </c>
      <c r="I4" s="57">
        <f>SUM(Lorcana48611131518[Nb de cartes])</f>
        <v>0</v>
      </c>
      <c r="J4" s="57"/>
    </row>
    <row r="5" spans="2:10" x14ac:dyDescent="0.25">
      <c r="B5" s="25" t="s">
        <v>27</v>
      </c>
      <c r="C5" s="25" t="s">
        <v>41</v>
      </c>
      <c r="D5" s="25" t="s">
        <v>28</v>
      </c>
      <c r="E5" s="25" t="s">
        <v>36</v>
      </c>
      <c r="F5" s="19" t="s">
        <v>38</v>
      </c>
      <c r="H5" s="25" t="s">
        <v>284</v>
      </c>
      <c r="I5" s="25" t="s">
        <v>285</v>
      </c>
      <c r="J5" s="25" t="s">
        <v>38</v>
      </c>
    </row>
    <row r="6" spans="2:10" x14ac:dyDescent="0.25">
      <c r="B6" s="25">
        <v>1</v>
      </c>
      <c r="C6" s="25" t="s">
        <v>374</v>
      </c>
      <c r="D6" s="23" t="s">
        <v>32</v>
      </c>
      <c r="E6" s="25"/>
      <c r="F6" s="25"/>
      <c r="H6" s="25">
        <f>Lorcana48611131518[[#This Row],[ID]]</f>
        <v>1</v>
      </c>
      <c r="I6" s="25">
        <f>Lorcana48611131518[[#This Row],[Nb de cartes]]+'Inventaire - Chapitre 2'!G4</f>
        <v>14</v>
      </c>
      <c r="J6" s="25">
        <f>Lorcana48611131518[[#This Row],[dont Nb brillant]]+'Inventaire - Chapitre 2'!H4</f>
        <v>2</v>
      </c>
    </row>
    <row r="7" spans="2:10" x14ac:dyDescent="0.25">
      <c r="B7" s="25">
        <v>2</v>
      </c>
      <c r="C7" s="25" t="s">
        <v>375</v>
      </c>
      <c r="D7" s="23" t="s">
        <v>32</v>
      </c>
      <c r="E7" s="25"/>
      <c r="F7" s="25"/>
      <c r="H7" s="25">
        <f>Lorcana48611131518[[#This Row],[ID]]</f>
        <v>2</v>
      </c>
      <c r="I7" s="25">
        <f>Lorcana48611131518[[#This Row],[Nb de cartes]]+'Inventaire - Chapitre 2'!G5</f>
        <v>3</v>
      </c>
      <c r="J7" s="25">
        <f>Lorcana48611131518[[#This Row],[dont Nb brillant]]+'Inventaire - Chapitre 2'!H5</f>
        <v>0</v>
      </c>
    </row>
    <row r="8" spans="2:10" x14ac:dyDescent="0.25">
      <c r="B8" s="25">
        <v>3</v>
      </c>
      <c r="C8" s="25" t="s">
        <v>376</v>
      </c>
      <c r="D8" s="23" t="s">
        <v>32</v>
      </c>
      <c r="E8" s="25"/>
      <c r="F8" s="25"/>
      <c r="H8" s="25">
        <f>Lorcana48611131518[[#This Row],[ID]]</f>
        <v>3</v>
      </c>
      <c r="I8" s="25">
        <f>Lorcana48611131518[[#This Row],[Nb de cartes]]+'Inventaire - Chapitre 2'!G6</f>
        <v>6</v>
      </c>
      <c r="J8" s="25">
        <f>Lorcana48611131518[[#This Row],[dont Nb brillant]]+'Inventaire - Chapitre 2'!H6</f>
        <v>2</v>
      </c>
    </row>
    <row r="9" spans="2:10" x14ac:dyDescent="0.25">
      <c r="B9" s="25">
        <v>4</v>
      </c>
      <c r="C9" s="25" t="s">
        <v>292</v>
      </c>
      <c r="D9" s="23" t="s">
        <v>32</v>
      </c>
      <c r="E9" s="25"/>
      <c r="F9" s="25"/>
      <c r="H9" s="25">
        <f>Lorcana48611131518[[#This Row],[ID]]</f>
        <v>4</v>
      </c>
      <c r="I9" s="25">
        <f>Lorcana48611131518[[#This Row],[Nb de cartes]]+'Inventaire - Chapitre 2'!G7</f>
        <v>4</v>
      </c>
      <c r="J9" s="25">
        <f>Lorcana48611131518[[#This Row],[dont Nb brillant]]+'Inventaire - Chapitre 2'!H7</f>
        <v>0</v>
      </c>
    </row>
    <row r="10" spans="2:10" x14ac:dyDescent="0.25">
      <c r="B10" s="25">
        <v>5</v>
      </c>
      <c r="C10" s="25" t="s">
        <v>377</v>
      </c>
      <c r="D10" s="23" t="s">
        <v>32</v>
      </c>
      <c r="E10" s="25"/>
      <c r="F10" s="25"/>
      <c r="H10" s="25">
        <f>Lorcana48611131518[[#This Row],[ID]]</f>
        <v>5</v>
      </c>
      <c r="I10" s="25">
        <f>Lorcana48611131518[[#This Row],[Nb de cartes]]+'Inventaire - Chapitre 2'!G8</f>
        <v>8</v>
      </c>
      <c r="J10" s="25">
        <f>Lorcana48611131518[[#This Row],[dont Nb brillant]]+'Inventaire - Chapitre 2'!H8</f>
        <v>1</v>
      </c>
    </row>
    <row r="11" spans="2:10" x14ac:dyDescent="0.25">
      <c r="B11" s="25">
        <v>6</v>
      </c>
      <c r="C11" s="25" t="s">
        <v>378</v>
      </c>
      <c r="D11" s="23" t="s">
        <v>32</v>
      </c>
      <c r="E11" s="25"/>
      <c r="F11" s="25"/>
      <c r="H11" s="25">
        <f>Lorcana48611131518[[#This Row],[ID]]</f>
        <v>6</v>
      </c>
      <c r="I11" s="25">
        <f>Lorcana48611131518[[#This Row],[Nb de cartes]]+'Inventaire - Chapitre 2'!G9</f>
        <v>10</v>
      </c>
      <c r="J11" s="25">
        <f>Lorcana48611131518[[#This Row],[dont Nb brillant]]+'Inventaire - Chapitre 2'!H9</f>
        <v>1</v>
      </c>
    </row>
    <row r="12" spans="2:10" x14ac:dyDescent="0.25">
      <c r="B12" s="25">
        <v>7</v>
      </c>
      <c r="C12" s="25" t="s">
        <v>379</v>
      </c>
      <c r="D12" s="23" t="s">
        <v>32</v>
      </c>
      <c r="E12" s="25"/>
      <c r="F12" s="25"/>
      <c r="H12" s="25">
        <f>Lorcana48611131518[[#This Row],[ID]]</f>
        <v>7</v>
      </c>
      <c r="I12" s="25">
        <f>Lorcana48611131518[[#This Row],[Nb de cartes]]+'Inventaire - Chapitre 2'!G10</f>
        <v>15</v>
      </c>
      <c r="J12" s="25">
        <f>Lorcana48611131518[[#This Row],[dont Nb brillant]]+'Inventaire - Chapitre 2'!H10</f>
        <v>0</v>
      </c>
    </row>
    <row r="13" spans="2:10" x14ac:dyDescent="0.25">
      <c r="B13" s="25">
        <v>8</v>
      </c>
      <c r="C13" s="25" t="s">
        <v>380</v>
      </c>
      <c r="D13" s="23" t="s">
        <v>32</v>
      </c>
      <c r="E13" s="25"/>
      <c r="F13" s="25"/>
      <c r="H13" s="25">
        <f>Lorcana48611131518[[#This Row],[ID]]</f>
        <v>8</v>
      </c>
      <c r="I13" s="25">
        <f>Lorcana48611131518[[#This Row],[Nb de cartes]]+'Inventaire - Chapitre 2'!G11</f>
        <v>13</v>
      </c>
      <c r="J13" s="25">
        <f>Lorcana48611131518[[#This Row],[dont Nb brillant]]+'Inventaire - Chapitre 2'!H11</f>
        <v>0</v>
      </c>
    </row>
    <row r="14" spans="2:10" x14ac:dyDescent="0.25">
      <c r="B14" s="25">
        <v>9</v>
      </c>
      <c r="C14" s="25" t="s">
        <v>293</v>
      </c>
      <c r="D14" s="23" t="s">
        <v>32</v>
      </c>
      <c r="E14" s="25"/>
      <c r="F14" s="25"/>
      <c r="H14" s="25">
        <f>Lorcana48611131518[[#This Row],[ID]]</f>
        <v>9</v>
      </c>
      <c r="I14" s="25">
        <f>Lorcana48611131518[[#This Row],[Nb de cartes]]+'Inventaire - Chapitre 2'!G12</f>
        <v>6</v>
      </c>
      <c r="J14" s="25">
        <f>Lorcana48611131518[[#This Row],[dont Nb brillant]]+'Inventaire - Chapitre 2'!H12</f>
        <v>0</v>
      </c>
    </row>
    <row r="15" spans="2:10" x14ac:dyDescent="0.25">
      <c r="B15" s="25">
        <v>10</v>
      </c>
      <c r="C15" s="25" t="s">
        <v>383</v>
      </c>
      <c r="D15" s="23" t="s">
        <v>32</v>
      </c>
      <c r="E15" s="25"/>
      <c r="F15" s="25"/>
      <c r="H15" s="25">
        <f>Lorcana48611131518[[#This Row],[ID]]</f>
        <v>10</v>
      </c>
      <c r="I15" s="25">
        <f>Lorcana48611131518[[#This Row],[Nb de cartes]]+'Inventaire - Chapitre 2'!G13</f>
        <v>13</v>
      </c>
      <c r="J15" s="25">
        <f>Lorcana48611131518[[#This Row],[dont Nb brillant]]+'Inventaire - Chapitre 2'!H13</f>
        <v>0</v>
      </c>
    </row>
    <row r="16" spans="2:10" x14ac:dyDescent="0.25">
      <c r="B16" s="25">
        <v>11</v>
      </c>
      <c r="C16" s="25" t="s">
        <v>381</v>
      </c>
      <c r="D16" s="23" t="s">
        <v>32</v>
      </c>
      <c r="E16" s="25"/>
      <c r="F16" s="25"/>
      <c r="H16" s="25">
        <f>Lorcana48611131518[[#This Row],[ID]]</f>
        <v>11</v>
      </c>
      <c r="I16" s="25">
        <f>Lorcana48611131518[[#This Row],[Nb de cartes]]+'Inventaire - Chapitre 2'!G14</f>
        <v>16</v>
      </c>
      <c r="J16" s="25">
        <f>Lorcana48611131518[[#This Row],[dont Nb brillant]]+'Inventaire - Chapitre 2'!H14</f>
        <v>2</v>
      </c>
    </row>
    <row r="17" spans="2:10" x14ac:dyDescent="0.25">
      <c r="B17" s="25">
        <v>12</v>
      </c>
      <c r="C17" s="25" t="s">
        <v>382</v>
      </c>
      <c r="D17" s="23" t="s">
        <v>32</v>
      </c>
      <c r="E17" s="25"/>
      <c r="F17" s="25"/>
      <c r="H17" s="25">
        <f>Lorcana48611131518[[#This Row],[ID]]</f>
        <v>12</v>
      </c>
      <c r="I17" s="25">
        <f>Lorcana48611131518[[#This Row],[Nb de cartes]]+'Inventaire - Chapitre 2'!G15</f>
        <v>5</v>
      </c>
      <c r="J17" s="25">
        <f>Lorcana48611131518[[#This Row],[dont Nb brillant]]+'Inventaire - Chapitre 2'!H15</f>
        <v>1</v>
      </c>
    </row>
    <row r="18" spans="2:10" x14ac:dyDescent="0.25">
      <c r="B18" s="25">
        <v>13</v>
      </c>
      <c r="C18" s="25" t="s">
        <v>294</v>
      </c>
      <c r="D18" s="23" t="s">
        <v>32</v>
      </c>
      <c r="E18" s="25"/>
      <c r="F18" s="25"/>
      <c r="H18" s="25">
        <f>Lorcana48611131518[[#This Row],[ID]]</f>
        <v>13</v>
      </c>
      <c r="I18" s="25">
        <f>Lorcana48611131518[[#This Row],[Nb de cartes]]+'Inventaire - Chapitre 2'!G16</f>
        <v>5</v>
      </c>
      <c r="J18" s="25">
        <f>Lorcana48611131518[[#This Row],[dont Nb brillant]]+'Inventaire - Chapitre 2'!H16</f>
        <v>1</v>
      </c>
    </row>
    <row r="19" spans="2:10" x14ac:dyDescent="0.25">
      <c r="B19" s="25">
        <v>14</v>
      </c>
      <c r="C19" s="25" t="s">
        <v>384</v>
      </c>
      <c r="D19" s="23" t="s">
        <v>32</v>
      </c>
      <c r="E19" s="25"/>
      <c r="F19" s="25"/>
      <c r="H19" s="25">
        <f>Lorcana48611131518[[#This Row],[ID]]</f>
        <v>14</v>
      </c>
      <c r="I19" s="25">
        <f>Lorcana48611131518[[#This Row],[Nb de cartes]]+'Inventaire - Chapitre 2'!G17</f>
        <v>3</v>
      </c>
      <c r="J19" s="25">
        <f>Lorcana48611131518[[#This Row],[dont Nb brillant]]+'Inventaire - Chapitre 2'!H17</f>
        <v>2</v>
      </c>
    </row>
    <row r="20" spans="2:10" x14ac:dyDescent="0.25">
      <c r="B20" s="25">
        <v>15</v>
      </c>
      <c r="C20" s="25" t="s">
        <v>385</v>
      </c>
      <c r="D20" s="23" t="s">
        <v>32</v>
      </c>
      <c r="E20" s="25"/>
      <c r="F20" s="25"/>
      <c r="H20" s="25">
        <f>Lorcana48611131518[[#This Row],[ID]]</f>
        <v>15</v>
      </c>
      <c r="I20" s="25">
        <f>Lorcana48611131518[[#This Row],[Nb de cartes]]+'Inventaire - Chapitre 2'!G18</f>
        <v>13</v>
      </c>
      <c r="J20" s="25">
        <f>Lorcana48611131518[[#This Row],[dont Nb brillant]]+'Inventaire - Chapitre 2'!H18</f>
        <v>0</v>
      </c>
    </row>
    <row r="21" spans="2:10" x14ac:dyDescent="0.25">
      <c r="B21" s="25">
        <v>16</v>
      </c>
      <c r="C21" s="25" t="s">
        <v>295</v>
      </c>
      <c r="D21" s="23" t="s">
        <v>32</v>
      </c>
      <c r="E21" s="25"/>
      <c r="F21" s="25"/>
      <c r="H21" s="25">
        <f>Lorcana48611131518[[#This Row],[ID]]</f>
        <v>16</v>
      </c>
      <c r="I21" s="25">
        <f>Lorcana48611131518[[#This Row],[Nb de cartes]]+'Inventaire - Chapitre 2'!G19</f>
        <v>6</v>
      </c>
      <c r="J21" s="25">
        <f>Lorcana48611131518[[#This Row],[dont Nb brillant]]+'Inventaire - Chapitre 2'!H19</f>
        <v>0</v>
      </c>
    </row>
    <row r="22" spans="2:10" x14ac:dyDescent="0.25">
      <c r="B22" s="25">
        <v>17</v>
      </c>
      <c r="C22" s="25" t="s">
        <v>386</v>
      </c>
      <c r="D22" s="23" t="s">
        <v>32</v>
      </c>
      <c r="E22" s="25"/>
      <c r="F22" s="25"/>
      <c r="H22" s="25">
        <f>Lorcana48611131518[[#This Row],[ID]]</f>
        <v>17</v>
      </c>
      <c r="I22" s="25">
        <f>Lorcana48611131518[[#This Row],[Nb de cartes]]+'Inventaire - Chapitre 2'!G20</f>
        <v>7</v>
      </c>
      <c r="J22" s="25">
        <f>Lorcana48611131518[[#This Row],[dont Nb brillant]]+'Inventaire - Chapitre 2'!H20</f>
        <v>1</v>
      </c>
    </row>
    <row r="23" spans="2:10" x14ac:dyDescent="0.25">
      <c r="B23" s="25">
        <v>18</v>
      </c>
      <c r="C23" s="25" t="s">
        <v>387</v>
      </c>
      <c r="D23" s="23" t="s">
        <v>32</v>
      </c>
      <c r="E23" s="25"/>
      <c r="F23" s="25"/>
      <c r="H23" s="25">
        <f>Lorcana48611131518[[#This Row],[ID]]</f>
        <v>18</v>
      </c>
      <c r="I23" s="25">
        <f>Lorcana48611131518[[#This Row],[Nb de cartes]]+'Inventaire - Chapitre 2'!G21</f>
        <v>10</v>
      </c>
      <c r="J23" s="25">
        <f>Lorcana48611131518[[#This Row],[dont Nb brillant]]+'Inventaire - Chapitre 2'!H21</f>
        <v>1</v>
      </c>
    </row>
    <row r="24" spans="2:10" x14ac:dyDescent="0.25">
      <c r="B24" s="25">
        <v>19</v>
      </c>
      <c r="C24" s="25" t="s">
        <v>296</v>
      </c>
      <c r="D24" s="23" t="s">
        <v>32</v>
      </c>
      <c r="E24" s="25"/>
      <c r="F24" s="25"/>
      <c r="H24" s="25">
        <f>Lorcana48611131518[[#This Row],[ID]]</f>
        <v>19</v>
      </c>
      <c r="I24" s="25">
        <f>Lorcana48611131518[[#This Row],[Nb de cartes]]+'Inventaire - Chapitre 2'!G22</f>
        <v>9</v>
      </c>
      <c r="J24" s="25">
        <f>Lorcana48611131518[[#This Row],[dont Nb brillant]]+'Inventaire - Chapitre 2'!H22</f>
        <v>0</v>
      </c>
    </row>
    <row r="25" spans="2:10" x14ac:dyDescent="0.25">
      <c r="B25" s="25">
        <v>20</v>
      </c>
      <c r="C25" s="25" t="s">
        <v>388</v>
      </c>
      <c r="D25" s="23" t="s">
        <v>32</v>
      </c>
      <c r="E25" s="25"/>
      <c r="F25" s="25"/>
      <c r="H25" s="25">
        <f>Lorcana48611131518[[#This Row],[ID]]</f>
        <v>20</v>
      </c>
      <c r="I25" s="25">
        <f>Lorcana48611131518[[#This Row],[Nb de cartes]]+'Inventaire - Chapitre 2'!G23</f>
        <v>13</v>
      </c>
      <c r="J25" s="25">
        <f>Lorcana48611131518[[#This Row],[dont Nb brillant]]+'Inventaire - Chapitre 2'!H23</f>
        <v>0</v>
      </c>
    </row>
    <row r="26" spans="2:10" x14ac:dyDescent="0.25">
      <c r="B26" s="25">
        <v>21</v>
      </c>
      <c r="C26" s="25" t="s">
        <v>389</v>
      </c>
      <c r="D26" s="23" t="s">
        <v>32</v>
      </c>
      <c r="E26" s="25"/>
      <c r="F26" s="25"/>
      <c r="H26" s="25">
        <f>Lorcana48611131518[[#This Row],[ID]]</f>
        <v>21</v>
      </c>
      <c r="I26" s="25">
        <f>Lorcana48611131518[[#This Row],[Nb de cartes]]+'Inventaire - Chapitre 2'!G24</f>
        <v>21</v>
      </c>
      <c r="J26" s="25">
        <f>Lorcana48611131518[[#This Row],[dont Nb brillant]]+'Inventaire - Chapitre 2'!H24</f>
        <v>4</v>
      </c>
    </row>
    <row r="27" spans="2:10" x14ac:dyDescent="0.25">
      <c r="B27" s="25">
        <v>22</v>
      </c>
      <c r="C27" s="25" t="s">
        <v>390</v>
      </c>
      <c r="D27" s="23" t="s">
        <v>32</v>
      </c>
      <c r="E27" s="25"/>
      <c r="F27" s="25"/>
      <c r="H27" s="25">
        <f>Lorcana48611131518[[#This Row],[ID]]</f>
        <v>22</v>
      </c>
      <c r="I27" s="25">
        <f>Lorcana48611131518[[#This Row],[Nb de cartes]]+'Inventaire - Chapitre 2'!G25</f>
        <v>14</v>
      </c>
      <c r="J27" s="25">
        <f>Lorcana48611131518[[#This Row],[dont Nb brillant]]+'Inventaire - Chapitre 2'!H25</f>
        <v>0</v>
      </c>
    </row>
    <row r="28" spans="2:10" x14ac:dyDescent="0.25">
      <c r="B28" s="25">
        <v>23</v>
      </c>
      <c r="C28" s="25" t="s">
        <v>391</v>
      </c>
      <c r="D28" s="23" t="s">
        <v>32</v>
      </c>
      <c r="E28" s="25"/>
      <c r="F28" s="25"/>
      <c r="H28" s="25">
        <f>Lorcana48611131518[[#This Row],[ID]]</f>
        <v>23</v>
      </c>
      <c r="I28" s="25">
        <f>Lorcana48611131518[[#This Row],[Nb de cartes]]+'Inventaire - Chapitre 2'!G26</f>
        <v>10</v>
      </c>
      <c r="J28" s="25">
        <f>Lorcana48611131518[[#This Row],[dont Nb brillant]]+'Inventaire - Chapitre 2'!H26</f>
        <v>0</v>
      </c>
    </row>
    <row r="29" spans="2:10" x14ac:dyDescent="0.25">
      <c r="B29" s="25">
        <v>24</v>
      </c>
      <c r="C29" s="25" t="s">
        <v>392</v>
      </c>
      <c r="D29" s="23" t="s">
        <v>32</v>
      </c>
      <c r="E29" s="25"/>
      <c r="F29" s="25"/>
      <c r="H29" s="25">
        <f>Lorcana48611131518[[#This Row],[ID]]</f>
        <v>24</v>
      </c>
      <c r="I29" s="25">
        <f>Lorcana48611131518[[#This Row],[Nb de cartes]]+'Inventaire - Chapitre 2'!G27</f>
        <v>5</v>
      </c>
      <c r="J29" s="25">
        <f>Lorcana48611131518[[#This Row],[dont Nb brillant]]+'Inventaire - Chapitre 2'!H27</f>
        <v>0</v>
      </c>
    </row>
    <row r="30" spans="2:10" x14ac:dyDescent="0.25">
      <c r="B30" s="25">
        <v>25</v>
      </c>
      <c r="C30" s="25" t="s">
        <v>393</v>
      </c>
      <c r="D30" s="23" t="s">
        <v>32</v>
      </c>
      <c r="E30" s="25"/>
      <c r="F30" s="25"/>
      <c r="H30" s="25">
        <f>Lorcana48611131518[[#This Row],[ID]]</f>
        <v>25</v>
      </c>
      <c r="I30" s="25">
        <f>Lorcana48611131518[[#This Row],[Nb de cartes]]+'Inventaire - Chapitre 2'!G28</f>
        <v>1</v>
      </c>
      <c r="J30" s="25">
        <f>Lorcana48611131518[[#This Row],[dont Nb brillant]]+'Inventaire - Chapitre 2'!H28</f>
        <v>0</v>
      </c>
    </row>
    <row r="31" spans="2:10" x14ac:dyDescent="0.25">
      <c r="B31" s="25">
        <v>26</v>
      </c>
      <c r="C31" s="25" t="s">
        <v>297</v>
      </c>
      <c r="D31" s="23" t="s">
        <v>32</v>
      </c>
      <c r="E31" s="25"/>
      <c r="F31" s="25"/>
      <c r="H31" s="25">
        <f>Lorcana48611131518[[#This Row],[ID]]</f>
        <v>26</v>
      </c>
      <c r="I31" s="25">
        <f>Lorcana48611131518[[#This Row],[Nb de cartes]]+'Inventaire - Chapitre 2'!G29</f>
        <v>5</v>
      </c>
      <c r="J31" s="25">
        <f>Lorcana48611131518[[#This Row],[dont Nb brillant]]+'Inventaire - Chapitre 2'!H29</f>
        <v>1</v>
      </c>
    </row>
    <row r="32" spans="2:10" x14ac:dyDescent="0.25">
      <c r="B32" s="25">
        <v>27</v>
      </c>
      <c r="C32" s="25" t="s">
        <v>394</v>
      </c>
      <c r="D32" s="23" t="s">
        <v>32</v>
      </c>
      <c r="E32" s="25"/>
      <c r="F32" s="25"/>
      <c r="H32" s="25">
        <f>Lorcana48611131518[[#This Row],[ID]]</f>
        <v>27</v>
      </c>
      <c r="I32" s="25">
        <f>Lorcana48611131518[[#This Row],[Nb de cartes]]+'Inventaire - Chapitre 2'!G30</f>
        <v>18</v>
      </c>
      <c r="J32" s="25">
        <f>Lorcana48611131518[[#This Row],[dont Nb brillant]]+'Inventaire - Chapitre 2'!H30</f>
        <v>1</v>
      </c>
    </row>
    <row r="33" spans="2:10" x14ac:dyDescent="0.25">
      <c r="B33" s="25">
        <v>28</v>
      </c>
      <c r="C33" s="25" t="s">
        <v>395</v>
      </c>
      <c r="D33" s="23" t="s">
        <v>32</v>
      </c>
      <c r="E33" s="25"/>
      <c r="F33" s="25"/>
      <c r="H33" s="25">
        <f>Lorcana48611131518[[#This Row],[ID]]</f>
        <v>28</v>
      </c>
      <c r="I33" s="25">
        <f>Lorcana48611131518[[#This Row],[Nb de cartes]]+'Inventaire - Chapitre 2'!G31</f>
        <v>11</v>
      </c>
      <c r="J33" s="25">
        <f>Lorcana48611131518[[#This Row],[dont Nb brillant]]+'Inventaire - Chapitre 2'!H31</f>
        <v>1</v>
      </c>
    </row>
    <row r="34" spans="2:10" x14ac:dyDescent="0.25">
      <c r="B34" s="25">
        <v>29</v>
      </c>
      <c r="C34" s="25" t="s">
        <v>298</v>
      </c>
      <c r="D34" s="23" t="s">
        <v>32</v>
      </c>
      <c r="E34" s="25"/>
      <c r="F34" s="25"/>
      <c r="H34" s="25">
        <f>Lorcana48611131518[[#This Row],[ID]]</f>
        <v>29</v>
      </c>
      <c r="I34" s="25">
        <f>Lorcana48611131518[[#This Row],[Nb de cartes]]+'Inventaire - Chapitre 2'!G32</f>
        <v>12</v>
      </c>
      <c r="J34" s="25">
        <f>Lorcana48611131518[[#This Row],[dont Nb brillant]]+'Inventaire - Chapitre 2'!H32</f>
        <v>1</v>
      </c>
    </row>
    <row r="35" spans="2:10" x14ac:dyDescent="0.25">
      <c r="B35" s="25">
        <v>30</v>
      </c>
      <c r="C35" s="25" t="s">
        <v>396</v>
      </c>
      <c r="D35" s="23" t="s">
        <v>32</v>
      </c>
      <c r="E35" s="25"/>
      <c r="F35" s="25"/>
      <c r="H35" s="25">
        <f>Lorcana48611131518[[#This Row],[ID]]</f>
        <v>30</v>
      </c>
      <c r="I35" s="25">
        <f>Lorcana48611131518[[#This Row],[Nb de cartes]]+'Inventaire - Chapitre 2'!G33</f>
        <v>13</v>
      </c>
      <c r="J35" s="25">
        <f>Lorcana48611131518[[#This Row],[dont Nb brillant]]+'Inventaire - Chapitre 2'!H33</f>
        <v>2</v>
      </c>
    </row>
    <row r="36" spans="2:10" x14ac:dyDescent="0.25">
      <c r="B36" s="25">
        <v>31</v>
      </c>
      <c r="C36" s="25" t="s">
        <v>299</v>
      </c>
      <c r="D36" s="23" t="s">
        <v>32</v>
      </c>
      <c r="E36" s="25"/>
      <c r="F36" s="25"/>
      <c r="H36" s="25">
        <f>Lorcana48611131518[[#This Row],[ID]]</f>
        <v>31</v>
      </c>
      <c r="I36" s="25">
        <f>Lorcana48611131518[[#This Row],[Nb de cartes]]+'Inventaire - Chapitre 2'!G34</f>
        <v>7</v>
      </c>
      <c r="J36" s="25">
        <f>Lorcana48611131518[[#This Row],[dont Nb brillant]]+'Inventaire - Chapitre 2'!H34</f>
        <v>2</v>
      </c>
    </row>
    <row r="37" spans="2:10" x14ac:dyDescent="0.25">
      <c r="B37" s="25">
        <v>32</v>
      </c>
      <c r="C37" s="25" t="s">
        <v>300</v>
      </c>
      <c r="D37" s="23" t="s">
        <v>32</v>
      </c>
      <c r="E37" s="25"/>
      <c r="F37" s="25"/>
      <c r="H37" s="25">
        <f>Lorcana48611131518[[#This Row],[ID]]</f>
        <v>32</v>
      </c>
      <c r="I37" s="25">
        <f>Lorcana48611131518[[#This Row],[Nb de cartes]]+'Inventaire - Chapitre 2'!G35</f>
        <v>12</v>
      </c>
      <c r="J37" s="25">
        <f>Lorcana48611131518[[#This Row],[dont Nb brillant]]+'Inventaire - Chapitre 2'!H35</f>
        <v>0</v>
      </c>
    </row>
    <row r="38" spans="2:10" x14ac:dyDescent="0.25">
      <c r="B38" s="25">
        <v>33</v>
      </c>
      <c r="C38" s="25" t="s">
        <v>301</v>
      </c>
      <c r="D38" s="23" t="s">
        <v>32</v>
      </c>
      <c r="E38" s="25"/>
      <c r="F38" s="25"/>
      <c r="H38" s="25">
        <f>Lorcana48611131518[[#This Row],[ID]]</f>
        <v>33</v>
      </c>
      <c r="I38" s="25">
        <f>Lorcana48611131518[[#This Row],[Nb de cartes]]+'Inventaire - Chapitre 2'!G36</f>
        <v>4</v>
      </c>
      <c r="J38" s="25">
        <f>Lorcana48611131518[[#This Row],[dont Nb brillant]]+'Inventaire - Chapitre 2'!H36</f>
        <v>0</v>
      </c>
    </row>
    <row r="39" spans="2:10" x14ac:dyDescent="0.25">
      <c r="B39" s="25">
        <v>34</v>
      </c>
      <c r="C39" s="25" t="s">
        <v>397</v>
      </c>
      <c r="D39" s="23" t="s">
        <v>32</v>
      </c>
      <c r="E39" s="25"/>
      <c r="F39" s="25"/>
      <c r="H39" s="25">
        <f>Lorcana48611131518[[#This Row],[ID]]</f>
        <v>34</v>
      </c>
      <c r="I39" s="25">
        <f>Lorcana48611131518[[#This Row],[Nb de cartes]]+'Inventaire - Chapitre 2'!G37</f>
        <v>3</v>
      </c>
      <c r="J39" s="25">
        <f>Lorcana48611131518[[#This Row],[dont Nb brillant]]+'Inventaire - Chapitre 2'!H37</f>
        <v>0</v>
      </c>
    </row>
    <row r="40" spans="2:10" x14ac:dyDescent="0.25">
      <c r="B40" s="25">
        <v>35</v>
      </c>
      <c r="C40" s="25" t="s">
        <v>302</v>
      </c>
      <c r="D40" s="27" t="s">
        <v>29</v>
      </c>
      <c r="E40" s="25"/>
      <c r="F40" s="25"/>
      <c r="H40" s="25">
        <f>Lorcana48611131518[[#This Row],[ID]]</f>
        <v>35</v>
      </c>
      <c r="I40" s="25">
        <f>Lorcana48611131518[[#This Row],[Nb de cartes]]+'Inventaire - Chapitre 2'!G38</f>
        <v>5</v>
      </c>
      <c r="J40" s="25">
        <f>Lorcana48611131518[[#This Row],[dont Nb brillant]]+'Inventaire - Chapitre 2'!H38</f>
        <v>0</v>
      </c>
    </row>
    <row r="41" spans="2:10" x14ac:dyDescent="0.25">
      <c r="B41" s="25">
        <v>36</v>
      </c>
      <c r="C41" s="25" t="s">
        <v>398</v>
      </c>
      <c r="D41" s="27" t="s">
        <v>29</v>
      </c>
      <c r="E41" s="25"/>
      <c r="F41" s="25"/>
      <c r="H41" s="25">
        <f>Lorcana48611131518[[#This Row],[ID]]</f>
        <v>36</v>
      </c>
      <c r="I41" s="25">
        <f>Lorcana48611131518[[#This Row],[Nb de cartes]]+'Inventaire - Chapitre 2'!G39</f>
        <v>6</v>
      </c>
      <c r="J41" s="25">
        <f>Lorcana48611131518[[#This Row],[dont Nb brillant]]+'Inventaire - Chapitre 2'!H39</f>
        <v>0</v>
      </c>
    </row>
    <row r="42" spans="2:10" x14ac:dyDescent="0.25">
      <c r="B42" s="25">
        <v>37</v>
      </c>
      <c r="C42" s="25" t="s">
        <v>303</v>
      </c>
      <c r="D42" s="27" t="s">
        <v>29</v>
      </c>
      <c r="E42" s="25"/>
      <c r="F42" s="25"/>
      <c r="H42" s="25">
        <f>Lorcana48611131518[[#This Row],[ID]]</f>
        <v>37</v>
      </c>
      <c r="I42" s="25">
        <f>Lorcana48611131518[[#This Row],[Nb de cartes]]+'Inventaire - Chapitre 2'!G40</f>
        <v>18</v>
      </c>
      <c r="J42" s="25">
        <f>Lorcana48611131518[[#This Row],[dont Nb brillant]]+'Inventaire - Chapitre 2'!H40</f>
        <v>1</v>
      </c>
    </row>
    <row r="43" spans="2:10" x14ac:dyDescent="0.25">
      <c r="B43" s="25">
        <v>38</v>
      </c>
      <c r="C43" s="25" t="s">
        <v>399</v>
      </c>
      <c r="D43" s="27" t="s">
        <v>29</v>
      </c>
      <c r="E43" s="25"/>
      <c r="F43" s="25"/>
      <c r="H43" s="25">
        <f>Lorcana48611131518[[#This Row],[ID]]</f>
        <v>38</v>
      </c>
      <c r="I43" s="25">
        <f>Lorcana48611131518[[#This Row],[Nb de cartes]]+'Inventaire - Chapitre 2'!G41</f>
        <v>12</v>
      </c>
      <c r="J43" s="25">
        <f>Lorcana48611131518[[#This Row],[dont Nb brillant]]+'Inventaire - Chapitre 2'!H41</f>
        <v>0</v>
      </c>
    </row>
    <row r="44" spans="2:10" x14ac:dyDescent="0.25">
      <c r="B44" s="25">
        <v>39</v>
      </c>
      <c r="C44" s="25" t="s">
        <v>304</v>
      </c>
      <c r="D44" s="27" t="s">
        <v>29</v>
      </c>
      <c r="E44" s="25"/>
      <c r="F44" s="25"/>
      <c r="H44" s="25">
        <f>Lorcana48611131518[[#This Row],[ID]]</f>
        <v>39</v>
      </c>
      <c r="I44" s="25">
        <f>Lorcana48611131518[[#This Row],[Nb de cartes]]+'Inventaire - Chapitre 2'!G42</f>
        <v>11</v>
      </c>
      <c r="J44" s="25">
        <f>Lorcana48611131518[[#This Row],[dont Nb brillant]]+'Inventaire - Chapitre 2'!H42</f>
        <v>1</v>
      </c>
    </row>
    <row r="45" spans="2:10" x14ac:dyDescent="0.25">
      <c r="B45" s="25">
        <v>40</v>
      </c>
      <c r="C45" s="25" t="s">
        <v>400</v>
      </c>
      <c r="D45" s="27" t="s">
        <v>29</v>
      </c>
      <c r="E45" s="25"/>
      <c r="F45" s="25"/>
      <c r="H45" s="25">
        <f>Lorcana48611131518[[#This Row],[ID]]</f>
        <v>40</v>
      </c>
      <c r="I45" s="25">
        <f>Lorcana48611131518[[#This Row],[Nb de cartes]]+'Inventaire - Chapitre 2'!G43</f>
        <v>13</v>
      </c>
      <c r="J45" s="25">
        <f>Lorcana48611131518[[#This Row],[dont Nb brillant]]+'Inventaire - Chapitre 2'!H43</f>
        <v>0</v>
      </c>
    </row>
    <row r="46" spans="2:10" x14ac:dyDescent="0.25">
      <c r="B46" s="25">
        <v>41</v>
      </c>
      <c r="C46" s="25" t="s">
        <v>401</v>
      </c>
      <c r="D46" s="27" t="s">
        <v>29</v>
      </c>
      <c r="E46" s="25"/>
      <c r="F46" s="25"/>
      <c r="H46" s="25">
        <f>Lorcana48611131518[[#This Row],[ID]]</f>
        <v>41</v>
      </c>
      <c r="I46" s="25">
        <f>Lorcana48611131518[[#This Row],[Nb de cartes]]+'Inventaire - Chapitre 2'!G44</f>
        <v>5</v>
      </c>
      <c r="J46" s="25">
        <f>Lorcana48611131518[[#This Row],[dont Nb brillant]]+'Inventaire - Chapitre 2'!H44</f>
        <v>2</v>
      </c>
    </row>
    <row r="47" spans="2:10" x14ac:dyDescent="0.25">
      <c r="B47" s="25">
        <v>42</v>
      </c>
      <c r="C47" s="25" t="s">
        <v>402</v>
      </c>
      <c r="D47" s="27" t="s">
        <v>29</v>
      </c>
      <c r="E47" s="25"/>
      <c r="F47" s="25"/>
      <c r="H47" s="25">
        <f>Lorcana48611131518[[#This Row],[ID]]</f>
        <v>42</v>
      </c>
      <c r="I47" s="25">
        <f>Lorcana48611131518[[#This Row],[Nb de cartes]]+'Inventaire - Chapitre 2'!G45</f>
        <v>10</v>
      </c>
      <c r="J47" s="25">
        <f>Lorcana48611131518[[#This Row],[dont Nb brillant]]+'Inventaire - Chapitre 2'!H45</f>
        <v>0</v>
      </c>
    </row>
    <row r="48" spans="2:10" x14ac:dyDescent="0.25">
      <c r="B48" s="25">
        <v>43</v>
      </c>
      <c r="C48" s="25" t="s">
        <v>403</v>
      </c>
      <c r="D48" s="27" t="s">
        <v>29</v>
      </c>
      <c r="E48" s="25"/>
      <c r="F48" s="25"/>
      <c r="H48" s="25">
        <f>Lorcana48611131518[[#This Row],[ID]]</f>
        <v>43</v>
      </c>
      <c r="I48" s="25">
        <f>Lorcana48611131518[[#This Row],[Nb de cartes]]+'Inventaire - Chapitre 2'!G46</f>
        <v>9</v>
      </c>
      <c r="J48" s="25">
        <f>Lorcana48611131518[[#This Row],[dont Nb brillant]]+'Inventaire - Chapitre 2'!H46</f>
        <v>0</v>
      </c>
    </row>
    <row r="49" spans="2:10" x14ac:dyDescent="0.25">
      <c r="B49" s="25">
        <v>44</v>
      </c>
      <c r="C49" s="25" t="s">
        <v>404</v>
      </c>
      <c r="D49" s="27" t="s">
        <v>29</v>
      </c>
      <c r="E49" s="25"/>
      <c r="F49" s="25"/>
      <c r="H49" s="25">
        <f>Lorcana48611131518[[#This Row],[ID]]</f>
        <v>44</v>
      </c>
      <c r="I49" s="25">
        <f>Lorcana48611131518[[#This Row],[Nb de cartes]]+'Inventaire - Chapitre 2'!G47</f>
        <v>11</v>
      </c>
      <c r="J49" s="25">
        <f>Lorcana48611131518[[#This Row],[dont Nb brillant]]+'Inventaire - Chapitre 2'!H47</f>
        <v>0</v>
      </c>
    </row>
    <row r="50" spans="2:10" x14ac:dyDescent="0.25">
      <c r="B50" s="25">
        <v>45</v>
      </c>
      <c r="C50" s="25" t="s">
        <v>405</v>
      </c>
      <c r="D50" s="27" t="s">
        <v>29</v>
      </c>
      <c r="E50" s="25"/>
      <c r="F50" s="25"/>
      <c r="H50" s="25">
        <f>Lorcana48611131518[[#This Row],[ID]]</f>
        <v>45</v>
      </c>
      <c r="I50" s="25">
        <f>Lorcana48611131518[[#This Row],[Nb de cartes]]+'Inventaire - Chapitre 2'!G48</f>
        <v>17</v>
      </c>
      <c r="J50" s="25">
        <f>Lorcana48611131518[[#This Row],[dont Nb brillant]]+'Inventaire - Chapitre 2'!H48</f>
        <v>1</v>
      </c>
    </row>
    <row r="51" spans="2:10" x14ac:dyDescent="0.25">
      <c r="B51" s="25">
        <v>46</v>
      </c>
      <c r="C51" s="25" t="s">
        <v>305</v>
      </c>
      <c r="D51" s="27" t="s">
        <v>29</v>
      </c>
      <c r="E51" s="25"/>
      <c r="F51" s="25"/>
      <c r="H51" s="25">
        <f>Lorcana48611131518[[#This Row],[ID]]</f>
        <v>46</v>
      </c>
      <c r="I51" s="25">
        <f>Lorcana48611131518[[#This Row],[Nb de cartes]]+'Inventaire - Chapitre 2'!G49</f>
        <v>6</v>
      </c>
      <c r="J51" s="25">
        <f>Lorcana48611131518[[#This Row],[dont Nb brillant]]+'Inventaire - Chapitre 2'!H49</f>
        <v>0</v>
      </c>
    </row>
    <row r="52" spans="2:10" x14ac:dyDescent="0.25">
      <c r="B52" s="25">
        <v>47</v>
      </c>
      <c r="C52" s="25" t="s">
        <v>306</v>
      </c>
      <c r="D52" s="27" t="s">
        <v>29</v>
      </c>
      <c r="E52" s="25"/>
      <c r="F52" s="25"/>
      <c r="H52" s="25">
        <f>Lorcana48611131518[[#This Row],[ID]]</f>
        <v>47</v>
      </c>
      <c r="I52" s="25">
        <f>Lorcana48611131518[[#This Row],[Nb de cartes]]+'Inventaire - Chapitre 2'!G50</f>
        <v>2</v>
      </c>
      <c r="J52" s="25">
        <f>Lorcana48611131518[[#This Row],[dont Nb brillant]]+'Inventaire - Chapitre 2'!H50</f>
        <v>0</v>
      </c>
    </row>
    <row r="53" spans="2:10" x14ac:dyDescent="0.25">
      <c r="B53" s="25">
        <v>48</v>
      </c>
      <c r="C53" s="25" t="s">
        <v>406</v>
      </c>
      <c r="D53" s="27" t="s">
        <v>29</v>
      </c>
      <c r="E53" s="25"/>
      <c r="F53" s="25"/>
      <c r="H53" s="25">
        <f>Lorcana48611131518[[#This Row],[ID]]</f>
        <v>48</v>
      </c>
      <c r="I53" s="25">
        <f>Lorcana48611131518[[#This Row],[Nb de cartes]]+'Inventaire - Chapitre 2'!G51</f>
        <v>5</v>
      </c>
      <c r="J53" s="25">
        <f>Lorcana48611131518[[#This Row],[dont Nb brillant]]+'Inventaire - Chapitre 2'!H51</f>
        <v>1</v>
      </c>
    </row>
    <row r="54" spans="2:10" x14ac:dyDescent="0.25">
      <c r="B54" s="25">
        <v>49</v>
      </c>
      <c r="C54" s="25" t="s">
        <v>307</v>
      </c>
      <c r="D54" s="27" t="s">
        <v>29</v>
      </c>
      <c r="E54" s="25"/>
      <c r="F54" s="25"/>
      <c r="H54" s="25">
        <f>Lorcana48611131518[[#This Row],[ID]]</f>
        <v>49</v>
      </c>
      <c r="I54" s="25">
        <f>Lorcana48611131518[[#This Row],[Nb de cartes]]+'Inventaire - Chapitre 2'!G52</f>
        <v>10</v>
      </c>
      <c r="J54" s="25">
        <f>Lorcana48611131518[[#This Row],[dont Nb brillant]]+'Inventaire - Chapitre 2'!H52</f>
        <v>0</v>
      </c>
    </row>
    <row r="55" spans="2:10" x14ac:dyDescent="0.25">
      <c r="B55" s="25">
        <v>50</v>
      </c>
      <c r="C55" s="25" t="s">
        <v>308</v>
      </c>
      <c r="D55" s="27" t="s">
        <v>29</v>
      </c>
      <c r="E55" s="25"/>
      <c r="F55" s="25"/>
      <c r="H55" s="25">
        <f>Lorcana48611131518[[#This Row],[ID]]</f>
        <v>50</v>
      </c>
      <c r="I55" s="25">
        <f>Lorcana48611131518[[#This Row],[Nb de cartes]]+'Inventaire - Chapitre 2'!G53</f>
        <v>16</v>
      </c>
      <c r="J55" s="25">
        <f>Lorcana48611131518[[#This Row],[dont Nb brillant]]+'Inventaire - Chapitre 2'!H53</f>
        <v>2</v>
      </c>
    </row>
    <row r="56" spans="2:10" x14ac:dyDescent="0.25">
      <c r="B56" s="25">
        <v>51</v>
      </c>
      <c r="C56" s="25" t="s">
        <v>309</v>
      </c>
      <c r="D56" s="27" t="s">
        <v>29</v>
      </c>
      <c r="E56" s="25"/>
      <c r="F56" s="25"/>
      <c r="H56" s="25">
        <f>Lorcana48611131518[[#This Row],[ID]]</f>
        <v>51</v>
      </c>
      <c r="I56" s="25">
        <f>Lorcana48611131518[[#This Row],[Nb de cartes]]+'Inventaire - Chapitre 2'!G54</f>
        <v>9</v>
      </c>
      <c r="J56" s="25">
        <f>Lorcana48611131518[[#This Row],[dont Nb brillant]]+'Inventaire - Chapitre 2'!H54</f>
        <v>1</v>
      </c>
    </row>
    <row r="57" spans="2:10" x14ac:dyDescent="0.25">
      <c r="B57" s="25">
        <v>52</v>
      </c>
      <c r="C57" s="25" t="s">
        <v>310</v>
      </c>
      <c r="D57" s="27" t="s">
        <v>29</v>
      </c>
      <c r="E57" s="25"/>
      <c r="F57" s="25"/>
      <c r="H57" s="25">
        <f>Lorcana48611131518[[#This Row],[ID]]</f>
        <v>52</v>
      </c>
      <c r="I57" s="25">
        <f>Lorcana48611131518[[#This Row],[Nb de cartes]]+'Inventaire - Chapitre 2'!G55</f>
        <v>7</v>
      </c>
      <c r="J57" s="25">
        <f>Lorcana48611131518[[#This Row],[dont Nb brillant]]+'Inventaire - Chapitre 2'!H55</f>
        <v>0</v>
      </c>
    </row>
    <row r="58" spans="2:10" x14ac:dyDescent="0.25">
      <c r="B58" s="25">
        <v>53</v>
      </c>
      <c r="C58" s="25" t="s">
        <v>311</v>
      </c>
      <c r="D58" s="27" t="s">
        <v>29</v>
      </c>
      <c r="E58" s="25"/>
      <c r="F58" s="25"/>
      <c r="H58" s="25">
        <f>Lorcana48611131518[[#This Row],[ID]]</f>
        <v>53</v>
      </c>
      <c r="I58" s="25">
        <f>Lorcana48611131518[[#This Row],[Nb de cartes]]+'Inventaire - Chapitre 2'!G56</f>
        <v>5</v>
      </c>
      <c r="J58" s="25">
        <f>Lorcana48611131518[[#This Row],[dont Nb brillant]]+'Inventaire - Chapitre 2'!H56</f>
        <v>1</v>
      </c>
    </row>
    <row r="59" spans="2:10" x14ac:dyDescent="0.25">
      <c r="B59" s="25">
        <v>54</v>
      </c>
      <c r="C59" s="25" t="s">
        <v>312</v>
      </c>
      <c r="D59" s="27" t="s">
        <v>29</v>
      </c>
      <c r="E59" s="25"/>
      <c r="F59" s="25"/>
      <c r="H59" s="25">
        <f>Lorcana48611131518[[#This Row],[ID]]</f>
        <v>54</v>
      </c>
      <c r="I59" s="25">
        <f>Lorcana48611131518[[#This Row],[Nb de cartes]]+'Inventaire - Chapitre 2'!G57</f>
        <v>11</v>
      </c>
      <c r="J59" s="25">
        <f>Lorcana48611131518[[#This Row],[dont Nb brillant]]+'Inventaire - Chapitre 2'!H57</f>
        <v>0</v>
      </c>
    </row>
    <row r="60" spans="2:10" x14ac:dyDescent="0.25">
      <c r="B60" s="25">
        <v>55</v>
      </c>
      <c r="C60" s="25" t="s">
        <v>407</v>
      </c>
      <c r="D60" s="27" t="s">
        <v>29</v>
      </c>
      <c r="E60" s="25"/>
      <c r="F60" s="25"/>
      <c r="H60" s="25">
        <f>Lorcana48611131518[[#This Row],[ID]]</f>
        <v>55</v>
      </c>
      <c r="I60" s="25">
        <f>Lorcana48611131518[[#This Row],[Nb de cartes]]+'Inventaire - Chapitre 2'!G58</f>
        <v>5</v>
      </c>
      <c r="J60" s="25">
        <f>Lorcana48611131518[[#This Row],[dont Nb brillant]]+'Inventaire - Chapitre 2'!H58</f>
        <v>1</v>
      </c>
    </row>
    <row r="61" spans="2:10" x14ac:dyDescent="0.25">
      <c r="B61" s="25">
        <v>56</v>
      </c>
      <c r="C61" s="25" t="s">
        <v>313</v>
      </c>
      <c r="D61" s="27" t="s">
        <v>29</v>
      </c>
      <c r="E61" s="25"/>
      <c r="F61" s="25"/>
      <c r="H61" s="25">
        <f>Lorcana48611131518[[#This Row],[ID]]</f>
        <v>56</v>
      </c>
      <c r="I61" s="25">
        <f>Lorcana48611131518[[#This Row],[Nb de cartes]]+'Inventaire - Chapitre 2'!G59</f>
        <v>1</v>
      </c>
      <c r="J61" s="25">
        <f>Lorcana48611131518[[#This Row],[dont Nb brillant]]+'Inventaire - Chapitre 2'!H59</f>
        <v>0</v>
      </c>
    </row>
    <row r="62" spans="2:10" x14ac:dyDescent="0.25">
      <c r="B62" s="25">
        <v>57</v>
      </c>
      <c r="C62" s="25" t="s">
        <v>408</v>
      </c>
      <c r="D62" s="27" t="s">
        <v>29</v>
      </c>
      <c r="E62" s="25"/>
      <c r="F62" s="25"/>
      <c r="H62" s="25">
        <f>Lorcana48611131518[[#This Row],[ID]]</f>
        <v>57</v>
      </c>
      <c r="I62" s="25">
        <f>Lorcana48611131518[[#This Row],[Nb de cartes]]+'Inventaire - Chapitre 2'!G60</f>
        <v>15</v>
      </c>
      <c r="J62" s="25">
        <f>Lorcana48611131518[[#This Row],[dont Nb brillant]]+'Inventaire - Chapitre 2'!H60</f>
        <v>3</v>
      </c>
    </row>
    <row r="63" spans="2:10" x14ac:dyDescent="0.25">
      <c r="B63" s="25">
        <v>58</v>
      </c>
      <c r="C63" s="25" t="s">
        <v>314</v>
      </c>
      <c r="D63" s="27" t="s">
        <v>29</v>
      </c>
      <c r="E63" s="25"/>
      <c r="F63" s="25"/>
      <c r="H63" s="25">
        <f>Lorcana48611131518[[#This Row],[ID]]</f>
        <v>58</v>
      </c>
      <c r="I63" s="25">
        <f>Lorcana48611131518[[#This Row],[Nb de cartes]]+'Inventaire - Chapitre 2'!G61</f>
        <v>7</v>
      </c>
      <c r="J63" s="25">
        <f>Lorcana48611131518[[#This Row],[dont Nb brillant]]+'Inventaire - Chapitre 2'!H61</f>
        <v>1</v>
      </c>
    </row>
    <row r="64" spans="2:10" x14ac:dyDescent="0.25">
      <c r="B64" s="25">
        <v>59</v>
      </c>
      <c r="C64" s="25" t="s">
        <v>315</v>
      </c>
      <c r="D64" s="27" t="s">
        <v>29</v>
      </c>
      <c r="E64" s="25"/>
      <c r="F64" s="25"/>
      <c r="H64" s="25">
        <f>Lorcana48611131518[[#This Row],[ID]]</f>
        <v>59</v>
      </c>
      <c r="I64" s="25">
        <f>Lorcana48611131518[[#This Row],[Nb de cartes]]+'Inventaire - Chapitre 2'!G62</f>
        <v>10</v>
      </c>
      <c r="J64" s="25">
        <f>Lorcana48611131518[[#This Row],[dont Nb brillant]]+'Inventaire - Chapitre 2'!H62</f>
        <v>1</v>
      </c>
    </row>
    <row r="65" spans="2:10" x14ac:dyDescent="0.25">
      <c r="B65" s="25">
        <v>60</v>
      </c>
      <c r="C65" s="25" t="s">
        <v>409</v>
      </c>
      <c r="D65" s="27" t="s">
        <v>29</v>
      </c>
      <c r="E65" s="25"/>
      <c r="F65" s="25"/>
      <c r="H65" s="25">
        <f>Lorcana48611131518[[#This Row],[ID]]</f>
        <v>60</v>
      </c>
      <c r="I65" s="25">
        <f>Lorcana48611131518[[#This Row],[Nb de cartes]]+'Inventaire - Chapitre 2'!G63</f>
        <v>3</v>
      </c>
      <c r="J65" s="25">
        <f>Lorcana48611131518[[#This Row],[dont Nb brillant]]+'Inventaire - Chapitre 2'!H63</f>
        <v>0</v>
      </c>
    </row>
    <row r="66" spans="2:10" x14ac:dyDescent="0.25">
      <c r="B66" s="25">
        <v>61</v>
      </c>
      <c r="C66" s="25" t="s">
        <v>410</v>
      </c>
      <c r="D66" s="27" t="s">
        <v>29</v>
      </c>
      <c r="E66" s="25"/>
      <c r="F66" s="25"/>
      <c r="H66" s="25">
        <f>Lorcana48611131518[[#This Row],[ID]]</f>
        <v>61</v>
      </c>
      <c r="I66" s="25">
        <f>Lorcana48611131518[[#This Row],[Nb de cartes]]+'Inventaire - Chapitre 2'!G64</f>
        <v>7</v>
      </c>
      <c r="J66" s="25">
        <f>Lorcana48611131518[[#This Row],[dont Nb brillant]]+'Inventaire - Chapitre 2'!H64</f>
        <v>0</v>
      </c>
    </row>
    <row r="67" spans="2:10" x14ac:dyDescent="0.25">
      <c r="B67" s="25">
        <v>62</v>
      </c>
      <c r="C67" s="25" t="s">
        <v>316</v>
      </c>
      <c r="D67" s="27" t="s">
        <v>29</v>
      </c>
      <c r="E67" s="25"/>
      <c r="F67" s="25"/>
      <c r="H67" s="25">
        <f>Lorcana48611131518[[#This Row],[ID]]</f>
        <v>62</v>
      </c>
      <c r="I67" s="25">
        <f>Lorcana48611131518[[#This Row],[Nb de cartes]]+'Inventaire - Chapitre 2'!G65</f>
        <v>4</v>
      </c>
      <c r="J67" s="25">
        <f>Lorcana48611131518[[#This Row],[dont Nb brillant]]+'Inventaire - Chapitre 2'!H65</f>
        <v>0</v>
      </c>
    </row>
    <row r="68" spans="2:10" x14ac:dyDescent="0.25">
      <c r="B68" s="25">
        <v>63</v>
      </c>
      <c r="C68" s="25" t="s">
        <v>317</v>
      </c>
      <c r="D68" s="27" t="s">
        <v>29</v>
      </c>
      <c r="E68" s="25"/>
      <c r="F68" s="25"/>
      <c r="H68" s="25">
        <f>Lorcana48611131518[[#This Row],[ID]]</f>
        <v>63</v>
      </c>
      <c r="I68" s="25">
        <f>Lorcana48611131518[[#This Row],[Nb de cartes]]+'Inventaire - Chapitre 2'!G66</f>
        <v>14</v>
      </c>
      <c r="J68" s="25">
        <f>Lorcana48611131518[[#This Row],[dont Nb brillant]]+'Inventaire - Chapitre 2'!H66</f>
        <v>1</v>
      </c>
    </row>
    <row r="69" spans="2:10" x14ac:dyDescent="0.25">
      <c r="B69" s="25">
        <v>64</v>
      </c>
      <c r="C69" s="25" t="s">
        <v>411</v>
      </c>
      <c r="D69" s="27" t="s">
        <v>29</v>
      </c>
      <c r="E69" s="25"/>
      <c r="F69" s="25"/>
      <c r="H69" s="25">
        <f>Lorcana48611131518[[#This Row],[ID]]</f>
        <v>64</v>
      </c>
      <c r="I69" s="25">
        <f>Lorcana48611131518[[#This Row],[Nb de cartes]]+'Inventaire - Chapitre 2'!G67</f>
        <v>17</v>
      </c>
      <c r="J69" s="25">
        <f>Lorcana48611131518[[#This Row],[dont Nb brillant]]+'Inventaire - Chapitre 2'!H67</f>
        <v>1</v>
      </c>
    </row>
    <row r="70" spans="2:10" x14ac:dyDescent="0.25">
      <c r="B70" s="25">
        <v>65</v>
      </c>
      <c r="C70" s="25" t="s">
        <v>412</v>
      </c>
      <c r="D70" s="27" t="s">
        <v>29</v>
      </c>
      <c r="E70" s="25"/>
      <c r="F70" s="25"/>
      <c r="H70" s="25">
        <f>Lorcana48611131518[[#This Row],[ID]]</f>
        <v>65</v>
      </c>
      <c r="I70" s="25">
        <f>Lorcana48611131518[[#This Row],[Nb de cartes]]+'Inventaire - Chapitre 2'!G68</f>
        <v>11</v>
      </c>
      <c r="J70" s="25">
        <f>Lorcana48611131518[[#This Row],[dont Nb brillant]]+'Inventaire - Chapitre 2'!H68</f>
        <v>1</v>
      </c>
    </row>
    <row r="71" spans="2:10" x14ac:dyDescent="0.25">
      <c r="B71" s="25">
        <v>66</v>
      </c>
      <c r="C71" s="25" t="s">
        <v>413</v>
      </c>
      <c r="D71" s="27" t="s">
        <v>29</v>
      </c>
      <c r="E71" s="25"/>
      <c r="F71" s="25"/>
      <c r="H71" s="25">
        <f>Lorcana48611131518[[#This Row],[ID]]</f>
        <v>66</v>
      </c>
      <c r="I71" s="25">
        <f>Lorcana48611131518[[#This Row],[Nb de cartes]]+'Inventaire - Chapitre 2'!G69</f>
        <v>15</v>
      </c>
      <c r="J71" s="25">
        <f>Lorcana48611131518[[#This Row],[dont Nb brillant]]+'Inventaire - Chapitre 2'!H69</f>
        <v>0</v>
      </c>
    </row>
    <row r="72" spans="2:10" x14ac:dyDescent="0.25">
      <c r="B72" s="25">
        <v>67</v>
      </c>
      <c r="C72" s="25" t="s">
        <v>318</v>
      </c>
      <c r="D72" s="27" t="s">
        <v>29</v>
      </c>
      <c r="E72" s="25"/>
      <c r="F72" s="25"/>
      <c r="H72" s="25">
        <f>Lorcana48611131518[[#This Row],[ID]]</f>
        <v>67</v>
      </c>
      <c r="I72" s="25">
        <f>Lorcana48611131518[[#This Row],[Nb de cartes]]+'Inventaire - Chapitre 2'!G70</f>
        <v>6</v>
      </c>
      <c r="J72" s="25">
        <f>Lorcana48611131518[[#This Row],[dont Nb brillant]]+'Inventaire - Chapitre 2'!H70</f>
        <v>0</v>
      </c>
    </row>
    <row r="73" spans="2:10" x14ac:dyDescent="0.25">
      <c r="B73" s="25">
        <v>68</v>
      </c>
      <c r="C73" s="25" t="s">
        <v>319</v>
      </c>
      <c r="D73" s="27" t="s">
        <v>29</v>
      </c>
      <c r="E73" s="25"/>
      <c r="F73" s="25"/>
      <c r="H73" s="25">
        <f>Lorcana48611131518[[#This Row],[ID]]</f>
        <v>68</v>
      </c>
      <c r="I73" s="25">
        <f>Lorcana48611131518[[#This Row],[Nb de cartes]]+'Inventaire - Chapitre 2'!G71</f>
        <v>5</v>
      </c>
      <c r="J73" s="25">
        <f>Lorcana48611131518[[#This Row],[dont Nb brillant]]+'Inventaire - Chapitre 2'!H71</f>
        <v>1</v>
      </c>
    </row>
    <row r="74" spans="2:10" x14ac:dyDescent="0.25">
      <c r="B74" s="25">
        <v>69</v>
      </c>
      <c r="C74" s="25" t="s">
        <v>414</v>
      </c>
      <c r="D74" s="20" t="s">
        <v>34</v>
      </c>
      <c r="E74" s="25"/>
      <c r="F74" s="25"/>
      <c r="H74" s="25">
        <f>Lorcana48611131518[[#This Row],[ID]]</f>
        <v>69</v>
      </c>
      <c r="I74" s="25">
        <f>Lorcana48611131518[[#This Row],[Nb de cartes]]+'Inventaire - Chapitre 2'!G72</f>
        <v>14</v>
      </c>
      <c r="J74" s="25">
        <f>Lorcana48611131518[[#This Row],[dont Nb brillant]]+'Inventaire - Chapitre 2'!H72</f>
        <v>0</v>
      </c>
    </row>
    <row r="75" spans="2:10" x14ac:dyDescent="0.25">
      <c r="B75" s="25">
        <v>70</v>
      </c>
      <c r="C75" s="25" t="s">
        <v>320</v>
      </c>
      <c r="D75" s="20" t="s">
        <v>34</v>
      </c>
      <c r="E75" s="25"/>
      <c r="F75" s="25"/>
      <c r="H75" s="25">
        <f>Lorcana48611131518[[#This Row],[ID]]</f>
        <v>70</v>
      </c>
      <c r="I75" s="25">
        <f>Lorcana48611131518[[#This Row],[Nb de cartes]]+'Inventaire - Chapitre 2'!G73</f>
        <v>1</v>
      </c>
      <c r="J75" s="25">
        <f>Lorcana48611131518[[#This Row],[dont Nb brillant]]+'Inventaire - Chapitre 2'!H73</f>
        <v>0</v>
      </c>
    </row>
    <row r="76" spans="2:10" x14ac:dyDescent="0.25">
      <c r="B76" s="25">
        <v>71</v>
      </c>
      <c r="C76" s="25" t="s">
        <v>321</v>
      </c>
      <c r="D76" s="20" t="s">
        <v>34</v>
      </c>
      <c r="E76" s="25"/>
      <c r="F76" s="25"/>
      <c r="H76" s="25">
        <f>Lorcana48611131518[[#This Row],[ID]]</f>
        <v>71</v>
      </c>
      <c r="I76" s="25">
        <f>Lorcana48611131518[[#This Row],[Nb de cartes]]+'Inventaire - Chapitre 2'!G74</f>
        <v>9</v>
      </c>
      <c r="J76" s="25">
        <f>Lorcana48611131518[[#This Row],[dont Nb brillant]]+'Inventaire - Chapitre 2'!H74</f>
        <v>1</v>
      </c>
    </row>
    <row r="77" spans="2:10" x14ac:dyDescent="0.25">
      <c r="B77" s="25">
        <v>72</v>
      </c>
      <c r="C77" s="25" t="s">
        <v>322</v>
      </c>
      <c r="D77" s="20" t="s">
        <v>34</v>
      </c>
      <c r="E77" s="25"/>
      <c r="F77" s="25"/>
      <c r="H77" s="25">
        <f>Lorcana48611131518[[#This Row],[ID]]</f>
        <v>72</v>
      </c>
      <c r="I77" s="25">
        <f>Lorcana48611131518[[#This Row],[Nb de cartes]]+'Inventaire - Chapitre 2'!G75</f>
        <v>3</v>
      </c>
      <c r="J77" s="25">
        <f>Lorcana48611131518[[#This Row],[dont Nb brillant]]+'Inventaire - Chapitre 2'!H75</f>
        <v>1</v>
      </c>
    </row>
    <row r="78" spans="2:10" x14ac:dyDescent="0.25">
      <c r="B78" s="25">
        <v>73</v>
      </c>
      <c r="C78" s="25" t="s">
        <v>323</v>
      </c>
      <c r="D78" s="20" t="s">
        <v>34</v>
      </c>
      <c r="E78" s="25"/>
      <c r="F78" s="25"/>
      <c r="H78" s="25">
        <f>Lorcana48611131518[[#This Row],[ID]]</f>
        <v>73</v>
      </c>
      <c r="I78" s="25">
        <f>Lorcana48611131518[[#This Row],[Nb de cartes]]+'Inventaire - Chapitre 2'!G76</f>
        <v>10</v>
      </c>
      <c r="J78" s="25">
        <f>Lorcana48611131518[[#This Row],[dont Nb brillant]]+'Inventaire - Chapitre 2'!H76</f>
        <v>1</v>
      </c>
    </row>
    <row r="79" spans="2:10" x14ac:dyDescent="0.25">
      <c r="B79" s="25">
        <v>74</v>
      </c>
      <c r="C79" s="25" t="s">
        <v>415</v>
      </c>
      <c r="D79" s="20" t="s">
        <v>34</v>
      </c>
      <c r="E79" s="25"/>
      <c r="F79" s="25"/>
      <c r="H79" s="25">
        <f>Lorcana48611131518[[#This Row],[ID]]</f>
        <v>74</v>
      </c>
      <c r="I79" s="25">
        <f>Lorcana48611131518[[#This Row],[Nb de cartes]]+'Inventaire - Chapitre 2'!G77</f>
        <v>4</v>
      </c>
      <c r="J79" s="25">
        <f>Lorcana48611131518[[#This Row],[dont Nb brillant]]+'Inventaire - Chapitre 2'!H77</f>
        <v>0</v>
      </c>
    </row>
    <row r="80" spans="2:10" x14ac:dyDescent="0.25">
      <c r="B80" s="25">
        <v>75</v>
      </c>
      <c r="C80" s="25" t="s">
        <v>416</v>
      </c>
      <c r="D80" s="20" t="s">
        <v>34</v>
      </c>
      <c r="E80" s="25"/>
      <c r="F80" s="25"/>
      <c r="H80" s="25">
        <f>Lorcana48611131518[[#This Row],[ID]]</f>
        <v>75</v>
      </c>
      <c r="I80" s="25">
        <f>Lorcana48611131518[[#This Row],[Nb de cartes]]+'Inventaire - Chapitre 2'!G78</f>
        <v>2</v>
      </c>
      <c r="J80" s="25">
        <f>Lorcana48611131518[[#This Row],[dont Nb brillant]]+'Inventaire - Chapitre 2'!H78</f>
        <v>0</v>
      </c>
    </row>
    <row r="81" spans="2:10" x14ac:dyDescent="0.25">
      <c r="B81" s="25">
        <v>76</v>
      </c>
      <c r="C81" s="25" t="s">
        <v>324</v>
      </c>
      <c r="D81" s="20" t="s">
        <v>34</v>
      </c>
      <c r="E81" s="25"/>
      <c r="F81" s="25"/>
      <c r="H81" s="25">
        <f>Lorcana48611131518[[#This Row],[ID]]</f>
        <v>76</v>
      </c>
      <c r="I81" s="25">
        <f>Lorcana48611131518[[#This Row],[Nb de cartes]]+'Inventaire - Chapitre 2'!G79</f>
        <v>11</v>
      </c>
      <c r="J81" s="25">
        <f>Lorcana48611131518[[#This Row],[dont Nb brillant]]+'Inventaire - Chapitre 2'!H79</f>
        <v>0</v>
      </c>
    </row>
    <row r="82" spans="2:10" x14ac:dyDescent="0.25">
      <c r="B82" s="25">
        <v>77</v>
      </c>
      <c r="C82" s="25" t="s">
        <v>325</v>
      </c>
      <c r="D82" s="20" t="s">
        <v>34</v>
      </c>
      <c r="E82" s="25"/>
      <c r="F82" s="25"/>
      <c r="H82" s="25">
        <f>Lorcana48611131518[[#This Row],[ID]]</f>
        <v>77</v>
      </c>
      <c r="I82" s="25">
        <f>Lorcana48611131518[[#This Row],[Nb de cartes]]+'Inventaire - Chapitre 2'!G80</f>
        <v>7</v>
      </c>
      <c r="J82" s="25">
        <f>Lorcana48611131518[[#This Row],[dont Nb brillant]]+'Inventaire - Chapitre 2'!H80</f>
        <v>0</v>
      </c>
    </row>
    <row r="83" spans="2:10" x14ac:dyDescent="0.25">
      <c r="B83" s="25">
        <v>78</v>
      </c>
      <c r="C83" s="25" t="s">
        <v>417</v>
      </c>
      <c r="D83" s="20" t="s">
        <v>34</v>
      </c>
      <c r="E83" s="25"/>
      <c r="F83" s="25"/>
      <c r="H83" s="25">
        <f>Lorcana48611131518[[#This Row],[ID]]</f>
        <v>78</v>
      </c>
      <c r="I83" s="25">
        <f>Lorcana48611131518[[#This Row],[Nb de cartes]]+'Inventaire - Chapitre 2'!G81</f>
        <v>10</v>
      </c>
      <c r="J83" s="25">
        <f>Lorcana48611131518[[#This Row],[dont Nb brillant]]+'Inventaire - Chapitre 2'!H81</f>
        <v>0</v>
      </c>
    </row>
    <row r="84" spans="2:10" x14ac:dyDescent="0.25">
      <c r="B84" s="25">
        <v>79</v>
      </c>
      <c r="C84" s="25" t="s">
        <v>418</v>
      </c>
      <c r="D84" s="20" t="s">
        <v>34</v>
      </c>
      <c r="E84" s="25"/>
      <c r="F84" s="25"/>
      <c r="H84" s="25">
        <f>Lorcana48611131518[[#This Row],[ID]]</f>
        <v>79</v>
      </c>
      <c r="I84" s="25">
        <f>Lorcana48611131518[[#This Row],[Nb de cartes]]+'Inventaire - Chapitre 2'!G82</f>
        <v>3</v>
      </c>
      <c r="J84" s="25">
        <f>Lorcana48611131518[[#This Row],[dont Nb brillant]]+'Inventaire - Chapitre 2'!H82</f>
        <v>0</v>
      </c>
    </row>
    <row r="85" spans="2:10" x14ac:dyDescent="0.25">
      <c r="B85" s="25">
        <v>80</v>
      </c>
      <c r="C85" s="25" t="s">
        <v>326</v>
      </c>
      <c r="D85" s="20" t="s">
        <v>34</v>
      </c>
      <c r="E85" s="25"/>
      <c r="F85" s="25"/>
      <c r="H85" s="25">
        <f>Lorcana48611131518[[#This Row],[ID]]</f>
        <v>80</v>
      </c>
      <c r="I85" s="25">
        <f>Lorcana48611131518[[#This Row],[Nb de cartes]]+'Inventaire - Chapitre 2'!G83</f>
        <v>15</v>
      </c>
      <c r="J85" s="25">
        <f>Lorcana48611131518[[#This Row],[dont Nb brillant]]+'Inventaire - Chapitre 2'!H83</f>
        <v>1</v>
      </c>
    </row>
    <row r="86" spans="2:10" x14ac:dyDescent="0.25">
      <c r="B86" s="25">
        <v>81</v>
      </c>
      <c r="C86" s="25" t="s">
        <v>327</v>
      </c>
      <c r="D86" s="20" t="s">
        <v>34</v>
      </c>
      <c r="E86" s="25"/>
      <c r="F86" s="25"/>
      <c r="H86" s="25">
        <f>Lorcana48611131518[[#This Row],[ID]]</f>
        <v>81</v>
      </c>
      <c r="I86" s="25">
        <f>Lorcana48611131518[[#This Row],[Nb de cartes]]+'Inventaire - Chapitre 2'!G84</f>
        <v>13</v>
      </c>
      <c r="J86" s="25">
        <f>Lorcana48611131518[[#This Row],[dont Nb brillant]]+'Inventaire - Chapitre 2'!H84</f>
        <v>1</v>
      </c>
    </row>
    <row r="87" spans="2:10" x14ac:dyDescent="0.25">
      <c r="B87" s="25">
        <v>82</v>
      </c>
      <c r="C87" s="25" t="s">
        <v>419</v>
      </c>
      <c r="D87" s="20" t="s">
        <v>34</v>
      </c>
      <c r="E87" s="25"/>
      <c r="F87" s="25"/>
      <c r="H87" s="25">
        <f>Lorcana48611131518[[#This Row],[ID]]</f>
        <v>82</v>
      </c>
      <c r="I87" s="25">
        <f>Lorcana48611131518[[#This Row],[Nb de cartes]]+'Inventaire - Chapitre 2'!G85</f>
        <v>6</v>
      </c>
      <c r="J87" s="25">
        <f>Lorcana48611131518[[#This Row],[dont Nb brillant]]+'Inventaire - Chapitre 2'!H85</f>
        <v>0</v>
      </c>
    </row>
    <row r="88" spans="2:10" x14ac:dyDescent="0.25">
      <c r="B88" s="25">
        <v>83</v>
      </c>
      <c r="C88" s="25" t="s">
        <v>420</v>
      </c>
      <c r="D88" s="20" t="s">
        <v>34</v>
      </c>
      <c r="E88" s="25"/>
      <c r="F88" s="25"/>
      <c r="H88" s="25">
        <f>Lorcana48611131518[[#This Row],[ID]]</f>
        <v>83</v>
      </c>
      <c r="I88" s="25">
        <f>Lorcana48611131518[[#This Row],[Nb de cartes]]+'Inventaire - Chapitre 2'!G86</f>
        <v>16</v>
      </c>
      <c r="J88" s="25">
        <f>Lorcana48611131518[[#This Row],[dont Nb brillant]]+'Inventaire - Chapitre 2'!H86</f>
        <v>5</v>
      </c>
    </row>
    <row r="89" spans="2:10" x14ac:dyDescent="0.25">
      <c r="B89" s="25">
        <v>84</v>
      </c>
      <c r="C89" s="25" t="s">
        <v>421</v>
      </c>
      <c r="D89" s="20" t="s">
        <v>34</v>
      </c>
      <c r="E89" s="25"/>
      <c r="F89" s="25"/>
      <c r="H89" s="25">
        <f>Lorcana48611131518[[#This Row],[ID]]</f>
        <v>84</v>
      </c>
      <c r="I89" s="25">
        <f>Lorcana48611131518[[#This Row],[Nb de cartes]]+'Inventaire - Chapitre 2'!G87</f>
        <v>6</v>
      </c>
      <c r="J89" s="25">
        <f>Lorcana48611131518[[#This Row],[dont Nb brillant]]+'Inventaire - Chapitre 2'!H87</f>
        <v>0</v>
      </c>
    </row>
    <row r="90" spans="2:10" x14ac:dyDescent="0.25">
      <c r="B90" s="25">
        <v>85</v>
      </c>
      <c r="C90" s="25" t="s">
        <v>328</v>
      </c>
      <c r="D90" s="20" t="s">
        <v>34</v>
      </c>
      <c r="E90" s="25"/>
      <c r="F90" s="25"/>
      <c r="H90" s="25">
        <f>Lorcana48611131518[[#This Row],[ID]]</f>
        <v>85</v>
      </c>
      <c r="I90" s="25">
        <f>Lorcana48611131518[[#This Row],[Nb de cartes]]+'Inventaire - Chapitre 2'!G88</f>
        <v>4</v>
      </c>
      <c r="J90" s="25">
        <f>Lorcana48611131518[[#This Row],[dont Nb brillant]]+'Inventaire - Chapitre 2'!H88</f>
        <v>0</v>
      </c>
    </row>
    <row r="91" spans="2:10" x14ac:dyDescent="0.25">
      <c r="B91" s="25">
        <v>86</v>
      </c>
      <c r="C91" s="25" t="s">
        <v>422</v>
      </c>
      <c r="D91" s="20" t="s">
        <v>34</v>
      </c>
      <c r="E91" s="25"/>
      <c r="F91" s="25"/>
      <c r="H91" s="25">
        <f>Lorcana48611131518[[#This Row],[ID]]</f>
        <v>86</v>
      </c>
      <c r="I91" s="25">
        <f>Lorcana48611131518[[#This Row],[Nb de cartes]]+'Inventaire - Chapitre 2'!G89</f>
        <v>10</v>
      </c>
      <c r="J91" s="25">
        <f>Lorcana48611131518[[#This Row],[dont Nb brillant]]+'Inventaire - Chapitre 2'!H89</f>
        <v>1</v>
      </c>
    </row>
    <row r="92" spans="2:10" x14ac:dyDescent="0.25">
      <c r="B92" s="25">
        <v>87</v>
      </c>
      <c r="C92" s="25" t="s">
        <v>329</v>
      </c>
      <c r="D92" s="20" t="s">
        <v>34</v>
      </c>
      <c r="E92" s="25"/>
      <c r="F92" s="25"/>
      <c r="H92" s="25">
        <f>Lorcana48611131518[[#This Row],[ID]]</f>
        <v>87</v>
      </c>
      <c r="I92" s="25">
        <f>Lorcana48611131518[[#This Row],[Nb de cartes]]+'Inventaire - Chapitre 2'!G90</f>
        <v>9</v>
      </c>
      <c r="J92" s="25">
        <f>Lorcana48611131518[[#This Row],[dont Nb brillant]]+'Inventaire - Chapitre 2'!H90</f>
        <v>1</v>
      </c>
    </row>
    <row r="93" spans="2:10" x14ac:dyDescent="0.25">
      <c r="B93" s="25">
        <v>88</v>
      </c>
      <c r="C93" s="25" t="s">
        <v>423</v>
      </c>
      <c r="D93" s="20" t="s">
        <v>34</v>
      </c>
      <c r="E93" s="25"/>
      <c r="F93" s="25"/>
      <c r="H93" s="25">
        <f>Lorcana48611131518[[#This Row],[ID]]</f>
        <v>88</v>
      </c>
      <c r="I93" s="25">
        <f>Lorcana48611131518[[#This Row],[Nb de cartes]]+'Inventaire - Chapitre 2'!G91</f>
        <v>6</v>
      </c>
      <c r="J93" s="25">
        <f>Lorcana48611131518[[#This Row],[dont Nb brillant]]+'Inventaire - Chapitre 2'!H91</f>
        <v>1</v>
      </c>
    </row>
    <row r="94" spans="2:10" x14ac:dyDescent="0.25">
      <c r="B94" s="25">
        <v>89</v>
      </c>
      <c r="C94" s="25" t="s">
        <v>330</v>
      </c>
      <c r="D94" s="20" t="s">
        <v>34</v>
      </c>
      <c r="E94" s="25"/>
      <c r="F94" s="25"/>
      <c r="H94" s="25">
        <f>Lorcana48611131518[[#This Row],[ID]]</f>
        <v>89</v>
      </c>
      <c r="I94" s="25">
        <f>Lorcana48611131518[[#This Row],[Nb de cartes]]+'Inventaire - Chapitre 2'!G92</f>
        <v>3</v>
      </c>
      <c r="J94" s="25">
        <f>Lorcana48611131518[[#This Row],[dont Nb brillant]]+'Inventaire - Chapitre 2'!H92</f>
        <v>1</v>
      </c>
    </row>
    <row r="95" spans="2:10" x14ac:dyDescent="0.25">
      <c r="B95" s="25">
        <v>90</v>
      </c>
      <c r="C95" s="25" t="s">
        <v>331</v>
      </c>
      <c r="D95" s="20" t="s">
        <v>34</v>
      </c>
      <c r="E95" s="25"/>
      <c r="F95" s="25"/>
      <c r="H95" s="25">
        <f>Lorcana48611131518[[#This Row],[ID]]</f>
        <v>90</v>
      </c>
      <c r="I95" s="25">
        <f>Lorcana48611131518[[#This Row],[Nb de cartes]]+'Inventaire - Chapitre 2'!G93</f>
        <v>14</v>
      </c>
      <c r="J95" s="25">
        <f>Lorcana48611131518[[#This Row],[dont Nb brillant]]+'Inventaire - Chapitre 2'!H93</f>
        <v>1</v>
      </c>
    </row>
    <row r="96" spans="2:10" x14ac:dyDescent="0.25">
      <c r="B96" s="25">
        <v>91</v>
      </c>
      <c r="C96" s="25" t="s">
        <v>424</v>
      </c>
      <c r="D96" s="20" t="s">
        <v>34</v>
      </c>
      <c r="E96" s="25"/>
      <c r="F96" s="25"/>
      <c r="H96" s="25">
        <f>Lorcana48611131518[[#This Row],[ID]]</f>
        <v>91</v>
      </c>
      <c r="I96" s="25">
        <f>Lorcana48611131518[[#This Row],[Nb de cartes]]+'Inventaire - Chapitre 2'!G94</f>
        <v>13</v>
      </c>
      <c r="J96" s="25">
        <f>Lorcana48611131518[[#This Row],[dont Nb brillant]]+'Inventaire - Chapitre 2'!H94</f>
        <v>2</v>
      </c>
    </row>
    <row r="97" spans="2:10" x14ac:dyDescent="0.25">
      <c r="B97" s="25">
        <v>92</v>
      </c>
      <c r="C97" s="25" t="s">
        <v>425</v>
      </c>
      <c r="D97" s="20" t="s">
        <v>34</v>
      </c>
      <c r="E97" s="25"/>
      <c r="F97" s="25"/>
      <c r="H97" s="25">
        <f>Lorcana48611131518[[#This Row],[ID]]</f>
        <v>92</v>
      </c>
      <c r="I97" s="25">
        <f>Lorcana48611131518[[#This Row],[Nb de cartes]]+'Inventaire - Chapitre 2'!G95</f>
        <v>9</v>
      </c>
      <c r="J97" s="25">
        <f>Lorcana48611131518[[#This Row],[dont Nb brillant]]+'Inventaire - Chapitre 2'!H95</f>
        <v>0</v>
      </c>
    </row>
    <row r="98" spans="2:10" x14ac:dyDescent="0.25">
      <c r="B98" s="25">
        <v>93</v>
      </c>
      <c r="C98" s="25" t="s">
        <v>426</v>
      </c>
      <c r="D98" s="20" t="s">
        <v>34</v>
      </c>
      <c r="E98" s="25"/>
      <c r="F98" s="25"/>
      <c r="H98" s="25">
        <f>Lorcana48611131518[[#This Row],[ID]]</f>
        <v>93</v>
      </c>
      <c r="I98" s="25">
        <f>Lorcana48611131518[[#This Row],[Nb de cartes]]+'Inventaire - Chapitre 2'!G96</f>
        <v>6</v>
      </c>
      <c r="J98" s="25">
        <f>Lorcana48611131518[[#This Row],[dont Nb brillant]]+'Inventaire - Chapitre 2'!H96</f>
        <v>0</v>
      </c>
    </row>
    <row r="99" spans="2:10" x14ac:dyDescent="0.25">
      <c r="B99" s="25">
        <v>94</v>
      </c>
      <c r="C99" s="25" t="s">
        <v>427</v>
      </c>
      <c r="D99" s="20" t="s">
        <v>34</v>
      </c>
      <c r="E99" s="25"/>
      <c r="F99" s="25"/>
      <c r="H99" s="25">
        <f>Lorcana48611131518[[#This Row],[ID]]</f>
        <v>94</v>
      </c>
      <c r="I99" s="25">
        <f>Lorcana48611131518[[#This Row],[Nb de cartes]]+'Inventaire - Chapitre 2'!G97</f>
        <v>4</v>
      </c>
      <c r="J99" s="25">
        <f>Lorcana48611131518[[#This Row],[dont Nb brillant]]+'Inventaire - Chapitre 2'!H97</f>
        <v>0</v>
      </c>
    </row>
    <row r="100" spans="2:10" x14ac:dyDescent="0.25">
      <c r="B100" s="25">
        <v>95</v>
      </c>
      <c r="C100" s="25" t="s">
        <v>428</v>
      </c>
      <c r="D100" s="20" t="s">
        <v>34</v>
      </c>
      <c r="E100" s="25"/>
      <c r="F100" s="25"/>
      <c r="H100" s="25">
        <f>Lorcana48611131518[[#This Row],[ID]]</f>
        <v>95</v>
      </c>
      <c r="I100" s="25">
        <f>Lorcana48611131518[[#This Row],[Nb de cartes]]+'Inventaire - Chapitre 2'!G98</f>
        <v>10</v>
      </c>
      <c r="J100" s="25">
        <f>Lorcana48611131518[[#This Row],[dont Nb brillant]]+'Inventaire - Chapitre 2'!H98</f>
        <v>1</v>
      </c>
    </row>
    <row r="101" spans="2:10" x14ac:dyDescent="0.25">
      <c r="B101" s="25">
        <v>96</v>
      </c>
      <c r="C101" s="25" t="s">
        <v>332</v>
      </c>
      <c r="D101" s="20" t="s">
        <v>34</v>
      </c>
      <c r="E101" s="25"/>
      <c r="F101" s="25"/>
      <c r="H101" s="25">
        <f>Lorcana48611131518[[#This Row],[ID]]</f>
        <v>96</v>
      </c>
      <c r="I101" s="25">
        <f>Lorcana48611131518[[#This Row],[Nb de cartes]]+'Inventaire - Chapitre 2'!G99</f>
        <v>5</v>
      </c>
      <c r="J101" s="25">
        <f>Lorcana48611131518[[#This Row],[dont Nb brillant]]+'Inventaire - Chapitre 2'!H99</f>
        <v>0</v>
      </c>
    </row>
    <row r="102" spans="2:10" x14ac:dyDescent="0.25">
      <c r="B102" s="25">
        <v>97</v>
      </c>
      <c r="C102" s="25" t="s">
        <v>333</v>
      </c>
      <c r="D102" s="20" t="s">
        <v>34</v>
      </c>
      <c r="E102" s="25"/>
      <c r="F102" s="25"/>
      <c r="H102" s="25">
        <f>Lorcana48611131518[[#This Row],[ID]]</f>
        <v>97</v>
      </c>
      <c r="I102" s="25">
        <f>Lorcana48611131518[[#This Row],[Nb de cartes]]+'Inventaire - Chapitre 2'!G100</f>
        <v>8</v>
      </c>
      <c r="J102" s="25">
        <f>Lorcana48611131518[[#This Row],[dont Nb brillant]]+'Inventaire - Chapitre 2'!H100</f>
        <v>1</v>
      </c>
    </row>
    <row r="103" spans="2:10" x14ac:dyDescent="0.25">
      <c r="B103" s="25">
        <v>98</v>
      </c>
      <c r="C103" s="25" t="s">
        <v>334</v>
      </c>
      <c r="D103" s="20" t="s">
        <v>34</v>
      </c>
      <c r="E103" s="25"/>
      <c r="F103" s="25"/>
      <c r="H103" s="25">
        <f>Lorcana48611131518[[#This Row],[ID]]</f>
        <v>98</v>
      </c>
      <c r="I103" s="25">
        <f>Lorcana48611131518[[#This Row],[Nb de cartes]]+'Inventaire - Chapitre 2'!G101</f>
        <v>16</v>
      </c>
      <c r="J103" s="25">
        <f>Lorcana48611131518[[#This Row],[dont Nb brillant]]+'Inventaire - Chapitre 2'!H101</f>
        <v>1</v>
      </c>
    </row>
    <row r="104" spans="2:10" x14ac:dyDescent="0.25">
      <c r="B104" s="25">
        <v>99</v>
      </c>
      <c r="C104" s="25" t="s">
        <v>335</v>
      </c>
      <c r="D104" s="20" t="s">
        <v>34</v>
      </c>
      <c r="E104" s="25"/>
      <c r="F104" s="25"/>
      <c r="H104" s="25">
        <f>Lorcana48611131518[[#This Row],[ID]]</f>
        <v>99</v>
      </c>
      <c r="I104" s="25">
        <f>Lorcana48611131518[[#This Row],[Nb de cartes]]+'Inventaire - Chapitre 2'!G102</f>
        <v>17</v>
      </c>
      <c r="J104" s="25">
        <f>Lorcana48611131518[[#This Row],[dont Nb brillant]]+'Inventaire - Chapitre 2'!H102</f>
        <v>2</v>
      </c>
    </row>
    <row r="105" spans="2:10" x14ac:dyDescent="0.25">
      <c r="B105" s="25">
        <v>100</v>
      </c>
      <c r="C105" s="25" t="s">
        <v>336</v>
      </c>
      <c r="D105" s="20" t="s">
        <v>34</v>
      </c>
      <c r="E105" s="25"/>
      <c r="F105" s="25"/>
      <c r="H105" s="25">
        <f>Lorcana48611131518[[#This Row],[ID]]</f>
        <v>100</v>
      </c>
      <c r="I105" s="25">
        <f>Lorcana48611131518[[#This Row],[Nb de cartes]]+'Inventaire - Chapitre 2'!G103</f>
        <v>4</v>
      </c>
      <c r="J105" s="25">
        <f>Lorcana48611131518[[#This Row],[dont Nb brillant]]+'Inventaire - Chapitre 2'!H103</f>
        <v>0</v>
      </c>
    </row>
    <row r="106" spans="2:10" x14ac:dyDescent="0.25">
      <c r="B106" s="25">
        <v>101</v>
      </c>
      <c r="C106" s="25" t="s">
        <v>337</v>
      </c>
      <c r="D106" s="20" t="s">
        <v>34</v>
      </c>
      <c r="E106" s="25"/>
      <c r="F106" s="25"/>
      <c r="H106" s="25">
        <f>Lorcana48611131518[[#This Row],[ID]]</f>
        <v>101</v>
      </c>
      <c r="I106" s="25">
        <f>Lorcana48611131518[[#This Row],[Nb de cartes]]+'Inventaire - Chapitre 2'!G104</f>
        <v>5</v>
      </c>
      <c r="J106" s="25">
        <f>Lorcana48611131518[[#This Row],[dont Nb brillant]]+'Inventaire - Chapitre 2'!H104</f>
        <v>0</v>
      </c>
    </row>
    <row r="107" spans="2:10" x14ac:dyDescent="0.25">
      <c r="B107" s="25">
        <v>102</v>
      </c>
      <c r="C107" s="25" t="s">
        <v>429</v>
      </c>
      <c r="D107" s="20" t="s">
        <v>34</v>
      </c>
      <c r="E107" s="25"/>
      <c r="F107" s="25"/>
      <c r="H107" s="25">
        <f>Lorcana48611131518[[#This Row],[ID]]</f>
        <v>102</v>
      </c>
      <c r="I107" s="25">
        <f>Lorcana48611131518[[#This Row],[Nb de cartes]]+'Inventaire - Chapitre 2'!G105</f>
        <v>5</v>
      </c>
      <c r="J107" s="25">
        <f>Lorcana48611131518[[#This Row],[dont Nb brillant]]+'Inventaire - Chapitre 2'!H105</f>
        <v>0</v>
      </c>
    </row>
    <row r="108" spans="2:10" x14ac:dyDescent="0.25">
      <c r="B108" s="25">
        <v>103</v>
      </c>
      <c r="C108" s="25" t="s">
        <v>430</v>
      </c>
      <c r="D108" s="21" t="s">
        <v>30</v>
      </c>
      <c r="E108" s="25"/>
      <c r="F108" s="25"/>
      <c r="H108" s="25">
        <f>Lorcana48611131518[[#This Row],[ID]]</f>
        <v>103</v>
      </c>
      <c r="I108" s="25">
        <f>Lorcana48611131518[[#This Row],[Nb de cartes]]+'Inventaire - Chapitre 2'!G106</f>
        <v>14</v>
      </c>
      <c r="J108" s="25">
        <f>Lorcana48611131518[[#This Row],[dont Nb brillant]]+'Inventaire - Chapitre 2'!H106</f>
        <v>2</v>
      </c>
    </row>
    <row r="109" spans="2:10" x14ac:dyDescent="0.25">
      <c r="B109" s="25">
        <v>104</v>
      </c>
      <c r="C109" s="25" t="s">
        <v>431</v>
      </c>
      <c r="D109" s="21" t="s">
        <v>30</v>
      </c>
      <c r="E109" s="25"/>
      <c r="F109" s="25"/>
      <c r="H109" s="25">
        <f>Lorcana48611131518[[#This Row],[ID]]</f>
        <v>104</v>
      </c>
      <c r="I109" s="25">
        <f>Lorcana48611131518[[#This Row],[Nb de cartes]]+'Inventaire - Chapitre 2'!G107</f>
        <v>9</v>
      </c>
      <c r="J109" s="25">
        <f>Lorcana48611131518[[#This Row],[dont Nb brillant]]+'Inventaire - Chapitre 2'!H107</f>
        <v>0</v>
      </c>
    </row>
    <row r="110" spans="2:10" x14ac:dyDescent="0.25">
      <c r="B110" s="25">
        <v>105</v>
      </c>
      <c r="C110" s="25" t="s">
        <v>338</v>
      </c>
      <c r="D110" s="21" t="s">
        <v>30</v>
      </c>
      <c r="E110" s="25"/>
      <c r="F110" s="25"/>
      <c r="H110" s="25">
        <f>Lorcana48611131518[[#This Row],[ID]]</f>
        <v>105</v>
      </c>
      <c r="I110" s="25">
        <f>Lorcana48611131518[[#This Row],[Nb de cartes]]+'Inventaire - Chapitre 2'!G108</f>
        <v>6</v>
      </c>
      <c r="J110" s="25">
        <f>Lorcana48611131518[[#This Row],[dont Nb brillant]]+'Inventaire - Chapitre 2'!H108</f>
        <v>1</v>
      </c>
    </row>
    <row r="111" spans="2:10" x14ac:dyDescent="0.25">
      <c r="B111" s="25">
        <v>106</v>
      </c>
      <c r="C111" s="25" t="s">
        <v>432</v>
      </c>
      <c r="D111" s="21" t="s">
        <v>30</v>
      </c>
      <c r="E111" s="25"/>
      <c r="F111" s="25"/>
      <c r="H111" s="25">
        <f>Lorcana48611131518[[#This Row],[ID]]</f>
        <v>106</v>
      </c>
      <c r="I111" s="25">
        <f>Lorcana48611131518[[#This Row],[Nb de cartes]]+'Inventaire - Chapitre 2'!G109</f>
        <v>3</v>
      </c>
      <c r="J111" s="25">
        <f>Lorcana48611131518[[#This Row],[dont Nb brillant]]+'Inventaire - Chapitre 2'!H109</f>
        <v>0</v>
      </c>
    </row>
    <row r="112" spans="2:10" x14ac:dyDescent="0.25">
      <c r="B112" s="25">
        <v>107</v>
      </c>
      <c r="C112" s="25" t="s">
        <v>433</v>
      </c>
      <c r="D112" s="21" t="s">
        <v>30</v>
      </c>
      <c r="E112" s="25"/>
      <c r="F112" s="25"/>
      <c r="H112" s="25">
        <f>Lorcana48611131518[[#This Row],[ID]]</f>
        <v>107</v>
      </c>
      <c r="I112" s="25">
        <f>Lorcana48611131518[[#This Row],[Nb de cartes]]+'Inventaire - Chapitre 2'!G110</f>
        <v>12</v>
      </c>
      <c r="J112" s="25">
        <f>Lorcana48611131518[[#This Row],[dont Nb brillant]]+'Inventaire - Chapitre 2'!H110</f>
        <v>0</v>
      </c>
    </row>
    <row r="113" spans="2:10" x14ac:dyDescent="0.25">
      <c r="B113" s="25">
        <v>108</v>
      </c>
      <c r="C113" s="25" t="s">
        <v>434</v>
      </c>
      <c r="D113" s="21" t="s">
        <v>30</v>
      </c>
      <c r="E113" s="25"/>
      <c r="F113" s="25"/>
      <c r="H113" s="25">
        <f>Lorcana48611131518[[#This Row],[ID]]</f>
        <v>108</v>
      </c>
      <c r="I113" s="25">
        <f>Lorcana48611131518[[#This Row],[Nb de cartes]]+'Inventaire - Chapitre 2'!G111</f>
        <v>15</v>
      </c>
      <c r="J113" s="25">
        <f>Lorcana48611131518[[#This Row],[dont Nb brillant]]+'Inventaire - Chapitre 2'!H111</f>
        <v>1</v>
      </c>
    </row>
    <row r="114" spans="2:10" x14ac:dyDescent="0.25">
      <c r="B114" s="25">
        <v>109</v>
      </c>
      <c r="C114" s="25" t="s">
        <v>435</v>
      </c>
      <c r="D114" s="21" t="s">
        <v>30</v>
      </c>
      <c r="E114" s="25"/>
      <c r="F114" s="25"/>
      <c r="H114" s="25">
        <f>Lorcana48611131518[[#This Row],[ID]]</f>
        <v>109</v>
      </c>
      <c r="I114" s="25">
        <f>Lorcana48611131518[[#This Row],[Nb de cartes]]+'Inventaire - Chapitre 2'!G112</f>
        <v>7</v>
      </c>
      <c r="J114" s="25">
        <f>Lorcana48611131518[[#This Row],[dont Nb brillant]]+'Inventaire - Chapitre 2'!H112</f>
        <v>1</v>
      </c>
    </row>
    <row r="115" spans="2:10" x14ac:dyDescent="0.25">
      <c r="B115" s="25">
        <v>110</v>
      </c>
      <c r="C115" s="25" t="s">
        <v>436</v>
      </c>
      <c r="D115" s="21" t="s">
        <v>30</v>
      </c>
      <c r="E115" s="25"/>
      <c r="F115" s="25"/>
      <c r="H115" s="25">
        <f>Lorcana48611131518[[#This Row],[ID]]</f>
        <v>110</v>
      </c>
      <c r="I115" s="25">
        <f>Lorcana48611131518[[#This Row],[Nb de cartes]]+'Inventaire - Chapitre 2'!G113</f>
        <v>4</v>
      </c>
      <c r="J115" s="25">
        <f>Lorcana48611131518[[#This Row],[dont Nb brillant]]+'Inventaire - Chapitre 2'!H113</f>
        <v>0</v>
      </c>
    </row>
    <row r="116" spans="2:10" x14ac:dyDescent="0.25">
      <c r="B116" s="25">
        <v>111</v>
      </c>
      <c r="C116" s="25" t="s">
        <v>339</v>
      </c>
      <c r="D116" s="21" t="s">
        <v>30</v>
      </c>
      <c r="E116" s="25"/>
      <c r="F116" s="25"/>
      <c r="H116" s="25">
        <f>Lorcana48611131518[[#This Row],[ID]]</f>
        <v>111</v>
      </c>
      <c r="I116" s="25">
        <f>Lorcana48611131518[[#This Row],[Nb de cartes]]+'Inventaire - Chapitre 2'!G114</f>
        <v>12</v>
      </c>
      <c r="J116" s="25">
        <f>Lorcana48611131518[[#This Row],[dont Nb brillant]]+'Inventaire - Chapitre 2'!H114</f>
        <v>2</v>
      </c>
    </row>
    <row r="117" spans="2:10" x14ac:dyDescent="0.25">
      <c r="B117" s="25">
        <v>112</v>
      </c>
      <c r="C117" s="25" t="s">
        <v>340</v>
      </c>
      <c r="D117" s="21" t="s">
        <v>30</v>
      </c>
      <c r="E117" s="25"/>
      <c r="F117" s="25"/>
      <c r="H117" s="25">
        <f>Lorcana48611131518[[#This Row],[ID]]</f>
        <v>112</v>
      </c>
      <c r="I117" s="25">
        <f>Lorcana48611131518[[#This Row],[Nb de cartes]]+'Inventaire - Chapitre 2'!G115</f>
        <v>4</v>
      </c>
      <c r="J117" s="25">
        <f>Lorcana48611131518[[#This Row],[dont Nb brillant]]+'Inventaire - Chapitre 2'!H115</f>
        <v>0</v>
      </c>
    </row>
    <row r="118" spans="2:10" x14ac:dyDescent="0.25">
      <c r="B118" s="25">
        <v>113</v>
      </c>
      <c r="C118" s="25" t="s">
        <v>341</v>
      </c>
      <c r="D118" s="21" t="s">
        <v>30</v>
      </c>
      <c r="E118" s="25"/>
      <c r="F118" s="25"/>
      <c r="H118" s="25">
        <f>Lorcana48611131518[[#This Row],[ID]]</f>
        <v>113</v>
      </c>
      <c r="I118" s="25">
        <f>Lorcana48611131518[[#This Row],[Nb de cartes]]+'Inventaire - Chapitre 2'!G116</f>
        <v>12</v>
      </c>
      <c r="J118" s="25">
        <f>Lorcana48611131518[[#This Row],[dont Nb brillant]]+'Inventaire - Chapitre 2'!H116</f>
        <v>0</v>
      </c>
    </row>
    <row r="119" spans="2:10" x14ac:dyDescent="0.25">
      <c r="B119" s="25">
        <v>114</v>
      </c>
      <c r="C119" s="25" t="s">
        <v>342</v>
      </c>
      <c r="D119" s="21" t="s">
        <v>30</v>
      </c>
      <c r="E119" s="25"/>
      <c r="F119" s="25"/>
      <c r="H119" s="25">
        <f>Lorcana48611131518[[#This Row],[ID]]</f>
        <v>114</v>
      </c>
      <c r="I119" s="25">
        <f>Lorcana48611131518[[#This Row],[Nb de cartes]]+'Inventaire - Chapitre 2'!G117</f>
        <v>4</v>
      </c>
      <c r="J119" s="25">
        <f>Lorcana48611131518[[#This Row],[dont Nb brillant]]+'Inventaire - Chapitre 2'!H117</f>
        <v>0</v>
      </c>
    </row>
    <row r="120" spans="2:10" x14ac:dyDescent="0.25">
      <c r="B120" s="25">
        <v>115</v>
      </c>
      <c r="C120" s="25" t="s">
        <v>343</v>
      </c>
      <c r="D120" s="21" t="s">
        <v>30</v>
      </c>
      <c r="E120" s="25"/>
      <c r="F120" s="25"/>
      <c r="H120" s="25">
        <f>Lorcana48611131518[[#This Row],[ID]]</f>
        <v>115</v>
      </c>
      <c r="I120" s="25">
        <f>Lorcana48611131518[[#This Row],[Nb de cartes]]+'Inventaire - Chapitre 2'!G118</f>
        <v>9</v>
      </c>
      <c r="J120" s="25">
        <f>Lorcana48611131518[[#This Row],[dont Nb brillant]]+'Inventaire - Chapitre 2'!H118</f>
        <v>1</v>
      </c>
    </row>
    <row r="121" spans="2:10" x14ac:dyDescent="0.25">
      <c r="B121" s="25">
        <v>116</v>
      </c>
      <c r="C121" s="25" t="s">
        <v>437</v>
      </c>
      <c r="D121" s="21" t="s">
        <v>30</v>
      </c>
      <c r="E121" s="25"/>
      <c r="F121" s="25"/>
      <c r="H121" s="25">
        <f>Lorcana48611131518[[#This Row],[ID]]</f>
        <v>116</v>
      </c>
      <c r="I121" s="25">
        <f>Lorcana48611131518[[#This Row],[Nb de cartes]]+'Inventaire - Chapitre 2'!G119</f>
        <v>7</v>
      </c>
      <c r="J121" s="25">
        <f>Lorcana48611131518[[#This Row],[dont Nb brillant]]+'Inventaire - Chapitre 2'!H119</f>
        <v>0</v>
      </c>
    </row>
    <row r="122" spans="2:10" x14ac:dyDescent="0.25">
      <c r="B122" s="25">
        <v>117</v>
      </c>
      <c r="C122" s="25" t="s">
        <v>344</v>
      </c>
      <c r="D122" s="21" t="s">
        <v>30</v>
      </c>
      <c r="E122" s="25"/>
      <c r="F122" s="25"/>
      <c r="H122" s="25">
        <f>Lorcana48611131518[[#This Row],[ID]]</f>
        <v>117</v>
      </c>
      <c r="I122" s="25">
        <f>Lorcana48611131518[[#This Row],[Nb de cartes]]+'Inventaire - Chapitre 2'!G120</f>
        <v>14</v>
      </c>
      <c r="J122" s="25">
        <f>Lorcana48611131518[[#This Row],[dont Nb brillant]]+'Inventaire - Chapitre 2'!H120</f>
        <v>0</v>
      </c>
    </row>
    <row r="123" spans="2:10" x14ac:dyDescent="0.25">
      <c r="B123" s="25">
        <v>118</v>
      </c>
      <c r="C123" s="25" t="s">
        <v>438</v>
      </c>
      <c r="D123" s="21" t="s">
        <v>30</v>
      </c>
      <c r="E123" s="25"/>
      <c r="F123" s="25"/>
      <c r="H123" s="25">
        <f>Lorcana48611131518[[#This Row],[ID]]</f>
        <v>118</v>
      </c>
      <c r="I123" s="25">
        <f>Lorcana48611131518[[#This Row],[Nb de cartes]]+'Inventaire - Chapitre 2'!G121</f>
        <v>4</v>
      </c>
      <c r="J123" s="25">
        <f>Lorcana48611131518[[#This Row],[dont Nb brillant]]+'Inventaire - Chapitre 2'!H121</f>
        <v>0</v>
      </c>
    </row>
    <row r="124" spans="2:10" x14ac:dyDescent="0.25">
      <c r="B124" s="25">
        <v>119</v>
      </c>
      <c r="C124" s="25" t="s">
        <v>439</v>
      </c>
      <c r="D124" s="21" t="s">
        <v>30</v>
      </c>
      <c r="E124" s="25"/>
      <c r="F124" s="25"/>
      <c r="H124" s="25">
        <f>Lorcana48611131518[[#This Row],[ID]]</f>
        <v>119</v>
      </c>
      <c r="I124" s="25">
        <f>Lorcana48611131518[[#This Row],[Nb de cartes]]+'Inventaire - Chapitre 2'!G122</f>
        <v>10</v>
      </c>
      <c r="J124" s="25">
        <f>Lorcana48611131518[[#This Row],[dont Nb brillant]]+'Inventaire - Chapitre 2'!H122</f>
        <v>1</v>
      </c>
    </row>
    <row r="125" spans="2:10" x14ac:dyDescent="0.25">
      <c r="B125" s="25">
        <v>120</v>
      </c>
      <c r="C125" s="25" t="s">
        <v>440</v>
      </c>
      <c r="D125" s="21" t="s">
        <v>30</v>
      </c>
      <c r="E125" s="25"/>
      <c r="F125" s="25"/>
      <c r="H125" s="25">
        <f>Lorcana48611131518[[#This Row],[ID]]</f>
        <v>120</v>
      </c>
      <c r="I125" s="25">
        <f>Lorcana48611131518[[#This Row],[Nb de cartes]]+'Inventaire - Chapitre 2'!G123</f>
        <v>9</v>
      </c>
      <c r="J125" s="25">
        <f>Lorcana48611131518[[#This Row],[dont Nb brillant]]+'Inventaire - Chapitre 2'!H123</f>
        <v>0</v>
      </c>
    </row>
    <row r="126" spans="2:10" x14ac:dyDescent="0.25">
      <c r="B126" s="25">
        <v>121</v>
      </c>
      <c r="C126" s="25" t="s">
        <v>441</v>
      </c>
      <c r="D126" s="21" t="s">
        <v>30</v>
      </c>
      <c r="E126" s="25"/>
      <c r="F126" s="25"/>
      <c r="H126" s="25">
        <f>Lorcana48611131518[[#This Row],[ID]]</f>
        <v>121</v>
      </c>
      <c r="I126" s="25">
        <f>Lorcana48611131518[[#This Row],[Nb de cartes]]+'Inventaire - Chapitre 2'!G124</f>
        <v>3</v>
      </c>
      <c r="J126" s="25">
        <f>Lorcana48611131518[[#This Row],[dont Nb brillant]]+'Inventaire - Chapitre 2'!H124</f>
        <v>0</v>
      </c>
    </row>
    <row r="127" spans="2:10" x14ac:dyDescent="0.25">
      <c r="B127" s="25">
        <v>122</v>
      </c>
      <c r="C127" s="25" t="s">
        <v>442</v>
      </c>
      <c r="D127" s="21" t="s">
        <v>30</v>
      </c>
      <c r="E127" s="25"/>
      <c r="F127" s="25"/>
      <c r="H127" s="25">
        <f>Lorcana48611131518[[#This Row],[ID]]</f>
        <v>122</v>
      </c>
      <c r="I127" s="25">
        <f>Lorcana48611131518[[#This Row],[Nb de cartes]]+'Inventaire - Chapitre 2'!G125</f>
        <v>15</v>
      </c>
      <c r="J127" s="25">
        <f>Lorcana48611131518[[#This Row],[dont Nb brillant]]+'Inventaire - Chapitre 2'!H125</f>
        <v>1</v>
      </c>
    </row>
    <row r="128" spans="2:10" x14ac:dyDescent="0.25">
      <c r="B128" s="25">
        <v>123</v>
      </c>
      <c r="C128" s="25" t="s">
        <v>443</v>
      </c>
      <c r="D128" s="21" t="s">
        <v>30</v>
      </c>
      <c r="E128" s="25"/>
      <c r="F128" s="25"/>
      <c r="H128" s="25">
        <f>Lorcana48611131518[[#This Row],[ID]]</f>
        <v>123</v>
      </c>
      <c r="I128" s="25">
        <f>Lorcana48611131518[[#This Row],[Nb de cartes]]+'Inventaire - Chapitre 2'!G126</f>
        <v>5</v>
      </c>
      <c r="J128" s="25">
        <f>Lorcana48611131518[[#This Row],[dont Nb brillant]]+'Inventaire - Chapitre 2'!H126</f>
        <v>1</v>
      </c>
    </row>
    <row r="129" spans="2:10" x14ac:dyDescent="0.25">
      <c r="B129" s="25">
        <v>124</v>
      </c>
      <c r="C129" s="25" t="s">
        <v>345</v>
      </c>
      <c r="D129" s="21" t="s">
        <v>30</v>
      </c>
      <c r="E129" s="25"/>
      <c r="F129" s="25"/>
      <c r="H129" s="25">
        <f>Lorcana48611131518[[#This Row],[ID]]</f>
        <v>124</v>
      </c>
      <c r="I129" s="25">
        <f>Lorcana48611131518[[#This Row],[Nb de cartes]]+'Inventaire - Chapitre 2'!G127</f>
        <v>8</v>
      </c>
      <c r="J129" s="25">
        <f>Lorcana48611131518[[#This Row],[dont Nb brillant]]+'Inventaire - Chapitre 2'!H127</f>
        <v>1</v>
      </c>
    </row>
    <row r="130" spans="2:10" x14ac:dyDescent="0.25">
      <c r="B130" s="25">
        <v>125</v>
      </c>
      <c r="C130" s="25" t="s">
        <v>346</v>
      </c>
      <c r="D130" s="21" t="s">
        <v>30</v>
      </c>
      <c r="E130" s="25"/>
      <c r="F130" s="25"/>
      <c r="H130" s="25">
        <f>Lorcana48611131518[[#This Row],[ID]]</f>
        <v>125</v>
      </c>
      <c r="I130" s="25">
        <f>Lorcana48611131518[[#This Row],[Nb de cartes]]+'Inventaire - Chapitre 2'!G128</f>
        <v>3</v>
      </c>
      <c r="J130" s="25">
        <f>Lorcana48611131518[[#This Row],[dont Nb brillant]]+'Inventaire - Chapitre 2'!H128</f>
        <v>1</v>
      </c>
    </row>
    <row r="131" spans="2:10" x14ac:dyDescent="0.25">
      <c r="B131" s="25">
        <v>126</v>
      </c>
      <c r="C131" s="25" t="s">
        <v>444</v>
      </c>
      <c r="D131" s="21" t="s">
        <v>30</v>
      </c>
      <c r="E131" s="25"/>
      <c r="F131" s="25"/>
      <c r="H131" s="25">
        <f>Lorcana48611131518[[#This Row],[ID]]</f>
        <v>126</v>
      </c>
      <c r="I131" s="25">
        <f>Lorcana48611131518[[#This Row],[Nb de cartes]]+'Inventaire - Chapitre 2'!G129</f>
        <v>5</v>
      </c>
      <c r="J131" s="25">
        <f>Lorcana48611131518[[#This Row],[dont Nb brillant]]+'Inventaire - Chapitre 2'!H129</f>
        <v>1</v>
      </c>
    </row>
    <row r="132" spans="2:10" x14ac:dyDescent="0.25">
      <c r="B132" s="25">
        <v>127</v>
      </c>
      <c r="C132" s="25" t="s">
        <v>347</v>
      </c>
      <c r="D132" s="21" t="s">
        <v>30</v>
      </c>
      <c r="E132" s="25"/>
      <c r="F132" s="25"/>
      <c r="H132" s="25">
        <f>Lorcana48611131518[[#This Row],[ID]]</f>
        <v>127</v>
      </c>
      <c r="I132" s="25">
        <f>Lorcana48611131518[[#This Row],[Nb de cartes]]+'Inventaire - Chapitre 2'!G130</f>
        <v>11</v>
      </c>
      <c r="J132" s="25">
        <f>Lorcana48611131518[[#This Row],[dont Nb brillant]]+'Inventaire - Chapitre 2'!H130</f>
        <v>0</v>
      </c>
    </row>
    <row r="133" spans="2:10" x14ac:dyDescent="0.25">
      <c r="B133" s="25">
        <v>128</v>
      </c>
      <c r="C133" s="25" t="s">
        <v>445</v>
      </c>
      <c r="D133" s="21" t="s">
        <v>30</v>
      </c>
      <c r="E133" s="25"/>
      <c r="F133" s="25"/>
      <c r="H133" s="25">
        <f>Lorcana48611131518[[#This Row],[ID]]</f>
        <v>128</v>
      </c>
      <c r="I133" s="25">
        <f>Lorcana48611131518[[#This Row],[Nb de cartes]]+'Inventaire - Chapitre 2'!G131</f>
        <v>5</v>
      </c>
      <c r="J133" s="25">
        <f>Lorcana48611131518[[#This Row],[dont Nb brillant]]+'Inventaire - Chapitre 2'!H131</f>
        <v>2</v>
      </c>
    </row>
    <row r="134" spans="2:10" x14ac:dyDescent="0.25">
      <c r="B134" s="25">
        <v>129</v>
      </c>
      <c r="C134" s="25" t="s">
        <v>446</v>
      </c>
      <c r="D134" s="21" t="s">
        <v>30</v>
      </c>
      <c r="E134" s="25"/>
      <c r="F134" s="25"/>
      <c r="H134" s="25">
        <f>Lorcana48611131518[[#This Row],[ID]]</f>
        <v>129</v>
      </c>
      <c r="I134" s="25">
        <f>Lorcana48611131518[[#This Row],[Nb de cartes]]+'Inventaire - Chapitre 2'!G132</f>
        <v>12</v>
      </c>
      <c r="J134" s="25">
        <f>Lorcana48611131518[[#This Row],[dont Nb brillant]]+'Inventaire - Chapitre 2'!H132</f>
        <v>1</v>
      </c>
    </row>
    <row r="135" spans="2:10" x14ac:dyDescent="0.25">
      <c r="B135" s="25">
        <v>130</v>
      </c>
      <c r="C135" s="25" t="s">
        <v>447</v>
      </c>
      <c r="D135" s="21" t="s">
        <v>30</v>
      </c>
      <c r="E135" s="25"/>
      <c r="F135" s="25"/>
      <c r="H135" s="25">
        <f>Lorcana48611131518[[#This Row],[ID]]</f>
        <v>130</v>
      </c>
      <c r="I135" s="25">
        <f>Lorcana48611131518[[#This Row],[Nb de cartes]]+'Inventaire - Chapitre 2'!G133</f>
        <v>5</v>
      </c>
      <c r="J135" s="25">
        <f>Lorcana48611131518[[#This Row],[dont Nb brillant]]+'Inventaire - Chapitre 2'!H133</f>
        <v>0</v>
      </c>
    </row>
    <row r="136" spans="2:10" x14ac:dyDescent="0.25">
      <c r="B136" s="25">
        <v>131</v>
      </c>
      <c r="C136" s="25" t="s">
        <v>448</v>
      </c>
      <c r="D136" s="21" t="s">
        <v>30</v>
      </c>
      <c r="E136" s="25"/>
      <c r="F136" s="25"/>
      <c r="H136" s="25">
        <f>Lorcana48611131518[[#This Row],[ID]]</f>
        <v>131</v>
      </c>
      <c r="I136" s="25">
        <f>Lorcana48611131518[[#This Row],[Nb de cartes]]+'Inventaire - Chapitre 2'!G134</f>
        <v>9</v>
      </c>
      <c r="J136" s="25">
        <f>Lorcana48611131518[[#This Row],[dont Nb brillant]]+'Inventaire - Chapitre 2'!H134</f>
        <v>1</v>
      </c>
    </row>
    <row r="137" spans="2:10" x14ac:dyDescent="0.25">
      <c r="B137" s="25">
        <v>132</v>
      </c>
      <c r="C137" s="25" t="s">
        <v>449</v>
      </c>
      <c r="D137" s="21" t="s">
        <v>30</v>
      </c>
      <c r="E137" s="25"/>
      <c r="F137" s="25"/>
      <c r="H137" s="25">
        <f>Lorcana48611131518[[#This Row],[ID]]</f>
        <v>132</v>
      </c>
      <c r="I137" s="25">
        <f>Lorcana48611131518[[#This Row],[Nb de cartes]]+'Inventaire - Chapitre 2'!G135</f>
        <v>15</v>
      </c>
      <c r="J137" s="25">
        <f>Lorcana48611131518[[#This Row],[dont Nb brillant]]+'Inventaire - Chapitre 2'!H135</f>
        <v>2</v>
      </c>
    </row>
    <row r="138" spans="2:10" x14ac:dyDescent="0.25">
      <c r="B138" s="25">
        <v>133</v>
      </c>
      <c r="C138" s="25" t="s">
        <v>450</v>
      </c>
      <c r="D138" s="21" t="s">
        <v>30</v>
      </c>
      <c r="E138" s="25"/>
      <c r="F138" s="25"/>
      <c r="H138" s="25">
        <f>Lorcana48611131518[[#This Row],[ID]]</f>
        <v>133</v>
      </c>
      <c r="I138" s="25">
        <f>Lorcana48611131518[[#This Row],[Nb de cartes]]+'Inventaire - Chapitre 2'!G136</f>
        <v>13</v>
      </c>
      <c r="J138" s="25">
        <f>Lorcana48611131518[[#This Row],[dont Nb brillant]]+'Inventaire - Chapitre 2'!H136</f>
        <v>1</v>
      </c>
    </row>
    <row r="139" spans="2:10" x14ac:dyDescent="0.25">
      <c r="B139" s="25">
        <v>134</v>
      </c>
      <c r="C139" s="25" t="s">
        <v>348</v>
      </c>
      <c r="D139" s="21" t="s">
        <v>30</v>
      </c>
      <c r="E139" s="25"/>
      <c r="F139" s="25"/>
      <c r="H139" s="25">
        <f>Lorcana48611131518[[#This Row],[ID]]</f>
        <v>134</v>
      </c>
      <c r="I139" s="25">
        <f>Lorcana48611131518[[#This Row],[Nb de cartes]]+'Inventaire - Chapitre 2'!G137</f>
        <v>4</v>
      </c>
      <c r="J139" s="25">
        <f>Lorcana48611131518[[#This Row],[dont Nb brillant]]+'Inventaire - Chapitre 2'!H137</f>
        <v>0</v>
      </c>
    </row>
    <row r="140" spans="2:10" x14ac:dyDescent="0.25">
      <c r="B140" s="25">
        <v>135</v>
      </c>
      <c r="C140" s="25" t="s">
        <v>451</v>
      </c>
      <c r="D140" s="21" t="s">
        <v>30</v>
      </c>
      <c r="E140" s="25"/>
      <c r="F140" s="25"/>
      <c r="H140" s="25">
        <f>Lorcana48611131518[[#This Row],[ID]]</f>
        <v>135</v>
      </c>
      <c r="I140" s="25">
        <f>Lorcana48611131518[[#This Row],[Nb de cartes]]+'Inventaire - Chapitre 2'!G138</f>
        <v>10</v>
      </c>
      <c r="J140" s="25">
        <f>Lorcana48611131518[[#This Row],[dont Nb brillant]]+'Inventaire - Chapitre 2'!H138</f>
        <v>0</v>
      </c>
    </row>
    <row r="141" spans="2:10" x14ac:dyDescent="0.25">
      <c r="B141" s="25">
        <v>136</v>
      </c>
      <c r="C141" s="25" t="s">
        <v>349</v>
      </c>
      <c r="D141" s="21" t="s">
        <v>30</v>
      </c>
      <c r="E141" s="25"/>
      <c r="F141" s="25"/>
      <c r="H141" s="25">
        <f>Lorcana48611131518[[#This Row],[ID]]</f>
        <v>136</v>
      </c>
      <c r="I141" s="25">
        <f>Lorcana48611131518[[#This Row],[Nb de cartes]]+'Inventaire - Chapitre 2'!G139</f>
        <v>6</v>
      </c>
      <c r="J141" s="25">
        <f>Lorcana48611131518[[#This Row],[dont Nb brillant]]+'Inventaire - Chapitre 2'!H139</f>
        <v>0</v>
      </c>
    </row>
    <row r="142" spans="2:10" x14ac:dyDescent="0.25">
      <c r="B142" s="25">
        <v>137</v>
      </c>
      <c r="C142" s="25" t="s">
        <v>452</v>
      </c>
      <c r="D142" s="24" t="s">
        <v>33</v>
      </c>
      <c r="E142" s="25"/>
      <c r="F142" s="25"/>
      <c r="H142" s="25">
        <f>Lorcana48611131518[[#This Row],[ID]]</f>
        <v>137</v>
      </c>
      <c r="I142" s="25">
        <f>Lorcana48611131518[[#This Row],[Nb de cartes]]+'Inventaire - Chapitre 2'!G140</f>
        <v>1</v>
      </c>
      <c r="J142" s="25">
        <f>Lorcana48611131518[[#This Row],[dont Nb brillant]]+'Inventaire - Chapitre 2'!H140</f>
        <v>1</v>
      </c>
    </row>
    <row r="143" spans="2:10" x14ac:dyDescent="0.25">
      <c r="B143" s="25">
        <v>138</v>
      </c>
      <c r="C143" s="25" t="s">
        <v>350</v>
      </c>
      <c r="D143" s="24" t="s">
        <v>33</v>
      </c>
      <c r="E143" s="25"/>
      <c r="F143" s="25"/>
      <c r="H143" s="25">
        <f>Lorcana48611131518[[#This Row],[ID]]</f>
        <v>138</v>
      </c>
      <c r="I143" s="25">
        <f>Lorcana48611131518[[#This Row],[Nb de cartes]]+'Inventaire - Chapitre 2'!G141</f>
        <v>6</v>
      </c>
      <c r="J143" s="25">
        <f>Lorcana48611131518[[#This Row],[dont Nb brillant]]+'Inventaire - Chapitre 2'!H141</f>
        <v>0</v>
      </c>
    </row>
    <row r="144" spans="2:10" x14ac:dyDescent="0.25">
      <c r="B144" s="25">
        <v>139</v>
      </c>
      <c r="C144" s="25" t="s">
        <v>351</v>
      </c>
      <c r="D144" s="24" t="s">
        <v>33</v>
      </c>
      <c r="E144" s="25"/>
      <c r="F144" s="25"/>
      <c r="H144" s="25">
        <f>Lorcana48611131518[[#This Row],[ID]]</f>
        <v>139</v>
      </c>
      <c r="I144" s="25">
        <f>Lorcana48611131518[[#This Row],[Nb de cartes]]+'Inventaire - Chapitre 2'!G142</f>
        <v>13</v>
      </c>
      <c r="J144" s="25">
        <f>Lorcana48611131518[[#This Row],[dont Nb brillant]]+'Inventaire - Chapitre 2'!H142</f>
        <v>0</v>
      </c>
    </row>
    <row r="145" spans="2:10" x14ac:dyDescent="0.25">
      <c r="B145" s="25">
        <v>140</v>
      </c>
      <c r="C145" s="25" t="s">
        <v>352</v>
      </c>
      <c r="D145" s="24" t="s">
        <v>33</v>
      </c>
      <c r="E145" s="25"/>
      <c r="F145" s="25"/>
      <c r="H145" s="25">
        <f>Lorcana48611131518[[#This Row],[ID]]</f>
        <v>140</v>
      </c>
      <c r="I145" s="25">
        <f>Lorcana48611131518[[#This Row],[Nb de cartes]]+'Inventaire - Chapitre 2'!G143</f>
        <v>11</v>
      </c>
      <c r="J145" s="25">
        <f>Lorcana48611131518[[#This Row],[dont Nb brillant]]+'Inventaire - Chapitre 2'!H143</f>
        <v>1</v>
      </c>
    </row>
    <row r="146" spans="2:10" x14ac:dyDescent="0.25">
      <c r="B146" s="25">
        <v>141</v>
      </c>
      <c r="C146" s="25" t="s">
        <v>496</v>
      </c>
      <c r="D146" s="24" t="s">
        <v>33</v>
      </c>
      <c r="E146" s="25"/>
      <c r="F146" s="25"/>
      <c r="H146" s="25">
        <f>Lorcana48611131518[[#This Row],[ID]]</f>
        <v>141</v>
      </c>
      <c r="I146" s="25">
        <f>Lorcana48611131518[[#This Row],[Nb de cartes]]+'Inventaire - Chapitre 2'!G144</f>
        <v>11</v>
      </c>
      <c r="J146" s="25">
        <f>Lorcana48611131518[[#This Row],[dont Nb brillant]]+'Inventaire - Chapitre 2'!H144</f>
        <v>2</v>
      </c>
    </row>
    <row r="147" spans="2:10" x14ac:dyDescent="0.25">
      <c r="B147" s="25">
        <v>142</v>
      </c>
      <c r="C147" s="25" t="s">
        <v>353</v>
      </c>
      <c r="D147" s="24" t="s">
        <v>33</v>
      </c>
      <c r="E147" s="25"/>
      <c r="F147" s="25"/>
      <c r="H147" s="25">
        <f>Lorcana48611131518[[#This Row],[ID]]</f>
        <v>142</v>
      </c>
      <c r="I147" s="25">
        <f>Lorcana48611131518[[#This Row],[Nb de cartes]]+'Inventaire - Chapitre 2'!G145</f>
        <v>1</v>
      </c>
      <c r="J147" s="25">
        <f>Lorcana48611131518[[#This Row],[dont Nb brillant]]+'Inventaire - Chapitre 2'!H145</f>
        <v>0</v>
      </c>
    </row>
    <row r="148" spans="2:10" x14ac:dyDescent="0.25">
      <c r="B148" s="25">
        <v>143</v>
      </c>
      <c r="C148" s="25" t="s">
        <v>354</v>
      </c>
      <c r="D148" s="24" t="s">
        <v>33</v>
      </c>
      <c r="E148" s="25"/>
      <c r="F148" s="25"/>
      <c r="H148" s="25">
        <f>Lorcana48611131518[[#This Row],[ID]]</f>
        <v>143</v>
      </c>
      <c r="I148" s="25">
        <f>Lorcana48611131518[[#This Row],[Nb de cartes]]+'Inventaire - Chapitre 2'!G146</f>
        <v>10</v>
      </c>
      <c r="J148" s="25">
        <f>Lorcana48611131518[[#This Row],[dont Nb brillant]]+'Inventaire - Chapitre 2'!H146</f>
        <v>0</v>
      </c>
    </row>
    <row r="149" spans="2:10" x14ac:dyDescent="0.25">
      <c r="B149" s="25">
        <v>144</v>
      </c>
      <c r="C149" s="25" t="s">
        <v>355</v>
      </c>
      <c r="D149" s="24" t="s">
        <v>33</v>
      </c>
      <c r="E149" s="25"/>
      <c r="F149" s="25"/>
      <c r="H149" s="25">
        <f>Lorcana48611131518[[#This Row],[ID]]</f>
        <v>144</v>
      </c>
      <c r="I149" s="25">
        <f>Lorcana48611131518[[#This Row],[Nb de cartes]]+'Inventaire - Chapitre 2'!G147</f>
        <v>13</v>
      </c>
      <c r="J149" s="25">
        <f>Lorcana48611131518[[#This Row],[dont Nb brillant]]+'Inventaire - Chapitre 2'!H147</f>
        <v>1</v>
      </c>
    </row>
    <row r="150" spans="2:10" x14ac:dyDescent="0.25">
      <c r="B150" s="25">
        <v>145</v>
      </c>
      <c r="C150" s="25" t="s">
        <v>453</v>
      </c>
      <c r="D150" s="24" t="s">
        <v>33</v>
      </c>
      <c r="E150" s="25"/>
      <c r="F150" s="25"/>
      <c r="H150" s="25">
        <f>Lorcana48611131518[[#This Row],[ID]]</f>
        <v>145</v>
      </c>
      <c r="I150" s="25">
        <f>Lorcana48611131518[[#This Row],[Nb de cartes]]+'Inventaire - Chapitre 2'!G148</f>
        <v>12</v>
      </c>
      <c r="J150" s="25">
        <f>Lorcana48611131518[[#This Row],[dont Nb brillant]]+'Inventaire - Chapitre 2'!H148</f>
        <v>1</v>
      </c>
    </row>
    <row r="151" spans="2:10" x14ac:dyDescent="0.25">
      <c r="B151" s="25">
        <v>146</v>
      </c>
      <c r="C151" s="25" t="s">
        <v>454</v>
      </c>
      <c r="D151" s="24" t="s">
        <v>33</v>
      </c>
      <c r="E151" s="25"/>
      <c r="F151" s="25"/>
      <c r="H151" s="25">
        <f>Lorcana48611131518[[#This Row],[ID]]</f>
        <v>146</v>
      </c>
      <c r="I151" s="25">
        <f>Lorcana48611131518[[#This Row],[Nb de cartes]]+'Inventaire - Chapitre 2'!G149</f>
        <v>17</v>
      </c>
      <c r="J151" s="25">
        <f>Lorcana48611131518[[#This Row],[dont Nb brillant]]+'Inventaire - Chapitre 2'!H149</f>
        <v>3</v>
      </c>
    </row>
    <row r="152" spans="2:10" x14ac:dyDescent="0.25">
      <c r="B152" s="25">
        <v>147</v>
      </c>
      <c r="C152" s="25" t="s">
        <v>356</v>
      </c>
      <c r="D152" s="24" t="s">
        <v>33</v>
      </c>
      <c r="E152" s="25"/>
      <c r="F152" s="25"/>
      <c r="H152" s="25">
        <f>Lorcana48611131518[[#This Row],[ID]]</f>
        <v>147</v>
      </c>
      <c r="I152" s="25">
        <f>Lorcana48611131518[[#This Row],[Nb de cartes]]+'Inventaire - Chapitre 2'!G150</f>
        <v>6</v>
      </c>
      <c r="J152" s="25">
        <f>Lorcana48611131518[[#This Row],[dont Nb brillant]]+'Inventaire - Chapitre 2'!H150</f>
        <v>2</v>
      </c>
    </row>
    <row r="153" spans="2:10" x14ac:dyDescent="0.25">
      <c r="B153" s="25">
        <v>148</v>
      </c>
      <c r="C153" s="25" t="s">
        <v>357</v>
      </c>
      <c r="D153" s="24" t="s">
        <v>33</v>
      </c>
      <c r="E153" s="25"/>
      <c r="F153" s="25"/>
      <c r="H153" s="25">
        <f>Lorcana48611131518[[#This Row],[ID]]</f>
        <v>148</v>
      </c>
      <c r="I153" s="25">
        <f>Lorcana48611131518[[#This Row],[Nb de cartes]]+'Inventaire - Chapitre 2'!G151</f>
        <v>4</v>
      </c>
      <c r="J153" s="25">
        <f>Lorcana48611131518[[#This Row],[dont Nb brillant]]+'Inventaire - Chapitre 2'!H151</f>
        <v>0</v>
      </c>
    </row>
    <row r="154" spans="2:10" x14ac:dyDescent="0.25">
      <c r="B154" s="25">
        <v>149</v>
      </c>
      <c r="C154" s="25" t="s">
        <v>455</v>
      </c>
      <c r="D154" s="24" t="s">
        <v>33</v>
      </c>
      <c r="E154" s="25"/>
      <c r="F154" s="25"/>
      <c r="H154" s="25">
        <f>Lorcana48611131518[[#This Row],[ID]]</f>
        <v>149</v>
      </c>
      <c r="I154" s="25">
        <f>Lorcana48611131518[[#This Row],[Nb de cartes]]+'Inventaire - Chapitre 2'!G152</f>
        <v>4</v>
      </c>
      <c r="J154" s="25">
        <f>Lorcana48611131518[[#This Row],[dont Nb brillant]]+'Inventaire - Chapitre 2'!H152</f>
        <v>0</v>
      </c>
    </row>
    <row r="155" spans="2:10" x14ac:dyDescent="0.25">
      <c r="B155" s="25">
        <v>150</v>
      </c>
      <c r="C155" s="25" t="s">
        <v>456</v>
      </c>
      <c r="D155" s="24" t="s">
        <v>33</v>
      </c>
      <c r="E155" s="25"/>
      <c r="F155" s="25"/>
      <c r="H155" s="25">
        <f>Lorcana48611131518[[#This Row],[ID]]</f>
        <v>150</v>
      </c>
      <c r="I155" s="25">
        <f>Lorcana48611131518[[#This Row],[Nb de cartes]]+'Inventaire - Chapitre 2'!G153</f>
        <v>15</v>
      </c>
      <c r="J155" s="25">
        <f>Lorcana48611131518[[#This Row],[dont Nb brillant]]+'Inventaire - Chapitre 2'!H153</f>
        <v>1</v>
      </c>
    </row>
    <row r="156" spans="2:10" x14ac:dyDescent="0.25">
      <c r="B156" s="25">
        <v>151</v>
      </c>
      <c r="C156" s="25" t="s">
        <v>457</v>
      </c>
      <c r="D156" s="24" t="s">
        <v>33</v>
      </c>
      <c r="E156" s="25"/>
      <c r="F156" s="25"/>
      <c r="H156" s="25">
        <f>Lorcana48611131518[[#This Row],[ID]]</f>
        <v>151</v>
      </c>
      <c r="I156" s="25">
        <f>Lorcana48611131518[[#This Row],[Nb de cartes]]+'Inventaire - Chapitre 2'!G154</f>
        <v>12</v>
      </c>
      <c r="J156" s="25">
        <f>Lorcana48611131518[[#This Row],[dont Nb brillant]]+'Inventaire - Chapitre 2'!H154</f>
        <v>0</v>
      </c>
    </row>
    <row r="157" spans="2:10" x14ac:dyDescent="0.25">
      <c r="B157" s="25">
        <v>152</v>
      </c>
      <c r="C157" s="25" t="s">
        <v>458</v>
      </c>
      <c r="D157" s="24" t="s">
        <v>33</v>
      </c>
      <c r="E157" s="25"/>
      <c r="F157" s="25"/>
      <c r="H157" s="25">
        <f>Lorcana48611131518[[#This Row],[ID]]</f>
        <v>152</v>
      </c>
      <c r="I157" s="25">
        <f>Lorcana48611131518[[#This Row],[Nb de cartes]]+'Inventaire - Chapitre 2'!G155</f>
        <v>11</v>
      </c>
      <c r="J157" s="25">
        <f>Lorcana48611131518[[#This Row],[dont Nb brillant]]+'Inventaire - Chapitre 2'!H155</f>
        <v>1</v>
      </c>
    </row>
    <row r="158" spans="2:10" x14ac:dyDescent="0.25">
      <c r="B158" s="25">
        <v>153</v>
      </c>
      <c r="C158" s="25" t="s">
        <v>358</v>
      </c>
      <c r="D158" s="24" t="s">
        <v>33</v>
      </c>
      <c r="E158" s="25"/>
      <c r="F158" s="25"/>
      <c r="H158" s="25">
        <f>Lorcana48611131518[[#This Row],[ID]]</f>
        <v>153</v>
      </c>
      <c r="I158" s="25">
        <f>Lorcana48611131518[[#This Row],[Nb de cartes]]+'Inventaire - Chapitre 2'!G156</f>
        <v>8</v>
      </c>
      <c r="J158" s="25">
        <f>Lorcana48611131518[[#This Row],[dont Nb brillant]]+'Inventaire - Chapitre 2'!H156</f>
        <v>1</v>
      </c>
    </row>
    <row r="159" spans="2:10" x14ac:dyDescent="0.25">
      <c r="B159" s="25">
        <v>154</v>
      </c>
      <c r="C159" s="25" t="s">
        <v>459</v>
      </c>
      <c r="D159" s="24" t="s">
        <v>33</v>
      </c>
      <c r="E159" s="25"/>
      <c r="F159" s="25"/>
      <c r="H159" s="25">
        <f>Lorcana48611131518[[#This Row],[ID]]</f>
        <v>154</v>
      </c>
      <c r="I159" s="25">
        <f>Lorcana48611131518[[#This Row],[Nb de cartes]]+'Inventaire - Chapitre 2'!G157</f>
        <v>12</v>
      </c>
      <c r="J159" s="25">
        <f>Lorcana48611131518[[#This Row],[dont Nb brillant]]+'Inventaire - Chapitre 2'!H157</f>
        <v>1</v>
      </c>
    </row>
    <row r="160" spans="2:10" x14ac:dyDescent="0.25">
      <c r="B160" s="25">
        <v>155</v>
      </c>
      <c r="C160" s="25" t="s">
        <v>460</v>
      </c>
      <c r="D160" s="24" t="s">
        <v>33</v>
      </c>
      <c r="E160" s="25"/>
      <c r="F160" s="25"/>
      <c r="H160" s="25">
        <f>Lorcana48611131518[[#This Row],[ID]]</f>
        <v>155</v>
      </c>
      <c r="I160" s="25">
        <f>Lorcana48611131518[[#This Row],[Nb de cartes]]+'Inventaire - Chapitre 2'!G158</f>
        <v>5</v>
      </c>
      <c r="J160" s="25">
        <f>Lorcana48611131518[[#This Row],[dont Nb brillant]]+'Inventaire - Chapitre 2'!H158</f>
        <v>0</v>
      </c>
    </row>
    <row r="161" spans="2:10" x14ac:dyDescent="0.25">
      <c r="B161" s="25">
        <v>156</v>
      </c>
      <c r="C161" s="25" t="s">
        <v>461</v>
      </c>
      <c r="D161" s="24" t="s">
        <v>33</v>
      </c>
      <c r="E161" s="25"/>
      <c r="F161" s="25"/>
      <c r="H161" s="25">
        <f>Lorcana48611131518[[#This Row],[ID]]</f>
        <v>156</v>
      </c>
      <c r="I161" s="25">
        <f>Lorcana48611131518[[#This Row],[Nb de cartes]]+'Inventaire - Chapitre 2'!G159</f>
        <v>15</v>
      </c>
      <c r="J161" s="25">
        <f>Lorcana48611131518[[#This Row],[dont Nb brillant]]+'Inventaire - Chapitre 2'!H159</f>
        <v>2</v>
      </c>
    </row>
    <row r="162" spans="2:10" x14ac:dyDescent="0.25">
      <c r="B162" s="25">
        <v>157</v>
      </c>
      <c r="C162" s="25" t="s">
        <v>359</v>
      </c>
      <c r="D162" s="24" t="s">
        <v>33</v>
      </c>
      <c r="E162" s="25"/>
      <c r="F162" s="25"/>
      <c r="H162" s="25">
        <f>Lorcana48611131518[[#This Row],[ID]]</f>
        <v>157</v>
      </c>
      <c r="I162" s="25">
        <f>Lorcana48611131518[[#This Row],[Nb de cartes]]+'Inventaire - Chapitre 2'!G160</f>
        <v>5</v>
      </c>
      <c r="J162" s="25">
        <f>Lorcana48611131518[[#This Row],[dont Nb brillant]]+'Inventaire - Chapitre 2'!H160</f>
        <v>1</v>
      </c>
    </row>
    <row r="163" spans="2:10" x14ac:dyDescent="0.25">
      <c r="B163" s="25">
        <v>158</v>
      </c>
      <c r="C163" s="25" t="s">
        <v>462</v>
      </c>
      <c r="D163" s="24" t="s">
        <v>33</v>
      </c>
      <c r="E163" s="25"/>
      <c r="F163" s="25"/>
      <c r="H163" s="25">
        <f>Lorcana48611131518[[#This Row],[ID]]</f>
        <v>158</v>
      </c>
      <c r="I163" s="25">
        <f>Lorcana48611131518[[#This Row],[Nb de cartes]]+'Inventaire - Chapitre 2'!G161</f>
        <v>13</v>
      </c>
      <c r="J163" s="25">
        <f>Lorcana48611131518[[#This Row],[dont Nb brillant]]+'Inventaire - Chapitre 2'!H161</f>
        <v>2</v>
      </c>
    </row>
    <row r="164" spans="2:10" x14ac:dyDescent="0.25">
      <c r="B164" s="25">
        <v>159</v>
      </c>
      <c r="C164" s="25" t="s">
        <v>463</v>
      </c>
      <c r="D164" s="24" t="s">
        <v>33</v>
      </c>
      <c r="E164" s="25"/>
      <c r="F164" s="25"/>
      <c r="H164" s="25">
        <f>Lorcana48611131518[[#This Row],[ID]]</f>
        <v>159</v>
      </c>
      <c r="I164" s="25">
        <f>Lorcana48611131518[[#This Row],[Nb de cartes]]+'Inventaire - Chapitre 2'!G162</f>
        <v>1</v>
      </c>
      <c r="J164" s="25">
        <f>Lorcana48611131518[[#This Row],[dont Nb brillant]]+'Inventaire - Chapitre 2'!H162</f>
        <v>0</v>
      </c>
    </row>
    <row r="165" spans="2:10" x14ac:dyDescent="0.25">
      <c r="B165" s="25">
        <v>160</v>
      </c>
      <c r="C165" s="25" t="s">
        <v>464</v>
      </c>
      <c r="D165" s="24" t="s">
        <v>33</v>
      </c>
      <c r="E165" s="25"/>
      <c r="F165" s="25"/>
      <c r="H165" s="25">
        <f>Lorcana48611131518[[#This Row],[ID]]</f>
        <v>160</v>
      </c>
      <c r="I165" s="25">
        <f>Lorcana48611131518[[#This Row],[Nb de cartes]]+'Inventaire - Chapitre 2'!G163</f>
        <v>13</v>
      </c>
      <c r="J165" s="25">
        <f>Lorcana48611131518[[#This Row],[dont Nb brillant]]+'Inventaire - Chapitre 2'!H163</f>
        <v>0</v>
      </c>
    </row>
    <row r="166" spans="2:10" x14ac:dyDescent="0.25">
      <c r="B166" s="25">
        <v>161</v>
      </c>
      <c r="C166" s="25" t="s">
        <v>465</v>
      </c>
      <c r="D166" s="24" t="s">
        <v>33</v>
      </c>
      <c r="E166" s="25"/>
      <c r="F166" s="25"/>
      <c r="H166" s="25">
        <f>Lorcana48611131518[[#This Row],[ID]]</f>
        <v>161</v>
      </c>
      <c r="I166" s="25">
        <f>Lorcana48611131518[[#This Row],[Nb de cartes]]+'Inventaire - Chapitre 2'!G164</f>
        <v>8</v>
      </c>
      <c r="J166" s="25">
        <f>Lorcana48611131518[[#This Row],[dont Nb brillant]]+'Inventaire - Chapitre 2'!H164</f>
        <v>1</v>
      </c>
    </row>
    <row r="167" spans="2:10" x14ac:dyDescent="0.25">
      <c r="B167" s="25">
        <v>162</v>
      </c>
      <c r="C167" s="25" t="s">
        <v>466</v>
      </c>
      <c r="D167" s="24" t="s">
        <v>33</v>
      </c>
      <c r="E167" s="25"/>
      <c r="F167" s="25"/>
      <c r="H167" s="25">
        <f>Lorcana48611131518[[#This Row],[ID]]</f>
        <v>162</v>
      </c>
      <c r="I167" s="25">
        <f>Lorcana48611131518[[#This Row],[Nb de cartes]]+'Inventaire - Chapitre 2'!G165</f>
        <v>5</v>
      </c>
      <c r="J167" s="25">
        <f>Lorcana48611131518[[#This Row],[dont Nb brillant]]+'Inventaire - Chapitre 2'!H165</f>
        <v>1</v>
      </c>
    </row>
    <row r="168" spans="2:10" x14ac:dyDescent="0.25">
      <c r="B168" s="25">
        <v>163</v>
      </c>
      <c r="C168" s="25" t="s">
        <v>360</v>
      </c>
      <c r="D168" s="24" t="s">
        <v>33</v>
      </c>
      <c r="E168" s="25"/>
      <c r="F168" s="25"/>
      <c r="H168" s="25">
        <f>Lorcana48611131518[[#This Row],[ID]]</f>
        <v>163</v>
      </c>
      <c r="I168" s="25">
        <f>Lorcana48611131518[[#This Row],[Nb de cartes]]+'Inventaire - Chapitre 2'!G166</f>
        <v>6</v>
      </c>
      <c r="J168" s="25">
        <f>Lorcana48611131518[[#This Row],[dont Nb brillant]]+'Inventaire - Chapitre 2'!H166</f>
        <v>0</v>
      </c>
    </row>
    <row r="169" spans="2:10" x14ac:dyDescent="0.25">
      <c r="B169" s="25">
        <v>164</v>
      </c>
      <c r="C169" s="25" t="s">
        <v>467</v>
      </c>
      <c r="D169" s="24" t="s">
        <v>33</v>
      </c>
      <c r="E169" s="25"/>
      <c r="F169" s="25"/>
      <c r="H169" s="25">
        <f>Lorcana48611131518[[#This Row],[ID]]</f>
        <v>164</v>
      </c>
      <c r="I169" s="25">
        <f>Lorcana48611131518[[#This Row],[Nb de cartes]]+'Inventaire - Chapitre 2'!G167</f>
        <v>12</v>
      </c>
      <c r="J169" s="25">
        <f>Lorcana48611131518[[#This Row],[dont Nb brillant]]+'Inventaire - Chapitre 2'!H167</f>
        <v>0</v>
      </c>
    </row>
    <row r="170" spans="2:10" x14ac:dyDescent="0.25">
      <c r="B170" s="25">
        <v>165</v>
      </c>
      <c r="C170" s="25" t="s">
        <v>468</v>
      </c>
      <c r="D170" s="24" t="s">
        <v>33</v>
      </c>
      <c r="E170" s="25"/>
      <c r="F170" s="25"/>
      <c r="H170" s="25">
        <f>Lorcana48611131518[[#This Row],[ID]]</f>
        <v>165</v>
      </c>
      <c r="I170" s="25">
        <f>Lorcana48611131518[[#This Row],[Nb de cartes]]+'Inventaire - Chapitre 2'!G168</f>
        <v>12</v>
      </c>
      <c r="J170" s="25">
        <f>Lorcana48611131518[[#This Row],[dont Nb brillant]]+'Inventaire - Chapitre 2'!H168</f>
        <v>0</v>
      </c>
    </row>
    <row r="171" spans="2:10" x14ac:dyDescent="0.25">
      <c r="B171" s="25">
        <v>166</v>
      </c>
      <c r="C171" s="25" t="s">
        <v>361</v>
      </c>
      <c r="D171" s="24" t="s">
        <v>33</v>
      </c>
      <c r="E171" s="25"/>
      <c r="F171" s="25"/>
      <c r="H171" s="25">
        <f>Lorcana48611131518[[#This Row],[ID]]</f>
        <v>166</v>
      </c>
      <c r="I171" s="25">
        <f>Lorcana48611131518[[#This Row],[Nb de cartes]]+'Inventaire - Chapitre 2'!G169</f>
        <v>6</v>
      </c>
      <c r="J171" s="25">
        <f>Lorcana48611131518[[#This Row],[dont Nb brillant]]+'Inventaire - Chapitre 2'!H169</f>
        <v>0</v>
      </c>
    </row>
    <row r="172" spans="2:10" x14ac:dyDescent="0.25">
      <c r="B172" s="25">
        <v>167</v>
      </c>
      <c r="C172" s="25" t="s">
        <v>362</v>
      </c>
      <c r="D172" s="24" t="s">
        <v>33</v>
      </c>
      <c r="E172" s="25"/>
      <c r="F172" s="25"/>
      <c r="H172" s="25">
        <f>Lorcana48611131518[[#This Row],[ID]]</f>
        <v>167</v>
      </c>
      <c r="I172" s="25">
        <f>Lorcana48611131518[[#This Row],[Nb de cartes]]+'Inventaire - Chapitre 2'!G170</f>
        <v>21</v>
      </c>
      <c r="J172" s="25">
        <f>Lorcana48611131518[[#This Row],[dont Nb brillant]]+'Inventaire - Chapitre 2'!H170</f>
        <v>4</v>
      </c>
    </row>
    <row r="173" spans="2:10" x14ac:dyDescent="0.25">
      <c r="B173" s="25">
        <v>168</v>
      </c>
      <c r="C173" s="25" t="s">
        <v>469</v>
      </c>
      <c r="D173" s="24" t="s">
        <v>33</v>
      </c>
      <c r="E173" s="25"/>
      <c r="F173" s="25"/>
      <c r="H173" s="25">
        <f>Lorcana48611131518[[#This Row],[ID]]</f>
        <v>168</v>
      </c>
      <c r="I173" s="25">
        <f>Lorcana48611131518[[#This Row],[Nb de cartes]]+'Inventaire - Chapitre 2'!G171</f>
        <v>1</v>
      </c>
      <c r="J173" s="25">
        <f>Lorcana48611131518[[#This Row],[dont Nb brillant]]+'Inventaire - Chapitre 2'!H171</f>
        <v>0</v>
      </c>
    </row>
    <row r="174" spans="2:10" x14ac:dyDescent="0.25">
      <c r="B174" s="25">
        <v>169</v>
      </c>
      <c r="C174" s="25" t="s">
        <v>470</v>
      </c>
      <c r="D174" s="24" t="s">
        <v>33</v>
      </c>
      <c r="E174" s="25"/>
      <c r="F174" s="25"/>
      <c r="H174" s="25">
        <f>Lorcana48611131518[[#This Row],[ID]]</f>
        <v>169</v>
      </c>
      <c r="I174" s="25">
        <f>Lorcana48611131518[[#This Row],[Nb de cartes]]+'Inventaire - Chapitre 2'!G172</f>
        <v>14</v>
      </c>
      <c r="J174" s="25">
        <f>Lorcana48611131518[[#This Row],[dont Nb brillant]]+'Inventaire - Chapitre 2'!H172</f>
        <v>1</v>
      </c>
    </row>
    <row r="175" spans="2:10" x14ac:dyDescent="0.25">
      <c r="B175" s="25">
        <v>170</v>
      </c>
      <c r="C175" s="25" t="s">
        <v>471</v>
      </c>
      <c r="D175" s="24" t="s">
        <v>33</v>
      </c>
      <c r="E175" s="25"/>
      <c r="F175" s="25"/>
      <c r="H175" s="25">
        <f>Lorcana48611131518[[#This Row],[ID]]</f>
        <v>170</v>
      </c>
      <c r="I175" s="25">
        <f>Lorcana48611131518[[#This Row],[Nb de cartes]]+'Inventaire - Chapitre 2'!G173</f>
        <v>8</v>
      </c>
      <c r="J175" s="25">
        <f>Lorcana48611131518[[#This Row],[dont Nb brillant]]+'Inventaire - Chapitre 2'!H173</f>
        <v>0</v>
      </c>
    </row>
    <row r="176" spans="2:10" x14ac:dyDescent="0.25">
      <c r="B176" s="25">
        <v>171</v>
      </c>
      <c r="C176" s="25" t="s">
        <v>474</v>
      </c>
      <c r="D176" s="22" t="s">
        <v>31</v>
      </c>
      <c r="E176" s="25"/>
      <c r="F176" s="25"/>
      <c r="H176" s="25">
        <f>Lorcana48611131518[[#This Row],[ID]]</f>
        <v>171</v>
      </c>
      <c r="I176" s="25">
        <f>Lorcana48611131518[[#This Row],[Nb de cartes]]+'Inventaire - Chapitre 2'!G174</f>
        <v>15</v>
      </c>
      <c r="J176" s="25">
        <f>Lorcana48611131518[[#This Row],[dont Nb brillant]]+'Inventaire - Chapitre 2'!H174</f>
        <v>2</v>
      </c>
    </row>
    <row r="177" spans="2:10" x14ac:dyDescent="0.25">
      <c r="B177" s="25">
        <v>172</v>
      </c>
      <c r="C177" s="25" t="s">
        <v>472</v>
      </c>
      <c r="D177" s="22" t="s">
        <v>31</v>
      </c>
      <c r="E177" s="25"/>
      <c r="F177" s="25"/>
      <c r="H177" s="25">
        <f>Lorcana48611131518[[#This Row],[ID]]</f>
        <v>172</v>
      </c>
      <c r="I177" s="25">
        <f>Lorcana48611131518[[#This Row],[Nb de cartes]]+'Inventaire - Chapitre 2'!G175</f>
        <v>3</v>
      </c>
      <c r="J177" s="25">
        <f>Lorcana48611131518[[#This Row],[dont Nb brillant]]+'Inventaire - Chapitre 2'!H175</f>
        <v>0</v>
      </c>
    </row>
    <row r="178" spans="2:10" x14ac:dyDescent="0.25">
      <c r="B178" s="25">
        <v>173</v>
      </c>
      <c r="C178" s="25" t="s">
        <v>473</v>
      </c>
      <c r="D178" s="22" t="s">
        <v>31</v>
      </c>
      <c r="E178" s="25"/>
      <c r="F178" s="25"/>
      <c r="H178" s="25">
        <f>Lorcana48611131518[[#This Row],[ID]]</f>
        <v>173</v>
      </c>
      <c r="I178" s="25">
        <f>Lorcana48611131518[[#This Row],[Nb de cartes]]+'Inventaire - Chapitre 2'!G176</f>
        <v>2</v>
      </c>
      <c r="J178" s="25">
        <f>Lorcana48611131518[[#This Row],[dont Nb brillant]]+'Inventaire - Chapitre 2'!H176</f>
        <v>0</v>
      </c>
    </row>
    <row r="179" spans="2:10" x14ac:dyDescent="0.25">
      <c r="B179" s="25">
        <v>174</v>
      </c>
      <c r="C179" s="25" t="s">
        <v>475</v>
      </c>
      <c r="D179" s="22" t="s">
        <v>31</v>
      </c>
      <c r="E179" s="25"/>
      <c r="F179" s="25"/>
      <c r="H179" s="25">
        <f>Lorcana48611131518[[#This Row],[ID]]</f>
        <v>174</v>
      </c>
      <c r="I179" s="25">
        <f>Lorcana48611131518[[#This Row],[Nb de cartes]]+'Inventaire - Chapitre 2'!G177</f>
        <v>12</v>
      </c>
      <c r="J179" s="25">
        <f>Lorcana48611131518[[#This Row],[dont Nb brillant]]+'Inventaire - Chapitre 2'!H177</f>
        <v>2</v>
      </c>
    </row>
    <row r="180" spans="2:10" x14ac:dyDescent="0.25">
      <c r="B180" s="25">
        <v>175</v>
      </c>
      <c r="C180" s="25" t="s">
        <v>476</v>
      </c>
      <c r="D180" s="22" t="s">
        <v>31</v>
      </c>
      <c r="E180" s="25"/>
      <c r="F180" s="25"/>
      <c r="H180" s="25">
        <f>Lorcana48611131518[[#This Row],[ID]]</f>
        <v>175</v>
      </c>
      <c r="I180" s="25">
        <f>Lorcana48611131518[[#This Row],[Nb de cartes]]+'Inventaire - Chapitre 2'!G178</f>
        <v>3</v>
      </c>
      <c r="J180" s="25">
        <f>Lorcana48611131518[[#This Row],[dont Nb brillant]]+'Inventaire - Chapitre 2'!H178</f>
        <v>0</v>
      </c>
    </row>
    <row r="181" spans="2:10" x14ac:dyDescent="0.25">
      <c r="B181" s="25">
        <v>176</v>
      </c>
      <c r="C181" s="25" t="s">
        <v>363</v>
      </c>
      <c r="D181" s="22" t="s">
        <v>31</v>
      </c>
      <c r="E181" s="25"/>
      <c r="F181" s="25"/>
      <c r="H181" s="25">
        <f>Lorcana48611131518[[#This Row],[ID]]</f>
        <v>176</v>
      </c>
      <c r="I181" s="25">
        <f>Lorcana48611131518[[#This Row],[Nb de cartes]]+'Inventaire - Chapitre 2'!G179</f>
        <v>14</v>
      </c>
      <c r="J181" s="25">
        <f>Lorcana48611131518[[#This Row],[dont Nb brillant]]+'Inventaire - Chapitre 2'!H179</f>
        <v>1</v>
      </c>
    </row>
    <row r="182" spans="2:10" x14ac:dyDescent="0.25">
      <c r="B182" s="25">
        <v>177</v>
      </c>
      <c r="C182" s="25" t="s">
        <v>364</v>
      </c>
      <c r="D182" s="22" t="s">
        <v>31</v>
      </c>
      <c r="E182" s="25"/>
      <c r="F182" s="25"/>
      <c r="H182" s="25">
        <f>Lorcana48611131518[[#This Row],[ID]]</f>
        <v>177</v>
      </c>
      <c r="I182" s="25">
        <f>Lorcana48611131518[[#This Row],[Nb de cartes]]+'Inventaire - Chapitre 2'!G180</f>
        <v>8</v>
      </c>
      <c r="J182" s="25">
        <f>Lorcana48611131518[[#This Row],[dont Nb brillant]]+'Inventaire - Chapitre 2'!H180</f>
        <v>0</v>
      </c>
    </row>
    <row r="183" spans="2:10" x14ac:dyDescent="0.25">
      <c r="B183" s="25">
        <v>178</v>
      </c>
      <c r="C183" s="25" t="s">
        <v>365</v>
      </c>
      <c r="D183" s="22" t="s">
        <v>31</v>
      </c>
      <c r="E183" s="25"/>
      <c r="F183" s="25"/>
      <c r="H183" s="25">
        <f>Lorcana48611131518[[#This Row],[ID]]</f>
        <v>178</v>
      </c>
      <c r="I183" s="25">
        <f>Lorcana48611131518[[#This Row],[Nb de cartes]]+'Inventaire - Chapitre 2'!G181</f>
        <v>19</v>
      </c>
      <c r="J183" s="25">
        <f>Lorcana48611131518[[#This Row],[dont Nb brillant]]+'Inventaire - Chapitre 2'!H181</f>
        <v>3</v>
      </c>
    </row>
    <row r="184" spans="2:10" x14ac:dyDescent="0.25">
      <c r="B184" s="25">
        <v>179</v>
      </c>
      <c r="C184" s="25" t="s">
        <v>366</v>
      </c>
      <c r="D184" s="22" t="s">
        <v>31</v>
      </c>
      <c r="E184" s="25"/>
      <c r="F184" s="25"/>
      <c r="H184" s="25">
        <f>Lorcana48611131518[[#This Row],[ID]]</f>
        <v>179</v>
      </c>
      <c r="I184" s="25">
        <f>Lorcana48611131518[[#This Row],[Nb de cartes]]+'Inventaire - Chapitre 2'!G182</f>
        <v>10</v>
      </c>
      <c r="J184" s="25">
        <f>Lorcana48611131518[[#This Row],[dont Nb brillant]]+'Inventaire - Chapitre 2'!H182</f>
        <v>1</v>
      </c>
    </row>
    <row r="185" spans="2:10" x14ac:dyDescent="0.25">
      <c r="B185" s="25">
        <v>180</v>
      </c>
      <c r="C185" s="25" t="s">
        <v>367</v>
      </c>
      <c r="D185" s="22" t="s">
        <v>31</v>
      </c>
      <c r="E185" s="25"/>
      <c r="F185" s="25"/>
      <c r="H185" s="25">
        <f>Lorcana48611131518[[#This Row],[ID]]</f>
        <v>180</v>
      </c>
      <c r="I185" s="25">
        <f>Lorcana48611131518[[#This Row],[Nb de cartes]]+'Inventaire - Chapitre 2'!G183</f>
        <v>2</v>
      </c>
      <c r="J185" s="25">
        <f>Lorcana48611131518[[#This Row],[dont Nb brillant]]+'Inventaire - Chapitre 2'!H183</f>
        <v>1</v>
      </c>
    </row>
    <row r="186" spans="2:10" x14ac:dyDescent="0.25">
      <c r="B186" s="25">
        <v>181</v>
      </c>
      <c r="C186" s="25" t="s">
        <v>477</v>
      </c>
      <c r="D186" s="22" t="s">
        <v>31</v>
      </c>
      <c r="E186" s="25"/>
      <c r="F186" s="25"/>
      <c r="H186" s="25">
        <f>Lorcana48611131518[[#This Row],[ID]]</f>
        <v>181</v>
      </c>
      <c r="I186" s="25">
        <f>Lorcana48611131518[[#This Row],[Nb de cartes]]+'Inventaire - Chapitre 2'!G184</f>
        <v>5</v>
      </c>
      <c r="J186" s="25">
        <f>Lorcana48611131518[[#This Row],[dont Nb brillant]]+'Inventaire - Chapitre 2'!H184</f>
        <v>0</v>
      </c>
    </row>
    <row r="187" spans="2:10" x14ac:dyDescent="0.25">
      <c r="B187" s="25">
        <v>182</v>
      </c>
      <c r="C187" s="25" t="s">
        <v>478</v>
      </c>
      <c r="D187" s="22" t="s">
        <v>31</v>
      </c>
      <c r="E187" s="25"/>
      <c r="F187" s="25"/>
      <c r="H187" s="25">
        <f>Lorcana48611131518[[#This Row],[ID]]</f>
        <v>182</v>
      </c>
      <c r="I187" s="25">
        <f>Lorcana48611131518[[#This Row],[Nb de cartes]]+'Inventaire - Chapitre 2'!G185</f>
        <v>14</v>
      </c>
      <c r="J187" s="25">
        <f>Lorcana48611131518[[#This Row],[dont Nb brillant]]+'Inventaire - Chapitre 2'!H185</f>
        <v>1</v>
      </c>
    </row>
    <row r="188" spans="2:10" x14ac:dyDescent="0.25">
      <c r="B188" s="25">
        <v>183</v>
      </c>
      <c r="C188" s="25" t="s">
        <v>479</v>
      </c>
      <c r="D188" s="22" t="s">
        <v>31</v>
      </c>
      <c r="E188" s="25"/>
      <c r="F188" s="25"/>
      <c r="H188" s="25">
        <f>Lorcana48611131518[[#This Row],[ID]]</f>
        <v>183</v>
      </c>
      <c r="I188" s="25">
        <f>Lorcana48611131518[[#This Row],[Nb de cartes]]+'Inventaire - Chapitre 2'!G186</f>
        <v>9</v>
      </c>
      <c r="J188" s="25">
        <f>Lorcana48611131518[[#This Row],[dont Nb brillant]]+'Inventaire - Chapitre 2'!H186</f>
        <v>1</v>
      </c>
    </row>
    <row r="189" spans="2:10" x14ac:dyDescent="0.25">
      <c r="B189" s="25">
        <v>184</v>
      </c>
      <c r="C189" s="25" t="s">
        <v>480</v>
      </c>
      <c r="D189" s="22" t="s">
        <v>31</v>
      </c>
      <c r="E189" s="25"/>
      <c r="F189" s="25"/>
      <c r="H189" s="25">
        <f>Lorcana48611131518[[#This Row],[ID]]</f>
        <v>184</v>
      </c>
      <c r="I189" s="25">
        <f>Lorcana48611131518[[#This Row],[Nb de cartes]]+'Inventaire - Chapitre 2'!G187</f>
        <v>10</v>
      </c>
      <c r="J189" s="25">
        <f>Lorcana48611131518[[#This Row],[dont Nb brillant]]+'Inventaire - Chapitre 2'!H187</f>
        <v>0</v>
      </c>
    </row>
    <row r="190" spans="2:10" x14ac:dyDescent="0.25">
      <c r="B190" s="25">
        <v>185</v>
      </c>
      <c r="C190" s="25" t="s">
        <v>481</v>
      </c>
      <c r="D190" s="22" t="s">
        <v>31</v>
      </c>
      <c r="E190" s="25"/>
      <c r="F190" s="25"/>
      <c r="H190" s="25">
        <f>Lorcana48611131518[[#This Row],[ID]]</f>
        <v>185</v>
      </c>
      <c r="I190" s="25">
        <f>Lorcana48611131518[[#This Row],[Nb de cartes]]+'Inventaire - Chapitre 2'!G188</f>
        <v>4</v>
      </c>
      <c r="J190" s="25">
        <f>Lorcana48611131518[[#This Row],[dont Nb brillant]]+'Inventaire - Chapitre 2'!H188</f>
        <v>0</v>
      </c>
    </row>
    <row r="191" spans="2:10" x14ac:dyDescent="0.25">
      <c r="B191" s="25">
        <v>186</v>
      </c>
      <c r="C191" s="25" t="s">
        <v>482</v>
      </c>
      <c r="D191" s="22" t="s">
        <v>31</v>
      </c>
      <c r="E191" s="25"/>
      <c r="F191" s="25"/>
      <c r="H191" s="25">
        <f>Lorcana48611131518[[#This Row],[ID]]</f>
        <v>186</v>
      </c>
      <c r="I191" s="25">
        <f>Lorcana48611131518[[#This Row],[Nb de cartes]]+'Inventaire - Chapitre 2'!G189</f>
        <v>13</v>
      </c>
      <c r="J191" s="25">
        <f>Lorcana48611131518[[#This Row],[dont Nb brillant]]+'Inventaire - Chapitre 2'!H189</f>
        <v>1</v>
      </c>
    </row>
    <row r="192" spans="2:10" x14ac:dyDescent="0.25">
      <c r="B192" s="25">
        <v>187</v>
      </c>
      <c r="C192" s="25" t="s">
        <v>368</v>
      </c>
      <c r="D192" s="22" t="s">
        <v>31</v>
      </c>
      <c r="E192" s="25"/>
      <c r="F192" s="25"/>
      <c r="H192" s="25">
        <f>Lorcana48611131518[[#This Row],[ID]]</f>
        <v>187</v>
      </c>
      <c r="I192" s="25">
        <f>Lorcana48611131518[[#This Row],[Nb de cartes]]+'Inventaire - Chapitre 2'!G190</f>
        <v>6</v>
      </c>
      <c r="J192" s="25">
        <f>Lorcana48611131518[[#This Row],[dont Nb brillant]]+'Inventaire - Chapitre 2'!H190</f>
        <v>0</v>
      </c>
    </row>
    <row r="193" spans="2:10" x14ac:dyDescent="0.25">
      <c r="B193" s="25">
        <v>188</v>
      </c>
      <c r="C193" s="25" t="s">
        <v>483</v>
      </c>
      <c r="D193" s="22" t="s">
        <v>31</v>
      </c>
      <c r="E193" s="25"/>
      <c r="F193" s="25"/>
      <c r="H193" s="25">
        <f>Lorcana48611131518[[#This Row],[ID]]</f>
        <v>188</v>
      </c>
      <c r="I193" s="25">
        <f>Lorcana48611131518[[#This Row],[Nb de cartes]]+'Inventaire - Chapitre 2'!G191</f>
        <v>16</v>
      </c>
      <c r="J193" s="25">
        <f>Lorcana48611131518[[#This Row],[dont Nb brillant]]+'Inventaire - Chapitre 2'!H191</f>
        <v>2</v>
      </c>
    </row>
    <row r="194" spans="2:10" x14ac:dyDescent="0.25">
      <c r="B194" s="25">
        <v>189</v>
      </c>
      <c r="C194" s="25" t="s">
        <v>484</v>
      </c>
      <c r="D194" s="22" t="s">
        <v>31</v>
      </c>
      <c r="E194" s="25"/>
      <c r="F194" s="25"/>
      <c r="H194" s="25">
        <f>Lorcana48611131518[[#This Row],[ID]]</f>
        <v>189</v>
      </c>
      <c r="I194" s="25">
        <f>Lorcana48611131518[[#This Row],[Nb de cartes]]+'Inventaire - Chapitre 2'!G192</f>
        <v>3</v>
      </c>
      <c r="J194" s="25">
        <f>Lorcana48611131518[[#This Row],[dont Nb brillant]]+'Inventaire - Chapitre 2'!H192</f>
        <v>1</v>
      </c>
    </row>
    <row r="195" spans="2:10" x14ac:dyDescent="0.25">
      <c r="B195" s="25">
        <v>190</v>
      </c>
      <c r="C195" s="25" t="s">
        <v>495</v>
      </c>
      <c r="D195" s="22" t="s">
        <v>31</v>
      </c>
      <c r="E195" s="25"/>
      <c r="F195" s="25"/>
      <c r="H195" s="25">
        <f>Lorcana48611131518[[#This Row],[ID]]</f>
        <v>190</v>
      </c>
      <c r="I195" s="25">
        <f>Lorcana48611131518[[#This Row],[Nb de cartes]]+'Inventaire - Chapitre 2'!G193</f>
        <v>6</v>
      </c>
      <c r="J195" s="25">
        <f>Lorcana48611131518[[#This Row],[dont Nb brillant]]+'Inventaire - Chapitre 2'!H193</f>
        <v>1</v>
      </c>
    </row>
    <row r="196" spans="2:10" x14ac:dyDescent="0.25">
      <c r="B196" s="25">
        <v>191</v>
      </c>
      <c r="C196" s="25" t="s">
        <v>369</v>
      </c>
      <c r="D196" s="22" t="s">
        <v>31</v>
      </c>
      <c r="E196" s="25"/>
      <c r="F196" s="25"/>
      <c r="H196" s="25">
        <f>Lorcana48611131518[[#This Row],[ID]]</f>
        <v>191</v>
      </c>
      <c r="I196" s="25">
        <f>Lorcana48611131518[[#This Row],[Nb de cartes]]+'Inventaire - Chapitre 2'!G194</f>
        <v>20</v>
      </c>
      <c r="J196" s="25">
        <f>Lorcana48611131518[[#This Row],[dont Nb brillant]]+'Inventaire - Chapitre 2'!H194</f>
        <v>2</v>
      </c>
    </row>
    <row r="197" spans="2:10" x14ac:dyDescent="0.25">
      <c r="B197" s="25">
        <v>192</v>
      </c>
      <c r="C197" s="25" t="s">
        <v>370</v>
      </c>
      <c r="D197" s="22" t="s">
        <v>31</v>
      </c>
      <c r="E197" s="25"/>
      <c r="F197" s="25"/>
      <c r="H197" s="25">
        <f>Lorcana48611131518[[#This Row],[ID]]</f>
        <v>192</v>
      </c>
      <c r="I197" s="25">
        <f>Lorcana48611131518[[#This Row],[Nb de cartes]]+'Inventaire - Chapitre 2'!G195</f>
        <v>5</v>
      </c>
      <c r="J197" s="25">
        <f>Lorcana48611131518[[#This Row],[dont Nb brillant]]+'Inventaire - Chapitre 2'!H195</f>
        <v>1</v>
      </c>
    </row>
    <row r="198" spans="2:10" x14ac:dyDescent="0.25">
      <c r="B198" s="25">
        <v>193</v>
      </c>
      <c r="C198" s="25" t="s">
        <v>371</v>
      </c>
      <c r="D198" s="22" t="s">
        <v>31</v>
      </c>
      <c r="E198" s="25"/>
      <c r="F198" s="25"/>
      <c r="H198" s="25">
        <f>Lorcana48611131518[[#This Row],[ID]]</f>
        <v>193</v>
      </c>
      <c r="I198" s="25">
        <f>Lorcana48611131518[[#This Row],[Nb de cartes]]+'Inventaire - Chapitre 2'!G196</f>
        <v>6</v>
      </c>
      <c r="J198" s="25">
        <f>Lorcana48611131518[[#This Row],[dont Nb brillant]]+'Inventaire - Chapitre 2'!H196</f>
        <v>1</v>
      </c>
    </row>
    <row r="199" spans="2:10" x14ac:dyDescent="0.25">
      <c r="B199" s="25">
        <v>194</v>
      </c>
      <c r="C199" s="25" t="s">
        <v>486</v>
      </c>
      <c r="D199" s="22" t="s">
        <v>31</v>
      </c>
      <c r="E199" s="25"/>
      <c r="F199" s="25"/>
      <c r="H199" s="25">
        <f>Lorcana48611131518[[#This Row],[ID]]</f>
        <v>194</v>
      </c>
      <c r="I199" s="25">
        <f>Lorcana48611131518[[#This Row],[Nb de cartes]]+'Inventaire - Chapitre 2'!G197</f>
        <v>7</v>
      </c>
      <c r="J199" s="25">
        <f>Lorcana48611131518[[#This Row],[dont Nb brillant]]+'Inventaire - Chapitre 2'!H197</f>
        <v>0</v>
      </c>
    </row>
    <row r="200" spans="2:10" x14ac:dyDescent="0.25">
      <c r="B200" s="25">
        <v>195</v>
      </c>
      <c r="C200" s="25" t="s">
        <v>372</v>
      </c>
      <c r="D200" s="22" t="s">
        <v>31</v>
      </c>
      <c r="E200" s="25"/>
      <c r="F200" s="25"/>
      <c r="H200" s="25">
        <f>Lorcana48611131518[[#This Row],[ID]]</f>
        <v>195</v>
      </c>
      <c r="I200" s="25">
        <f>Lorcana48611131518[[#This Row],[Nb de cartes]]+'Inventaire - Chapitre 2'!G198</f>
        <v>11</v>
      </c>
      <c r="J200" s="25">
        <f>Lorcana48611131518[[#This Row],[dont Nb brillant]]+'Inventaire - Chapitre 2'!H198</f>
        <v>0</v>
      </c>
    </row>
    <row r="201" spans="2:10" x14ac:dyDescent="0.25">
      <c r="B201" s="25">
        <v>196</v>
      </c>
      <c r="C201" s="25" t="s">
        <v>497</v>
      </c>
      <c r="D201" s="22" t="s">
        <v>31</v>
      </c>
      <c r="E201" s="25"/>
      <c r="F201" s="25"/>
      <c r="H201" s="25">
        <f>Lorcana48611131518[[#This Row],[ID]]</f>
        <v>196</v>
      </c>
      <c r="I201" s="25">
        <f>Lorcana48611131518[[#This Row],[Nb de cartes]]+'Inventaire - Chapitre 2'!G199</f>
        <v>4</v>
      </c>
      <c r="J201" s="25">
        <f>Lorcana48611131518[[#This Row],[dont Nb brillant]]+'Inventaire - Chapitre 2'!H199</f>
        <v>1</v>
      </c>
    </row>
    <row r="202" spans="2:10" x14ac:dyDescent="0.25">
      <c r="B202" s="25">
        <v>197</v>
      </c>
      <c r="C202" s="25" t="s">
        <v>485</v>
      </c>
      <c r="D202" s="22" t="s">
        <v>31</v>
      </c>
      <c r="E202" s="25"/>
      <c r="F202" s="25"/>
      <c r="H202" s="25">
        <f>Lorcana48611131518[[#This Row],[ID]]</f>
        <v>197</v>
      </c>
      <c r="I202" s="25">
        <f>Lorcana48611131518[[#This Row],[Nb de cartes]]+'Inventaire - Chapitre 2'!G200</f>
        <v>12</v>
      </c>
      <c r="J202" s="25">
        <f>Lorcana48611131518[[#This Row],[dont Nb brillant]]+'Inventaire - Chapitre 2'!H200</f>
        <v>0</v>
      </c>
    </row>
    <row r="203" spans="2:10" x14ac:dyDescent="0.25">
      <c r="B203" s="25">
        <v>198</v>
      </c>
      <c r="C203" s="25" t="s">
        <v>487</v>
      </c>
      <c r="D203" s="22" t="s">
        <v>31</v>
      </c>
      <c r="E203" s="25"/>
      <c r="F203" s="25"/>
      <c r="H203" s="25">
        <f>Lorcana48611131518[[#This Row],[ID]]</f>
        <v>198</v>
      </c>
      <c r="I203" s="25">
        <f>Lorcana48611131518[[#This Row],[Nb de cartes]]+'Inventaire - Chapitre 2'!G201</f>
        <v>10</v>
      </c>
      <c r="J203" s="25">
        <f>Lorcana48611131518[[#This Row],[dont Nb brillant]]+'Inventaire - Chapitre 2'!H201</f>
        <v>1</v>
      </c>
    </row>
    <row r="204" spans="2:10" x14ac:dyDescent="0.25">
      <c r="B204" s="25">
        <v>199</v>
      </c>
      <c r="C204" s="25" t="s">
        <v>488</v>
      </c>
      <c r="D204" s="22" t="s">
        <v>31</v>
      </c>
      <c r="E204" s="25"/>
      <c r="F204" s="25"/>
      <c r="H204" s="25">
        <f>Lorcana48611131518[[#This Row],[ID]]</f>
        <v>199</v>
      </c>
      <c r="I204" s="25">
        <f>Lorcana48611131518[[#This Row],[Nb de cartes]]+'Inventaire - Chapitre 2'!G202</f>
        <v>15</v>
      </c>
      <c r="J204" s="25">
        <f>Lorcana48611131518[[#This Row],[dont Nb brillant]]+'Inventaire - Chapitre 2'!H202</f>
        <v>0</v>
      </c>
    </row>
    <row r="205" spans="2:10" x14ac:dyDescent="0.25">
      <c r="B205" s="25">
        <v>200</v>
      </c>
      <c r="C205" s="25" t="s">
        <v>489</v>
      </c>
      <c r="D205" s="22" t="s">
        <v>31</v>
      </c>
      <c r="E205" s="25"/>
      <c r="F205" s="25"/>
      <c r="H205" s="25">
        <f>Lorcana48611131518[[#This Row],[ID]]</f>
        <v>200</v>
      </c>
      <c r="I205" s="25">
        <f>Lorcana48611131518[[#This Row],[Nb de cartes]]+'Inventaire - Chapitre 2'!G203</f>
        <v>9</v>
      </c>
      <c r="J205" s="25">
        <f>Lorcana48611131518[[#This Row],[dont Nb brillant]]+'Inventaire - Chapitre 2'!H203</f>
        <v>0</v>
      </c>
    </row>
    <row r="206" spans="2:10" x14ac:dyDescent="0.25">
      <c r="B206" s="25">
        <v>201</v>
      </c>
      <c r="C206" s="25" t="s">
        <v>490</v>
      </c>
      <c r="D206" s="22" t="s">
        <v>31</v>
      </c>
      <c r="E206" s="25"/>
      <c r="F206" s="25"/>
      <c r="H206" s="25">
        <f>Lorcana48611131518[[#This Row],[ID]]</f>
        <v>201</v>
      </c>
      <c r="I206" s="25">
        <f>Lorcana48611131518[[#This Row],[Nb de cartes]]+'Inventaire - Chapitre 2'!G204</f>
        <v>4</v>
      </c>
      <c r="J206" s="25">
        <f>Lorcana48611131518[[#This Row],[dont Nb brillant]]+'Inventaire - Chapitre 2'!H204</f>
        <v>1</v>
      </c>
    </row>
    <row r="207" spans="2:10" x14ac:dyDescent="0.25">
      <c r="B207" s="25">
        <v>202</v>
      </c>
      <c r="C207" s="25" t="s">
        <v>491</v>
      </c>
      <c r="D207" s="22" t="s">
        <v>31</v>
      </c>
      <c r="E207" s="25"/>
      <c r="F207" s="25"/>
      <c r="H207" s="25">
        <f>Lorcana48611131518[[#This Row],[ID]]</f>
        <v>202</v>
      </c>
      <c r="I207" s="25">
        <f>Lorcana48611131518[[#This Row],[Nb de cartes]]+'Inventaire - Chapitre 2'!G205</f>
        <v>11</v>
      </c>
      <c r="J207" s="25">
        <f>Lorcana48611131518[[#This Row],[dont Nb brillant]]+'Inventaire - Chapitre 2'!H205</f>
        <v>1</v>
      </c>
    </row>
    <row r="208" spans="2:10" x14ac:dyDescent="0.25">
      <c r="B208" s="25">
        <v>203</v>
      </c>
      <c r="C208" s="25" t="s">
        <v>373</v>
      </c>
      <c r="D208" s="22" t="s">
        <v>31</v>
      </c>
      <c r="E208" s="25"/>
      <c r="F208" s="25"/>
      <c r="H208" s="25">
        <f>Lorcana48611131518[[#This Row],[ID]]</f>
        <v>203</v>
      </c>
      <c r="I208" s="25">
        <f>Lorcana48611131518[[#This Row],[Nb de cartes]]+'Inventaire - Chapitre 2'!G206</f>
        <v>9</v>
      </c>
      <c r="J208" s="25">
        <f>Lorcana48611131518[[#This Row],[dont Nb brillant]]+'Inventaire - Chapitre 2'!H206</f>
        <v>1</v>
      </c>
    </row>
    <row r="209" spans="2:10" x14ac:dyDescent="0.25">
      <c r="B209" s="25">
        <v>204</v>
      </c>
      <c r="C209" s="25" t="s">
        <v>492</v>
      </c>
      <c r="D209" s="22" t="s">
        <v>31</v>
      </c>
      <c r="E209" s="25"/>
      <c r="F209" s="25"/>
      <c r="H209" s="25">
        <f>Lorcana48611131518[[#This Row],[ID]]</f>
        <v>204</v>
      </c>
      <c r="I209" s="25">
        <f>Lorcana48611131518[[#This Row],[Nb de cartes]]+'Inventaire - Chapitre 2'!G207</f>
        <v>5</v>
      </c>
      <c r="J209" s="25">
        <f>Lorcana48611131518[[#This Row],[dont Nb brillant]]+'Inventaire - Chapitre 2'!H207</f>
        <v>1</v>
      </c>
    </row>
    <row r="210" spans="2:10" x14ac:dyDescent="0.25">
      <c r="B210" s="25">
        <v>205</v>
      </c>
      <c r="C210" s="25" t="s">
        <v>376</v>
      </c>
      <c r="D210" s="23" t="s">
        <v>32</v>
      </c>
      <c r="E210" s="25"/>
      <c r="F210" s="32"/>
      <c r="H210" s="25">
        <f>Lorcana48611131518[[#This Row],[ID]]</f>
        <v>205</v>
      </c>
      <c r="I210" s="25">
        <f>Lorcana48611131518[[#This Row],[Nb de cartes]]+'Inventaire - Chapitre 2'!G208</f>
        <v>0</v>
      </c>
      <c r="J210" s="25">
        <v>0</v>
      </c>
    </row>
    <row r="211" spans="2:10" x14ac:dyDescent="0.25">
      <c r="B211" s="25">
        <v>206</v>
      </c>
      <c r="C211" s="25" t="s">
        <v>393</v>
      </c>
      <c r="D211" s="23" t="s">
        <v>32</v>
      </c>
      <c r="E211" s="25"/>
      <c r="F211" s="32"/>
      <c r="H211" s="25">
        <f>Lorcana48611131518[[#This Row],[ID]]</f>
        <v>206</v>
      </c>
      <c r="I211" s="25">
        <f>Lorcana48611131518[[#This Row],[Nb de cartes]]+'Inventaire - Chapitre 2'!G209</f>
        <v>0</v>
      </c>
      <c r="J211" s="25">
        <f>Lorcana48611131518[[#This Row],[dont Nb brillant]]+'Inventaire - Chapitre 2'!H209</f>
        <v>0</v>
      </c>
    </row>
    <row r="212" spans="2:10" x14ac:dyDescent="0.25">
      <c r="B212" s="25">
        <v>207</v>
      </c>
      <c r="C212" s="25" t="s">
        <v>302</v>
      </c>
      <c r="D212" s="27" t="s">
        <v>29</v>
      </c>
      <c r="E212" s="25"/>
      <c r="F212" s="32"/>
      <c r="H212" s="25">
        <f>Lorcana48611131518[[#This Row],[ID]]</f>
        <v>207</v>
      </c>
      <c r="I212" s="25">
        <f>Lorcana48611131518[[#This Row],[Nb de cartes]]+'Inventaire - Chapitre 2'!G210</f>
        <v>0</v>
      </c>
      <c r="J212" s="25">
        <f>Lorcana48611131518[[#This Row],[dont Nb brillant]]+'Inventaire - Chapitre 2'!H210</f>
        <v>0</v>
      </c>
    </row>
    <row r="213" spans="2:10" x14ac:dyDescent="0.25">
      <c r="B213" s="25">
        <v>208</v>
      </c>
      <c r="C213" s="25" t="s">
        <v>306</v>
      </c>
      <c r="D213" s="27" t="s">
        <v>29</v>
      </c>
      <c r="E213" s="25"/>
      <c r="F213" s="32"/>
      <c r="H213" s="25">
        <f>Lorcana48611131518[[#This Row],[ID]]</f>
        <v>208</v>
      </c>
      <c r="I213" s="25">
        <f>Lorcana48611131518[[#This Row],[Nb de cartes]]+'Inventaire - Chapitre 2'!G211</f>
        <v>0</v>
      </c>
      <c r="J213" s="25">
        <f>Lorcana48611131518[[#This Row],[dont Nb brillant]]+'Inventaire - Chapitre 2'!H211</f>
        <v>0</v>
      </c>
    </row>
    <row r="214" spans="2:10" x14ac:dyDescent="0.25">
      <c r="B214" s="25">
        <v>209</v>
      </c>
      <c r="C214" s="25" t="s">
        <v>423</v>
      </c>
      <c r="D214" s="20" t="s">
        <v>34</v>
      </c>
      <c r="E214" s="25"/>
      <c r="F214" s="32"/>
      <c r="H214" s="25">
        <f>Lorcana48611131518[[#This Row],[ID]]</f>
        <v>209</v>
      </c>
      <c r="I214" s="25">
        <f>Lorcana48611131518[[#This Row],[Nb de cartes]]+'Inventaire - Chapitre 2'!G212</f>
        <v>0</v>
      </c>
      <c r="J214" s="25">
        <f>Lorcana48611131518[[#This Row],[dont Nb brillant]]+'Inventaire - Chapitre 2'!H212</f>
        <v>0</v>
      </c>
    </row>
    <row r="215" spans="2:10" x14ac:dyDescent="0.25">
      <c r="B215" s="25">
        <v>210</v>
      </c>
      <c r="C215" s="25" t="s">
        <v>320</v>
      </c>
      <c r="D215" s="20" t="s">
        <v>34</v>
      </c>
      <c r="E215" s="25"/>
      <c r="F215" s="32"/>
      <c r="H215" s="25">
        <f>Lorcana48611131518[[#This Row],[ID]]</f>
        <v>210</v>
      </c>
      <c r="I215" s="25">
        <f>Lorcana48611131518[[#This Row],[Nb de cartes]]+'Inventaire - Chapitre 2'!G213</f>
        <v>0</v>
      </c>
      <c r="J215" s="25">
        <f>Lorcana48611131518[[#This Row],[dont Nb brillant]]+'Inventaire - Chapitre 2'!H213</f>
        <v>0</v>
      </c>
    </row>
    <row r="216" spans="2:10" x14ac:dyDescent="0.25">
      <c r="B216" s="25">
        <v>211</v>
      </c>
      <c r="C216" s="25" t="s">
        <v>436</v>
      </c>
      <c r="D216" s="21" t="s">
        <v>30</v>
      </c>
      <c r="E216" s="25"/>
      <c r="F216" s="32"/>
      <c r="H216" s="25">
        <f>Lorcana48611131518[[#This Row],[ID]]</f>
        <v>211</v>
      </c>
      <c r="I216" s="25">
        <f>Lorcana48611131518[[#This Row],[Nb de cartes]]+'Inventaire - Chapitre 2'!G214</f>
        <v>0</v>
      </c>
      <c r="J216" s="25">
        <f>Lorcana48611131518[[#This Row],[dont Nb brillant]]+'Inventaire - Chapitre 2'!H214</f>
        <v>0</v>
      </c>
    </row>
    <row r="217" spans="2:10" x14ac:dyDescent="0.25">
      <c r="B217" s="25">
        <v>212</v>
      </c>
      <c r="C217" s="25" t="s">
        <v>444</v>
      </c>
      <c r="D217" s="21" t="s">
        <v>30</v>
      </c>
      <c r="E217" s="25"/>
      <c r="F217" s="32"/>
      <c r="H217" s="25">
        <f>Lorcana48611131518[[#This Row],[ID]]</f>
        <v>212</v>
      </c>
      <c r="I217" s="25">
        <f>Lorcana48611131518[[#This Row],[Nb de cartes]]+'Inventaire - Chapitre 2'!G215</f>
        <v>0</v>
      </c>
      <c r="J217" s="25">
        <f>Lorcana48611131518[[#This Row],[dont Nb brillant]]+'Inventaire - Chapitre 2'!H215</f>
        <v>0</v>
      </c>
    </row>
    <row r="218" spans="2:10" x14ac:dyDescent="0.25">
      <c r="B218" s="25">
        <v>213</v>
      </c>
      <c r="C218" s="25" t="s">
        <v>452</v>
      </c>
      <c r="D218" s="24" t="s">
        <v>33</v>
      </c>
      <c r="E218" s="25"/>
      <c r="F218" s="32"/>
      <c r="H218" s="25">
        <f>Lorcana48611131518[[#This Row],[ID]]</f>
        <v>213</v>
      </c>
      <c r="I218" s="25">
        <f>Lorcana48611131518[[#This Row],[Nb de cartes]]+'Inventaire - Chapitre 2'!G216</f>
        <v>0</v>
      </c>
      <c r="J218" s="25">
        <f>Lorcana48611131518[[#This Row],[dont Nb brillant]]+'Inventaire - Chapitre 2'!H216</f>
        <v>0</v>
      </c>
    </row>
    <row r="219" spans="2:10" x14ac:dyDescent="0.25">
      <c r="B219" s="25">
        <v>214</v>
      </c>
      <c r="C219" s="25" t="s">
        <v>463</v>
      </c>
      <c r="D219" s="24" t="s">
        <v>33</v>
      </c>
      <c r="E219" s="25"/>
      <c r="F219" s="32"/>
      <c r="H219" s="25">
        <f>Lorcana48611131518[[#This Row],[ID]]</f>
        <v>214</v>
      </c>
      <c r="I219" s="25">
        <f>Lorcana48611131518[[#This Row],[Nb de cartes]]+'Inventaire - Chapitre 2'!G217</f>
        <v>0</v>
      </c>
      <c r="J219" s="25">
        <f>Lorcana48611131518[[#This Row],[dont Nb brillant]]+'Inventaire - Chapitre 2'!H217</f>
        <v>0</v>
      </c>
    </row>
    <row r="220" spans="2:10" x14ac:dyDescent="0.25">
      <c r="B220" s="25">
        <v>215</v>
      </c>
      <c r="C220" s="25" t="s">
        <v>477</v>
      </c>
      <c r="D220" s="22" t="s">
        <v>31</v>
      </c>
      <c r="E220" s="25"/>
      <c r="F220" s="32"/>
      <c r="H220" s="25">
        <f>Lorcana48611131518[[#This Row],[ID]]</f>
        <v>215</v>
      </c>
      <c r="I220" s="25">
        <f>Lorcana48611131518[[#This Row],[Nb de cartes]]+'Inventaire - Chapitre 2'!G218</f>
        <v>0</v>
      </c>
      <c r="J220" s="25">
        <f>Lorcana48611131518[[#This Row],[dont Nb brillant]]+'Inventaire - Chapitre 2'!H218</f>
        <v>0</v>
      </c>
    </row>
    <row r="221" spans="2:10" x14ac:dyDescent="0.25">
      <c r="B221" s="25">
        <v>216</v>
      </c>
      <c r="C221" s="25" t="s">
        <v>484</v>
      </c>
      <c r="D221" s="22" t="s">
        <v>31</v>
      </c>
      <c r="E221" s="25"/>
      <c r="F221" s="32"/>
      <c r="H221" s="25">
        <f>Lorcana48611131518[[#This Row],[ID]]</f>
        <v>216</v>
      </c>
      <c r="I221" s="25">
        <f>Lorcana48611131518[[#This Row],[Nb de cartes]]+'Inventaire - Chapitre 2'!G219</f>
        <v>0</v>
      </c>
      <c r="J221" s="25">
        <f>Lorcana48611131518[[#This Row],[dont Nb brillant]]+'Inventaire - Chapitre 2'!H219</f>
        <v>0</v>
      </c>
    </row>
  </sheetData>
  <mergeCells count="2">
    <mergeCell ref="B3:F3"/>
    <mergeCell ref="B4:F4"/>
  </mergeCells>
  <conditionalFormatting sqref="E6:E221">
    <cfRule type="colorScale" priority="3">
      <colorScale>
        <cfvo type="num" val="1"/>
        <cfvo type="num" val="5"/>
        <cfvo type="num" val="11"/>
        <color theme="4" tint="0.39997558519241921"/>
        <color rgb="FF69BF5D"/>
        <color theme="6" tint="0.39997558519241921"/>
      </colorScale>
    </cfRule>
  </conditionalFormatting>
  <conditionalFormatting sqref="F6:F20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:I221">
    <cfRule type="colorScale" priority="1">
      <colorScale>
        <cfvo type="num" val="1"/>
        <cfvo type="num" val="5"/>
        <cfvo type="num" val="11"/>
        <color theme="4" tint="0.39997558519241921"/>
        <color rgb="FF69BF5D"/>
        <color theme="6" tint="0.39997558519241921"/>
      </colorScale>
    </cfRule>
  </conditionalFormatting>
  <pageMargins left="0.7" right="0.7" top="0.75" bottom="0.75" header="0.3" footer="0.3"/>
  <pageSetup paperSize="9" orientation="portrait" horizontalDpi="300" verticalDpi="300" r:id="rId1"/>
  <ignoredErrors>
    <ignoredError sqref="J210" calculatedColumn="1"/>
    <ignoredError sqref="G1:I1 E1:F1" formulaRange="1"/>
  </ignoredErrors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F8255-36ED-49C5-8647-EB32AC299680}">
  <sheetPr>
    <tabColor theme="4"/>
  </sheetPr>
  <dimension ref="B1:J231"/>
  <sheetViews>
    <sheetView showGridLines="0" topLeftCell="B1" zoomScale="160" zoomScaleNormal="160" workbookViewId="0">
      <pane ySplit="2" topLeftCell="A3" activePane="bottomLeft" state="frozen"/>
      <selection pane="bottomLeft" activeCell="H3" sqref="H3"/>
    </sheetView>
  </sheetViews>
  <sheetFormatPr baseColWidth="10" defaultRowHeight="15" x14ac:dyDescent="0.25"/>
  <cols>
    <col min="1" max="1" width="7.28515625" style="18" customWidth="1"/>
    <col min="2" max="2" width="7.7109375" style="26" customWidth="1"/>
    <col min="3" max="3" width="50.5703125" style="26" bestFit="1" customWidth="1"/>
    <col min="4" max="4" width="11.42578125" style="26" customWidth="1"/>
    <col min="5" max="5" width="15.5703125" style="26" customWidth="1"/>
    <col min="6" max="6" width="17.28515625" style="18" bestFit="1" customWidth="1"/>
    <col min="7" max="9" width="11.42578125" style="18"/>
    <col min="10" max="10" width="19.5703125" style="18" bestFit="1" customWidth="1"/>
    <col min="11" max="11" width="3" style="18" customWidth="1"/>
    <col min="12" max="16384" width="11.42578125" style="18"/>
  </cols>
  <sheetData>
    <row r="1" spans="2:10" x14ac:dyDescent="0.25">
      <c r="D1" s="93">
        <f>SUM(E6:E43)+SUM(E214:E216)</f>
        <v>0</v>
      </c>
      <c r="E1" s="94">
        <f>SUM(E44:E77)</f>
        <v>0</v>
      </c>
      <c r="F1" s="95">
        <f>SUM(E78:E111)</f>
        <v>0</v>
      </c>
      <c r="G1" s="96">
        <f>SUM(E112:E145)</f>
        <v>0</v>
      </c>
      <c r="H1" s="98">
        <f>SUM(E146:E179)</f>
        <v>0</v>
      </c>
      <c r="I1" s="97">
        <f>SUM(E180:E213)</f>
        <v>0</v>
      </c>
      <c r="J1" s="57">
        <f>SUM(Lorcana486111315182124[Nb de cartes])</f>
        <v>0</v>
      </c>
    </row>
    <row r="3" spans="2:10" ht="49.5" customHeight="1" x14ac:dyDescent="0.25">
      <c r="B3" s="164" t="s">
        <v>498</v>
      </c>
      <c r="C3" s="165"/>
      <c r="D3" s="165"/>
      <c r="E3" s="165"/>
      <c r="F3" s="165"/>
    </row>
    <row r="4" spans="2:10" x14ac:dyDescent="0.25">
      <c r="B4" s="153" t="s">
        <v>291</v>
      </c>
      <c r="C4" s="154"/>
      <c r="D4" s="154"/>
      <c r="E4" s="154"/>
      <c r="F4" s="154"/>
      <c r="H4" s="57" t="s">
        <v>266</v>
      </c>
      <c r="I4" s="57">
        <f>SUM(Lorcana486111315182124[Nb de cartes])</f>
        <v>0</v>
      </c>
      <c r="J4" s="57"/>
    </row>
    <row r="5" spans="2:10" x14ac:dyDescent="0.25">
      <c r="B5" s="25" t="s">
        <v>27</v>
      </c>
      <c r="C5" s="25" t="s">
        <v>41</v>
      </c>
      <c r="D5" s="25" t="s">
        <v>28</v>
      </c>
      <c r="E5" s="25" t="s">
        <v>36</v>
      </c>
      <c r="F5" s="19" t="s">
        <v>38</v>
      </c>
      <c r="H5" s="25" t="s">
        <v>284</v>
      </c>
      <c r="I5" s="25" t="s">
        <v>285</v>
      </c>
      <c r="J5" s="25" t="s">
        <v>38</v>
      </c>
    </row>
    <row r="6" spans="2:10" x14ac:dyDescent="0.25">
      <c r="B6" s="25">
        <v>1</v>
      </c>
      <c r="C6" s="25" t="s">
        <v>504</v>
      </c>
      <c r="D6" s="23" t="s">
        <v>32</v>
      </c>
      <c r="E6" s="25"/>
      <c r="F6" s="25"/>
      <c r="H6" s="25">
        <f>Lorcana486111315182124[[#This Row],[ID]]</f>
        <v>1</v>
      </c>
      <c r="I6" s="25">
        <f>Lorcana486111315182124[[#This Row],[Nb de cartes]]+'Inventaire - Chapitre 3'!G4</f>
        <v>3</v>
      </c>
      <c r="J6" s="25">
        <f>Lorcana486111315182124[[#This Row],[dont Nb brillant]]+'Inventaire - Chapitre 3'!H4</f>
        <v>1</v>
      </c>
    </row>
    <row r="7" spans="2:10" x14ac:dyDescent="0.25">
      <c r="B7" s="25">
        <v>2</v>
      </c>
      <c r="C7" s="25" t="s">
        <v>505</v>
      </c>
      <c r="D7" s="23" t="s">
        <v>32</v>
      </c>
      <c r="E7" s="25"/>
      <c r="F7" s="25"/>
      <c r="H7" s="25">
        <f>Lorcana486111315182124[[#This Row],[ID]]</f>
        <v>2</v>
      </c>
      <c r="I7" s="25">
        <f>Lorcana486111315182124[[#This Row],[Nb de cartes]]+'Inventaire - Chapitre 3'!G5</f>
        <v>3</v>
      </c>
      <c r="J7" s="25">
        <f>Lorcana486111315182124[[#This Row],[dont Nb brillant]]+'Inventaire - Chapitre 3'!H5</f>
        <v>0</v>
      </c>
    </row>
    <row r="8" spans="2:10" x14ac:dyDescent="0.25">
      <c r="B8" s="25">
        <v>3</v>
      </c>
      <c r="C8" s="25" t="s">
        <v>506</v>
      </c>
      <c r="D8" s="23" t="s">
        <v>32</v>
      </c>
      <c r="E8" s="25"/>
      <c r="F8" s="25"/>
      <c r="H8" s="25">
        <f>Lorcana486111315182124[[#This Row],[ID]]</f>
        <v>3</v>
      </c>
      <c r="I8" s="25">
        <f>Lorcana486111315182124[[#This Row],[Nb de cartes]]+'Inventaire - Chapitre 3'!G6</f>
        <v>4</v>
      </c>
      <c r="J8" s="25">
        <f>Lorcana486111315182124[[#This Row],[dont Nb brillant]]+'Inventaire - Chapitre 3'!H6</f>
        <v>1</v>
      </c>
    </row>
    <row r="9" spans="2:10" x14ac:dyDescent="0.25">
      <c r="B9" s="25" t="s">
        <v>499</v>
      </c>
      <c r="C9" s="25" t="s">
        <v>507</v>
      </c>
      <c r="D9" s="23" t="s">
        <v>32</v>
      </c>
      <c r="E9" s="25"/>
      <c r="F9" s="25"/>
      <c r="H9" s="25" t="str">
        <f>Lorcana486111315182124[[#This Row],[ID]]</f>
        <v>4a</v>
      </c>
      <c r="I9" s="25">
        <f>Lorcana486111315182124[[#This Row],[Nb de cartes]]+'Inventaire - Chapitre 3'!G7</f>
        <v>6</v>
      </c>
      <c r="J9" s="25">
        <f>Lorcana486111315182124[[#This Row],[dont Nb brillant]]+'Inventaire - Chapitre 3'!H7</f>
        <v>1</v>
      </c>
    </row>
    <row r="10" spans="2:10" x14ac:dyDescent="0.25">
      <c r="B10" s="25" t="s">
        <v>500</v>
      </c>
      <c r="C10" s="25" t="s">
        <v>507</v>
      </c>
      <c r="D10" s="23" t="s">
        <v>32</v>
      </c>
      <c r="E10" s="25"/>
      <c r="F10" s="25"/>
      <c r="H10" s="25" t="str">
        <f>Lorcana486111315182124[[#This Row],[ID]]</f>
        <v>4b</v>
      </c>
      <c r="I10" s="25">
        <f>Lorcana486111315182124[[#This Row],[Nb de cartes]]+'Inventaire - Chapitre 3'!G8</f>
        <v>3</v>
      </c>
      <c r="J10" s="25">
        <f>Lorcana486111315182124[[#This Row],[dont Nb brillant]]+'Inventaire - Chapitre 3'!H8</f>
        <v>0</v>
      </c>
    </row>
    <row r="11" spans="2:10" x14ac:dyDescent="0.25">
      <c r="B11" s="25" t="s">
        <v>501</v>
      </c>
      <c r="C11" s="25" t="s">
        <v>507</v>
      </c>
      <c r="D11" s="23" t="s">
        <v>32</v>
      </c>
      <c r="E11" s="25"/>
      <c r="F11" s="25"/>
      <c r="H11" s="25" t="str">
        <f>Lorcana486111315182124[[#This Row],[ID]]</f>
        <v>4c</v>
      </c>
      <c r="I11" s="25">
        <f>Lorcana486111315182124[[#This Row],[Nb de cartes]]+'Inventaire - Chapitre 3'!G9</f>
        <v>3</v>
      </c>
      <c r="J11" s="25">
        <f>Lorcana486111315182124[[#This Row],[dont Nb brillant]]+'Inventaire - Chapitre 3'!H9</f>
        <v>0</v>
      </c>
    </row>
    <row r="12" spans="2:10" x14ac:dyDescent="0.25">
      <c r="B12" s="25" t="s">
        <v>502</v>
      </c>
      <c r="C12" s="25" t="s">
        <v>507</v>
      </c>
      <c r="D12" s="23" t="s">
        <v>32</v>
      </c>
      <c r="E12" s="25"/>
      <c r="F12" s="25"/>
      <c r="H12" s="25" t="str">
        <f>Lorcana486111315182124[[#This Row],[ID]]</f>
        <v>4d</v>
      </c>
      <c r="I12" s="25">
        <f>Lorcana486111315182124[[#This Row],[Nb de cartes]]+'Inventaire - Chapitre 3'!G10</f>
        <v>5</v>
      </c>
      <c r="J12" s="25">
        <f>Lorcana486111315182124[[#This Row],[dont Nb brillant]]+'Inventaire - Chapitre 3'!H10</f>
        <v>1</v>
      </c>
    </row>
    <row r="13" spans="2:10" x14ac:dyDescent="0.25">
      <c r="B13" s="25" t="s">
        <v>503</v>
      </c>
      <c r="C13" s="25" t="s">
        <v>507</v>
      </c>
      <c r="D13" s="23" t="s">
        <v>32</v>
      </c>
      <c r="E13" s="25"/>
      <c r="F13" s="25"/>
      <c r="H13" s="25" t="str">
        <f>Lorcana486111315182124[[#This Row],[ID]]</f>
        <v>4e</v>
      </c>
      <c r="I13" s="25">
        <f>Lorcana486111315182124[[#This Row],[Nb de cartes]]+'Inventaire - Chapitre 3'!G11</f>
        <v>5</v>
      </c>
      <c r="J13" s="25">
        <f>Lorcana486111315182124[[#This Row],[dont Nb brillant]]+'Inventaire - Chapitre 3'!H11</f>
        <v>0</v>
      </c>
    </row>
    <row r="14" spans="2:10" x14ac:dyDescent="0.25">
      <c r="B14" s="25">
        <v>5</v>
      </c>
      <c r="C14" s="25" t="s">
        <v>508</v>
      </c>
      <c r="D14" s="23" t="s">
        <v>32</v>
      </c>
      <c r="E14" s="25"/>
      <c r="F14" s="25"/>
      <c r="H14" s="25">
        <f>Lorcana486111315182124[[#This Row],[ID]]</f>
        <v>5</v>
      </c>
      <c r="I14" s="25">
        <f>Lorcana486111315182124[[#This Row],[Nb de cartes]]+'Inventaire - Chapitre 3'!G12</f>
        <v>12</v>
      </c>
      <c r="J14" s="25">
        <f>Lorcana486111315182124[[#This Row],[dont Nb brillant]]+'Inventaire - Chapitre 3'!H12</f>
        <v>1</v>
      </c>
    </row>
    <row r="15" spans="2:10" x14ac:dyDescent="0.25">
      <c r="B15" s="25">
        <v>6</v>
      </c>
      <c r="C15" s="25" t="s">
        <v>509</v>
      </c>
      <c r="D15" s="23" t="s">
        <v>32</v>
      </c>
      <c r="E15" s="25"/>
      <c r="F15" s="25"/>
      <c r="H15" s="25">
        <f>Lorcana486111315182124[[#This Row],[ID]]</f>
        <v>6</v>
      </c>
      <c r="I15" s="25">
        <f>Lorcana486111315182124[[#This Row],[Nb de cartes]]+'Inventaire - Chapitre 3'!G13</f>
        <v>16</v>
      </c>
      <c r="J15" s="25">
        <f>Lorcana486111315182124[[#This Row],[dont Nb brillant]]+'Inventaire - Chapitre 3'!H13</f>
        <v>1</v>
      </c>
    </row>
    <row r="16" spans="2:10" x14ac:dyDescent="0.25">
      <c r="B16" s="25">
        <v>7</v>
      </c>
      <c r="C16" s="25" t="s">
        <v>510</v>
      </c>
      <c r="D16" s="23" t="s">
        <v>32</v>
      </c>
      <c r="E16" s="25"/>
      <c r="F16" s="25"/>
      <c r="H16" s="25">
        <f>Lorcana486111315182124[[#This Row],[ID]]</f>
        <v>7</v>
      </c>
      <c r="I16" s="25">
        <f>Lorcana486111315182124[[#This Row],[Nb de cartes]]+'Inventaire - Chapitre 3'!G14</f>
        <v>1</v>
      </c>
      <c r="J16" s="25">
        <f>Lorcana486111315182124[[#This Row],[dont Nb brillant]]+'Inventaire - Chapitre 3'!H14</f>
        <v>0</v>
      </c>
    </row>
    <row r="17" spans="2:10" x14ac:dyDescent="0.25">
      <c r="B17" s="25">
        <v>8</v>
      </c>
      <c r="C17" s="107" t="s">
        <v>511</v>
      </c>
      <c r="D17" s="23" t="s">
        <v>32</v>
      </c>
      <c r="E17" s="25"/>
      <c r="F17" s="25"/>
      <c r="H17" s="25">
        <f>Lorcana486111315182124[[#This Row],[ID]]</f>
        <v>8</v>
      </c>
      <c r="I17" s="25">
        <f>Lorcana486111315182124[[#This Row],[Nb de cartes]]+'Inventaire - Chapitre 3'!G15</f>
        <v>5</v>
      </c>
      <c r="J17" s="25">
        <f>Lorcana486111315182124[[#This Row],[dont Nb brillant]]+'Inventaire - Chapitre 3'!H15</f>
        <v>0</v>
      </c>
    </row>
    <row r="18" spans="2:10" x14ac:dyDescent="0.25">
      <c r="B18" s="25">
        <v>9</v>
      </c>
      <c r="C18" s="107" t="s">
        <v>512</v>
      </c>
      <c r="D18" s="23" t="s">
        <v>32</v>
      </c>
      <c r="E18" s="25"/>
      <c r="F18" s="25"/>
      <c r="H18" s="25">
        <f>Lorcana486111315182124[[#This Row],[ID]]</f>
        <v>9</v>
      </c>
      <c r="I18" s="25">
        <f>Lorcana486111315182124[[#This Row],[Nb de cartes]]+'Inventaire - Chapitre 3'!G16</f>
        <v>5</v>
      </c>
      <c r="J18" s="25">
        <f>Lorcana486111315182124[[#This Row],[dont Nb brillant]]+'Inventaire - Chapitre 3'!H16</f>
        <v>0</v>
      </c>
    </row>
    <row r="19" spans="2:10" x14ac:dyDescent="0.25">
      <c r="B19" s="25">
        <v>10</v>
      </c>
      <c r="C19" s="107" t="s">
        <v>513</v>
      </c>
      <c r="D19" s="23" t="s">
        <v>32</v>
      </c>
      <c r="E19" s="25"/>
      <c r="F19" s="25"/>
      <c r="H19" s="25">
        <f>Lorcana486111315182124[[#This Row],[ID]]</f>
        <v>10</v>
      </c>
      <c r="I19" s="25">
        <f>Lorcana486111315182124[[#This Row],[Nb de cartes]]+'Inventaire - Chapitre 3'!G17</f>
        <v>9</v>
      </c>
      <c r="J19" s="25">
        <f>Lorcana486111315182124[[#This Row],[dont Nb brillant]]+'Inventaire - Chapitre 3'!H17</f>
        <v>1</v>
      </c>
    </row>
    <row r="20" spans="2:10" x14ac:dyDescent="0.25">
      <c r="B20" s="25">
        <v>11</v>
      </c>
      <c r="C20" s="107" t="s">
        <v>514</v>
      </c>
      <c r="D20" s="23" t="s">
        <v>32</v>
      </c>
      <c r="E20" s="25"/>
      <c r="F20" s="25"/>
      <c r="H20" s="25">
        <f>Lorcana486111315182124[[#This Row],[ID]]</f>
        <v>11</v>
      </c>
      <c r="I20" s="25">
        <f>Lorcana486111315182124[[#This Row],[Nb de cartes]]+'Inventaire - Chapitre 3'!G18</f>
        <v>15</v>
      </c>
      <c r="J20" s="25">
        <f>Lorcana486111315182124[[#This Row],[dont Nb brillant]]+'Inventaire - Chapitre 3'!H18</f>
        <v>2</v>
      </c>
    </row>
    <row r="21" spans="2:10" x14ac:dyDescent="0.25">
      <c r="B21" s="25">
        <v>12</v>
      </c>
      <c r="C21" s="107" t="s">
        <v>515</v>
      </c>
      <c r="D21" s="23" t="s">
        <v>32</v>
      </c>
      <c r="E21" s="25"/>
      <c r="F21" s="25"/>
      <c r="H21" s="25">
        <f>Lorcana486111315182124[[#This Row],[ID]]</f>
        <v>12</v>
      </c>
      <c r="I21" s="25">
        <f>Lorcana486111315182124[[#This Row],[Nb de cartes]]+'Inventaire - Chapitre 3'!G19</f>
        <v>11</v>
      </c>
      <c r="J21" s="25">
        <f>Lorcana486111315182124[[#This Row],[dont Nb brillant]]+'Inventaire - Chapitre 3'!H19</f>
        <v>1</v>
      </c>
    </row>
    <row r="22" spans="2:10" x14ac:dyDescent="0.25">
      <c r="B22" s="25">
        <v>13</v>
      </c>
      <c r="C22" s="107" t="s">
        <v>516</v>
      </c>
      <c r="D22" s="23" t="s">
        <v>32</v>
      </c>
      <c r="E22" s="25"/>
      <c r="F22" s="25"/>
      <c r="H22" s="25">
        <f>Lorcana486111315182124[[#This Row],[ID]]</f>
        <v>13</v>
      </c>
      <c r="I22" s="25">
        <f>Lorcana486111315182124[[#This Row],[Nb de cartes]]+'Inventaire - Chapitre 3'!G20</f>
        <v>10</v>
      </c>
      <c r="J22" s="25">
        <f>Lorcana486111315182124[[#This Row],[dont Nb brillant]]+'Inventaire - Chapitre 3'!H20</f>
        <v>0</v>
      </c>
    </row>
    <row r="23" spans="2:10" x14ac:dyDescent="0.25">
      <c r="B23" s="25">
        <v>14</v>
      </c>
      <c r="C23" s="107" t="s">
        <v>517</v>
      </c>
      <c r="D23" s="23" t="s">
        <v>32</v>
      </c>
      <c r="E23" s="25"/>
      <c r="F23" s="25"/>
      <c r="H23" s="25">
        <f>Lorcana486111315182124[[#This Row],[ID]]</f>
        <v>14</v>
      </c>
      <c r="I23" s="25">
        <f>Lorcana486111315182124[[#This Row],[Nb de cartes]]+'Inventaire - Chapitre 3'!G21</f>
        <v>11</v>
      </c>
      <c r="J23" s="25">
        <f>Lorcana486111315182124[[#This Row],[dont Nb brillant]]+'Inventaire - Chapitre 3'!H21</f>
        <v>0</v>
      </c>
    </row>
    <row r="24" spans="2:10" x14ac:dyDescent="0.25">
      <c r="B24" s="25">
        <v>15</v>
      </c>
      <c r="C24" s="107" t="s">
        <v>518</v>
      </c>
      <c r="D24" s="23" t="s">
        <v>32</v>
      </c>
      <c r="E24" s="25"/>
      <c r="F24" s="25"/>
      <c r="H24" s="25">
        <f>Lorcana486111315182124[[#This Row],[ID]]</f>
        <v>15</v>
      </c>
      <c r="I24" s="25">
        <f>Lorcana486111315182124[[#This Row],[Nb de cartes]]+'Inventaire - Chapitre 3'!G22</f>
        <v>1</v>
      </c>
      <c r="J24" s="25">
        <f>Lorcana486111315182124[[#This Row],[dont Nb brillant]]+'Inventaire - Chapitre 3'!H22</f>
        <v>0</v>
      </c>
    </row>
    <row r="25" spans="2:10" x14ac:dyDescent="0.25">
      <c r="B25" s="25">
        <v>16</v>
      </c>
      <c r="C25" s="107" t="s">
        <v>519</v>
      </c>
      <c r="D25" s="23" t="s">
        <v>32</v>
      </c>
      <c r="E25" s="25"/>
      <c r="F25" s="25"/>
      <c r="H25" s="25">
        <f>Lorcana486111315182124[[#This Row],[ID]]</f>
        <v>16</v>
      </c>
      <c r="I25" s="25">
        <f>Lorcana486111315182124[[#This Row],[Nb de cartes]]+'Inventaire - Chapitre 3'!G23</f>
        <v>5</v>
      </c>
      <c r="J25" s="25">
        <f>Lorcana486111315182124[[#This Row],[dont Nb brillant]]+'Inventaire - Chapitre 3'!H23</f>
        <v>0</v>
      </c>
    </row>
    <row r="26" spans="2:10" x14ac:dyDescent="0.25">
      <c r="B26" s="25">
        <v>17</v>
      </c>
      <c r="C26" s="107" t="s">
        <v>520</v>
      </c>
      <c r="D26" s="23" t="s">
        <v>32</v>
      </c>
      <c r="E26" s="25"/>
      <c r="F26" s="25"/>
      <c r="H26" s="25">
        <f>Lorcana486111315182124[[#This Row],[ID]]</f>
        <v>17</v>
      </c>
      <c r="I26" s="25">
        <f>Lorcana486111315182124[[#This Row],[Nb de cartes]]+'Inventaire - Chapitre 3'!G24</f>
        <v>3</v>
      </c>
      <c r="J26" s="25">
        <f>Lorcana486111315182124[[#This Row],[dont Nb brillant]]+'Inventaire - Chapitre 3'!H24</f>
        <v>1</v>
      </c>
    </row>
    <row r="27" spans="2:10" x14ac:dyDescent="0.25">
      <c r="B27" s="25">
        <v>18</v>
      </c>
      <c r="C27" s="107" t="s">
        <v>521</v>
      </c>
      <c r="D27" s="23" t="s">
        <v>32</v>
      </c>
      <c r="E27" s="25"/>
      <c r="F27" s="25"/>
      <c r="H27" s="25">
        <f>Lorcana486111315182124[[#This Row],[ID]]</f>
        <v>18</v>
      </c>
      <c r="I27" s="25">
        <f>Lorcana486111315182124[[#This Row],[Nb de cartes]]+'Inventaire - Chapitre 3'!G25</f>
        <v>9</v>
      </c>
      <c r="J27" s="25">
        <f>Lorcana486111315182124[[#This Row],[dont Nb brillant]]+'Inventaire - Chapitre 3'!H25</f>
        <v>2</v>
      </c>
    </row>
    <row r="28" spans="2:10" x14ac:dyDescent="0.25">
      <c r="B28" s="25">
        <v>19</v>
      </c>
      <c r="C28" s="107" t="s">
        <v>522</v>
      </c>
      <c r="D28" s="23" t="s">
        <v>32</v>
      </c>
      <c r="E28" s="25"/>
      <c r="F28" s="25"/>
      <c r="H28" s="25">
        <f>Lorcana486111315182124[[#This Row],[ID]]</f>
        <v>19</v>
      </c>
      <c r="I28" s="25">
        <f>Lorcana486111315182124[[#This Row],[Nb de cartes]]+'Inventaire - Chapitre 3'!G26</f>
        <v>5</v>
      </c>
      <c r="J28" s="25">
        <f>Lorcana486111315182124[[#This Row],[dont Nb brillant]]+'Inventaire - Chapitre 3'!H26</f>
        <v>2</v>
      </c>
    </row>
    <row r="29" spans="2:10" x14ac:dyDescent="0.25">
      <c r="B29" s="25">
        <v>20</v>
      </c>
      <c r="C29" s="107" t="s">
        <v>523</v>
      </c>
      <c r="D29" s="23" t="s">
        <v>32</v>
      </c>
      <c r="E29" s="25"/>
      <c r="F29" s="25"/>
      <c r="H29" s="25">
        <f>Lorcana486111315182124[[#This Row],[ID]]</f>
        <v>20</v>
      </c>
      <c r="I29" s="25">
        <f>Lorcana486111315182124[[#This Row],[Nb de cartes]]+'Inventaire - Chapitre 3'!G27</f>
        <v>12</v>
      </c>
      <c r="J29" s="25">
        <f>Lorcana486111315182124[[#This Row],[dont Nb brillant]]+'Inventaire - Chapitre 3'!H27</f>
        <v>1</v>
      </c>
    </row>
    <row r="30" spans="2:10" x14ac:dyDescent="0.25">
      <c r="B30" s="25">
        <v>21</v>
      </c>
      <c r="C30" s="107" t="s">
        <v>524</v>
      </c>
      <c r="D30" s="23" t="s">
        <v>32</v>
      </c>
      <c r="E30" s="25"/>
      <c r="F30" s="25"/>
      <c r="H30" s="25">
        <f>Lorcana486111315182124[[#This Row],[ID]]</f>
        <v>21</v>
      </c>
      <c r="I30" s="25">
        <f>Lorcana486111315182124[[#This Row],[Nb de cartes]]+'Inventaire - Chapitre 3'!G28</f>
        <v>12</v>
      </c>
      <c r="J30" s="25">
        <f>Lorcana486111315182124[[#This Row],[dont Nb brillant]]+'Inventaire - Chapitre 3'!H28</f>
        <v>0</v>
      </c>
    </row>
    <row r="31" spans="2:10" x14ac:dyDescent="0.25">
      <c r="B31" s="25">
        <v>22</v>
      </c>
      <c r="C31" s="107" t="s">
        <v>525</v>
      </c>
      <c r="D31" s="23" t="s">
        <v>32</v>
      </c>
      <c r="E31" s="25"/>
      <c r="F31" s="25"/>
      <c r="H31" s="25">
        <f>Lorcana486111315182124[[#This Row],[ID]]</f>
        <v>22</v>
      </c>
      <c r="I31" s="25">
        <f>Lorcana486111315182124[[#This Row],[Nb de cartes]]+'Inventaire - Chapitre 3'!G29</f>
        <v>8</v>
      </c>
      <c r="J31" s="25">
        <f>Lorcana486111315182124[[#This Row],[dont Nb brillant]]+'Inventaire - Chapitre 3'!H29</f>
        <v>0</v>
      </c>
    </row>
    <row r="32" spans="2:10" x14ac:dyDescent="0.25">
      <c r="B32" s="25">
        <v>23</v>
      </c>
      <c r="C32" s="107" t="s">
        <v>713</v>
      </c>
      <c r="D32" s="23" t="s">
        <v>32</v>
      </c>
      <c r="E32" s="25"/>
      <c r="F32" s="25"/>
      <c r="H32" s="25">
        <f>Lorcana486111315182124[[#This Row],[ID]]</f>
        <v>23</v>
      </c>
      <c r="I32" s="25">
        <f>Lorcana486111315182124[[#This Row],[Nb de cartes]]+'Inventaire - Chapitre 3'!G30</f>
        <v>9</v>
      </c>
      <c r="J32" s="25">
        <f>Lorcana486111315182124[[#This Row],[dont Nb brillant]]+'Inventaire - Chapitre 3'!H30</f>
        <v>1</v>
      </c>
    </row>
    <row r="33" spans="2:10" x14ac:dyDescent="0.25">
      <c r="B33" s="25">
        <v>24</v>
      </c>
      <c r="C33" s="107" t="s">
        <v>714</v>
      </c>
      <c r="D33" s="23" t="s">
        <v>32</v>
      </c>
      <c r="E33" s="25"/>
      <c r="F33" s="25"/>
      <c r="H33" s="25">
        <f>Lorcana486111315182124[[#This Row],[ID]]</f>
        <v>24</v>
      </c>
      <c r="I33" s="25">
        <f>Lorcana486111315182124[[#This Row],[Nb de cartes]]+'Inventaire - Chapitre 3'!G31</f>
        <v>9</v>
      </c>
      <c r="J33" s="25">
        <f>Lorcana486111315182124[[#This Row],[dont Nb brillant]]+'Inventaire - Chapitre 3'!H31</f>
        <v>1</v>
      </c>
    </row>
    <row r="34" spans="2:10" x14ac:dyDescent="0.25">
      <c r="B34" s="25">
        <v>25</v>
      </c>
      <c r="C34" s="107" t="s">
        <v>670</v>
      </c>
      <c r="D34" s="23" t="s">
        <v>32</v>
      </c>
      <c r="E34" s="25"/>
      <c r="F34" s="25"/>
      <c r="H34" s="25">
        <f>Lorcana486111315182124[[#This Row],[ID]]</f>
        <v>25</v>
      </c>
      <c r="I34" s="25">
        <f>Lorcana486111315182124[[#This Row],[Nb de cartes]]+'Inventaire - Chapitre 3'!G32</f>
        <v>10</v>
      </c>
      <c r="J34" s="25">
        <f>Lorcana486111315182124[[#This Row],[dont Nb brillant]]+'Inventaire - Chapitre 3'!H32</f>
        <v>0</v>
      </c>
    </row>
    <row r="35" spans="2:10" x14ac:dyDescent="0.25">
      <c r="B35" s="25">
        <v>26</v>
      </c>
      <c r="C35" s="107" t="s">
        <v>671</v>
      </c>
      <c r="D35" s="23" t="s">
        <v>32</v>
      </c>
      <c r="E35" s="25"/>
      <c r="F35" s="25"/>
      <c r="H35" s="25">
        <f>Lorcana486111315182124[[#This Row],[ID]]</f>
        <v>26</v>
      </c>
      <c r="I35" s="25">
        <f>Lorcana486111315182124[[#This Row],[Nb de cartes]]+'Inventaire - Chapitre 3'!G33</f>
        <v>13</v>
      </c>
      <c r="J35" s="25">
        <f>Lorcana486111315182124[[#This Row],[dont Nb brillant]]+'Inventaire - Chapitre 3'!H33</f>
        <v>1</v>
      </c>
    </row>
    <row r="36" spans="2:10" x14ac:dyDescent="0.25">
      <c r="B36" s="25">
        <v>27</v>
      </c>
      <c r="C36" s="107" t="s">
        <v>672</v>
      </c>
      <c r="D36" s="23" t="s">
        <v>32</v>
      </c>
      <c r="E36" s="25"/>
      <c r="F36" s="25"/>
      <c r="H36" s="25">
        <f>Lorcana486111315182124[[#This Row],[ID]]</f>
        <v>27</v>
      </c>
      <c r="I36" s="25">
        <f>Lorcana486111315182124[[#This Row],[Nb de cartes]]+'Inventaire - Chapitre 3'!G34</f>
        <v>14</v>
      </c>
      <c r="J36" s="25">
        <f>Lorcana486111315182124[[#This Row],[dont Nb brillant]]+'Inventaire - Chapitre 3'!H34</f>
        <v>1</v>
      </c>
    </row>
    <row r="37" spans="2:10" x14ac:dyDescent="0.25">
      <c r="B37" s="25">
        <v>28</v>
      </c>
      <c r="C37" s="107" t="s">
        <v>673</v>
      </c>
      <c r="D37" s="23" t="s">
        <v>32</v>
      </c>
      <c r="E37" s="25"/>
      <c r="F37" s="25"/>
      <c r="H37" s="25">
        <f>Lorcana486111315182124[[#This Row],[ID]]</f>
        <v>28</v>
      </c>
      <c r="I37" s="25">
        <f>Lorcana486111315182124[[#This Row],[Nb de cartes]]+'Inventaire - Chapitre 3'!G35</f>
        <v>4</v>
      </c>
      <c r="J37" s="25">
        <f>Lorcana486111315182124[[#This Row],[dont Nb brillant]]+'Inventaire - Chapitre 3'!H35</f>
        <v>1</v>
      </c>
    </row>
    <row r="38" spans="2:10" x14ac:dyDescent="0.25">
      <c r="B38" s="25">
        <v>29</v>
      </c>
      <c r="C38" s="107" t="s">
        <v>674</v>
      </c>
      <c r="D38" s="23" t="s">
        <v>32</v>
      </c>
      <c r="E38" s="25"/>
      <c r="F38" s="25"/>
      <c r="H38" s="25">
        <f>Lorcana486111315182124[[#This Row],[ID]]</f>
        <v>29</v>
      </c>
      <c r="I38" s="25">
        <f>Lorcana486111315182124[[#This Row],[Nb de cartes]]+'Inventaire - Chapitre 3'!G36</f>
        <v>11</v>
      </c>
      <c r="J38" s="25">
        <f>Lorcana486111315182124[[#This Row],[dont Nb brillant]]+'Inventaire - Chapitre 3'!H36</f>
        <v>1</v>
      </c>
    </row>
    <row r="39" spans="2:10" x14ac:dyDescent="0.25">
      <c r="B39" s="25">
        <v>30</v>
      </c>
      <c r="C39" s="107" t="s">
        <v>675</v>
      </c>
      <c r="D39" s="23" t="s">
        <v>32</v>
      </c>
      <c r="E39" s="25"/>
      <c r="F39" s="25"/>
      <c r="H39" s="25">
        <f>Lorcana486111315182124[[#This Row],[ID]]</f>
        <v>30</v>
      </c>
      <c r="I39" s="25">
        <f>Lorcana486111315182124[[#This Row],[Nb de cartes]]+'Inventaire - Chapitre 3'!G37</f>
        <v>4</v>
      </c>
      <c r="J39" s="25">
        <f>Lorcana486111315182124[[#This Row],[dont Nb brillant]]+'Inventaire - Chapitre 3'!H37</f>
        <v>0</v>
      </c>
    </row>
    <row r="40" spans="2:10" x14ac:dyDescent="0.25">
      <c r="B40" s="25">
        <v>31</v>
      </c>
      <c r="C40" s="107" t="s">
        <v>676</v>
      </c>
      <c r="D40" s="23" t="s">
        <v>32</v>
      </c>
      <c r="E40" s="25"/>
      <c r="F40" s="25"/>
      <c r="H40" s="25">
        <f>Lorcana486111315182124[[#This Row],[ID]]</f>
        <v>31</v>
      </c>
      <c r="I40" s="25">
        <f>Lorcana486111315182124[[#This Row],[Nb de cartes]]+'Inventaire - Chapitre 3'!G38</f>
        <v>11</v>
      </c>
      <c r="J40" s="25">
        <f>Lorcana486111315182124[[#This Row],[dont Nb brillant]]+'Inventaire - Chapitre 3'!H38</f>
        <v>0</v>
      </c>
    </row>
    <row r="41" spans="2:10" x14ac:dyDescent="0.25">
      <c r="B41" s="25">
        <v>32</v>
      </c>
      <c r="C41" s="107" t="s">
        <v>528</v>
      </c>
      <c r="D41" s="23" t="s">
        <v>32</v>
      </c>
      <c r="E41" s="25"/>
      <c r="F41" s="25"/>
      <c r="H41" s="25">
        <f>Lorcana486111315182124[[#This Row],[ID]]</f>
        <v>32</v>
      </c>
      <c r="I41" s="25">
        <f>Lorcana486111315182124[[#This Row],[Nb de cartes]]+'Inventaire - Chapitre 3'!G39</f>
        <v>11</v>
      </c>
      <c r="J41" s="25">
        <f>Lorcana486111315182124[[#This Row],[dont Nb brillant]]+'Inventaire - Chapitre 3'!H39</f>
        <v>0</v>
      </c>
    </row>
    <row r="42" spans="2:10" x14ac:dyDescent="0.25">
      <c r="B42" s="25">
        <v>33</v>
      </c>
      <c r="C42" s="107" t="s">
        <v>529</v>
      </c>
      <c r="D42" s="23" t="s">
        <v>32</v>
      </c>
      <c r="E42" s="25"/>
      <c r="F42" s="25"/>
      <c r="H42" s="25">
        <f>Lorcana486111315182124[[#This Row],[ID]]</f>
        <v>33</v>
      </c>
      <c r="I42" s="25">
        <f>Lorcana486111315182124[[#This Row],[Nb de cartes]]+'Inventaire - Chapitre 3'!G40</f>
        <v>8</v>
      </c>
      <c r="J42" s="25">
        <f>Lorcana486111315182124[[#This Row],[dont Nb brillant]]+'Inventaire - Chapitre 3'!H40</f>
        <v>1</v>
      </c>
    </row>
    <row r="43" spans="2:10" x14ac:dyDescent="0.25">
      <c r="B43" s="25">
        <v>34</v>
      </c>
      <c r="C43" s="107" t="s">
        <v>530</v>
      </c>
      <c r="D43" s="23" t="s">
        <v>32</v>
      </c>
      <c r="E43" s="25"/>
      <c r="F43" s="25"/>
      <c r="H43" s="25">
        <f>Lorcana486111315182124[[#This Row],[ID]]</f>
        <v>34</v>
      </c>
      <c r="I43" s="25">
        <f>Lorcana486111315182124[[#This Row],[Nb de cartes]]+'Inventaire - Chapitre 3'!G41</f>
        <v>9</v>
      </c>
      <c r="J43" s="25">
        <f>Lorcana486111315182124[[#This Row],[dont Nb brillant]]+'Inventaire - Chapitre 3'!H41</f>
        <v>2</v>
      </c>
    </row>
    <row r="44" spans="2:10" x14ac:dyDescent="0.25">
      <c r="B44" s="25">
        <v>35</v>
      </c>
      <c r="C44" s="107" t="s">
        <v>531</v>
      </c>
      <c r="D44" s="27" t="s">
        <v>29</v>
      </c>
      <c r="E44" s="25"/>
      <c r="F44" s="25"/>
      <c r="H44" s="25">
        <f>Lorcana486111315182124[[#This Row],[ID]]</f>
        <v>35</v>
      </c>
      <c r="I44" s="25">
        <f>Lorcana486111315182124[[#This Row],[Nb de cartes]]+'Inventaire - Chapitre 3'!G42</f>
        <v>4</v>
      </c>
      <c r="J44" s="25">
        <f>Lorcana486111315182124[[#This Row],[dont Nb brillant]]+'Inventaire - Chapitre 3'!H42</f>
        <v>1</v>
      </c>
    </row>
    <row r="45" spans="2:10" x14ac:dyDescent="0.25">
      <c r="B45" s="25">
        <v>36</v>
      </c>
      <c r="C45" s="107" t="s">
        <v>532</v>
      </c>
      <c r="D45" s="27" t="s">
        <v>29</v>
      </c>
      <c r="E45" s="25"/>
      <c r="F45" s="25"/>
      <c r="H45" s="25">
        <f>Lorcana486111315182124[[#This Row],[ID]]</f>
        <v>36</v>
      </c>
      <c r="I45" s="25">
        <f>Lorcana486111315182124[[#This Row],[Nb de cartes]]+'Inventaire - Chapitre 3'!G43</f>
        <v>7</v>
      </c>
      <c r="J45" s="25">
        <f>Lorcana486111315182124[[#This Row],[dont Nb brillant]]+'Inventaire - Chapitre 3'!H43</f>
        <v>1</v>
      </c>
    </row>
    <row r="46" spans="2:10" x14ac:dyDescent="0.25">
      <c r="B46" s="25">
        <v>37</v>
      </c>
      <c r="C46" s="107" t="s">
        <v>533</v>
      </c>
      <c r="D46" s="27" t="s">
        <v>29</v>
      </c>
      <c r="E46" s="25"/>
      <c r="F46" s="25"/>
      <c r="H46" s="25">
        <f>Lorcana486111315182124[[#This Row],[ID]]</f>
        <v>37</v>
      </c>
      <c r="I46" s="25">
        <f>Lorcana486111315182124[[#This Row],[Nb de cartes]]+'Inventaire - Chapitre 3'!G44</f>
        <v>13</v>
      </c>
      <c r="J46" s="25">
        <f>Lorcana486111315182124[[#This Row],[dont Nb brillant]]+'Inventaire - Chapitre 3'!H44</f>
        <v>1</v>
      </c>
    </row>
    <row r="47" spans="2:10" x14ac:dyDescent="0.25">
      <c r="B47" s="25">
        <v>38</v>
      </c>
      <c r="C47" s="107" t="s">
        <v>534</v>
      </c>
      <c r="D47" s="27" t="s">
        <v>29</v>
      </c>
      <c r="E47" s="25"/>
      <c r="F47" s="25"/>
      <c r="H47" s="25">
        <f>Lorcana486111315182124[[#This Row],[ID]]</f>
        <v>38</v>
      </c>
      <c r="I47" s="25">
        <f>Lorcana486111315182124[[#This Row],[Nb de cartes]]+'Inventaire - Chapitre 3'!G45</f>
        <v>1</v>
      </c>
      <c r="J47" s="25">
        <f>Lorcana486111315182124[[#This Row],[dont Nb brillant]]+'Inventaire - Chapitre 3'!H45</f>
        <v>0</v>
      </c>
    </row>
    <row r="48" spans="2:10" x14ac:dyDescent="0.25">
      <c r="B48" s="25">
        <v>39</v>
      </c>
      <c r="C48" s="107" t="s">
        <v>535</v>
      </c>
      <c r="D48" s="27" t="s">
        <v>29</v>
      </c>
      <c r="E48" s="25"/>
      <c r="F48" s="25"/>
      <c r="H48" s="25">
        <f>Lorcana486111315182124[[#This Row],[ID]]</f>
        <v>39</v>
      </c>
      <c r="I48" s="25">
        <f>Lorcana486111315182124[[#This Row],[Nb de cartes]]+'Inventaire - Chapitre 3'!G46</f>
        <v>8</v>
      </c>
      <c r="J48" s="25">
        <f>Lorcana486111315182124[[#This Row],[dont Nb brillant]]+'Inventaire - Chapitre 3'!H46</f>
        <v>1</v>
      </c>
    </row>
    <row r="49" spans="2:10" x14ac:dyDescent="0.25">
      <c r="B49" s="25">
        <v>40</v>
      </c>
      <c r="C49" s="107" t="s">
        <v>536</v>
      </c>
      <c r="D49" s="27" t="s">
        <v>29</v>
      </c>
      <c r="E49" s="25"/>
      <c r="F49" s="25"/>
      <c r="H49" s="25">
        <f>Lorcana486111315182124[[#This Row],[ID]]</f>
        <v>40</v>
      </c>
      <c r="I49" s="25">
        <f>Lorcana486111315182124[[#This Row],[Nb de cartes]]+'Inventaire - Chapitre 3'!G47</f>
        <v>15</v>
      </c>
      <c r="J49" s="25">
        <f>Lorcana486111315182124[[#This Row],[dont Nb brillant]]+'Inventaire - Chapitre 3'!H47</f>
        <v>0</v>
      </c>
    </row>
    <row r="50" spans="2:10" x14ac:dyDescent="0.25">
      <c r="B50" s="25">
        <v>41</v>
      </c>
      <c r="C50" s="107" t="s">
        <v>537</v>
      </c>
      <c r="D50" s="27" t="s">
        <v>29</v>
      </c>
      <c r="E50" s="25"/>
      <c r="F50" s="25"/>
      <c r="H50" s="25">
        <f>Lorcana486111315182124[[#This Row],[ID]]</f>
        <v>41</v>
      </c>
      <c r="I50" s="25">
        <f>Lorcana486111315182124[[#This Row],[Nb de cartes]]+'Inventaire - Chapitre 3'!G48</f>
        <v>9</v>
      </c>
      <c r="J50" s="25">
        <f>Lorcana486111315182124[[#This Row],[dont Nb brillant]]+'Inventaire - Chapitre 3'!H48</f>
        <v>1</v>
      </c>
    </row>
    <row r="51" spans="2:10" x14ac:dyDescent="0.25">
      <c r="B51" s="25">
        <v>42</v>
      </c>
      <c r="C51" s="107" t="s">
        <v>538</v>
      </c>
      <c r="D51" s="27" t="s">
        <v>29</v>
      </c>
      <c r="E51" s="25"/>
      <c r="F51" s="25"/>
      <c r="H51" s="25">
        <f>Lorcana486111315182124[[#This Row],[ID]]</f>
        <v>42</v>
      </c>
      <c r="I51" s="25">
        <f>Lorcana486111315182124[[#This Row],[Nb de cartes]]+'Inventaire - Chapitre 3'!G49</f>
        <v>1</v>
      </c>
      <c r="J51" s="25">
        <f>Lorcana486111315182124[[#This Row],[dont Nb brillant]]+'Inventaire - Chapitre 3'!H49</f>
        <v>0</v>
      </c>
    </row>
    <row r="52" spans="2:10" x14ac:dyDescent="0.25">
      <c r="B52" s="25">
        <v>43</v>
      </c>
      <c r="C52" s="107" t="s">
        <v>539</v>
      </c>
      <c r="D52" s="27" t="s">
        <v>29</v>
      </c>
      <c r="E52" s="25"/>
      <c r="F52" s="25"/>
      <c r="H52" s="25">
        <f>Lorcana486111315182124[[#This Row],[ID]]</f>
        <v>43</v>
      </c>
      <c r="I52" s="25">
        <f>Lorcana486111315182124[[#This Row],[Nb de cartes]]+'Inventaire - Chapitre 3'!G50</f>
        <v>10</v>
      </c>
      <c r="J52" s="25">
        <f>Lorcana486111315182124[[#This Row],[dont Nb brillant]]+'Inventaire - Chapitre 3'!H50</f>
        <v>1</v>
      </c>
    </row>
    <row r="53" spans="2:10" x14ac:dyDescent="0.25">
      <c r="B53" s="25">
        <v>44</v>
      </c>
      <c r="C53" s="107" t="s">
        <v>540</v>
      </c>
      <c r="D53" s="27" t="s">
        <v>29</v>
      </c>
      <c r="E53" s="25"/>
      <c r="F53" s="25"/>
      <c r="H53" s="25">
        <f>Lorcana486111315182124[[#This Row],[ID]]</f>
        <v>44</v>
      </c>
      <c r="I53" s="25">
        <f>Lorcana486111315182124[[#This Row],[Nb de cartes]]+'Inventaire - Chapitre 3'!G51</f>
        <v>6</v>
      </c>
      <c r="J53" s="25">
        <f>Lorcana486111315182124[[#This Row],[dont Nb brillant]]+'Inventaire - Chapitre 3'!H51</f>
        <v>1</v>
      </c>
    </row>
    <row r="54" spans="2:10" x14ac:dyDescent="0.25">
      <c r="B54" s="25">
        <v>45</v>
      </c>
      <c r="C54" s="107" t="s">
        <v>541</v>
      </c>
      <c r="D54" s="27" t="s">
        <v>29</v>
      </c>
      <c r="E54" s="25"/>
      <c r="F54" s="25"/>
      <c r="H54" s="25">
        <f>Lorcana486111315182124[[#This Row],[ID]]</f>
        <v>45</v>
      </c>
      <c r="I54" s="25">
        <f>Lorcana486111315182124[[#This Row],[Nb de cartes]]+'Inventaire - Chapitre 3'!G52</f>
        <v>11</v>
      </c>
      <c r="J54" s="25">
        <f>Lorcana486111315182124[[#This Row],[dont Nb brillant]]+'Inventaire - Chapitre 3'!H52</f>
        <v>2</v>
      </c>
    </row>
    <row r="55" spans="2:10" x14ac:dyDescent="0.25">
      <c r="B55" s="25">
        <v>46</v>
      </c>
      <c r="C55" s="107" t="s">
        <v>542</v>
      </c>
      <c r="D55" s="27" t="s">
        <v>29</v>
      </c>
      <c r="E55" s="25"/>
      <c r="F55" s="25"/>
      <c r="H55" s="25">
        <f>Lorcana486111315182124[[#This Row],[ID]]</f>
        <v>46</v>
      </c>
      <c r="I55" s="25">
        <f>Lorcana486111315182124[[#This Row],[Nb de cartes]]+'Inventaire - Chapitre 3'!G53</f>
        <v>14</v>
      </c>
      <c r="J55" s="25">
        <f>Lorcana486111315182124[[#This Row],[dont Nb brillant]]+'Inventaire - Chapitre 3'!H53</f>
        <v>2</v>
      </c>
    </row>
    <row r="56" spans="2:10" x14ac:dyDescent="0.25">
      <c r="B56" s="25">
        <v>47</v>
      </c>
      <c r="C56" s="107" t="s">
        <v>543</v>
      </c>
      <c r="D56" s="27" t="s">
        <v>29</v>
      </c>
      <c r="E56" s="25"/>
      <c r="F56" s="25"/>
      <c r="H56" s="25">
        <f>Lorcana486111315182124[[#This Row],[ID]]</f>
        <v>47</v>
      </c>
      <c r="I56" s="25">
        <f>Lorcana486111315182124[[#This Row],[Nb de cartes]]+'Inventaire - Chapitre 3'!G54</f>
        <v>16</v>
      </c>
      <c r="J56" s="25">
        <f>Lorcana486111315182124[[#This Row],[dont Nb brillant]]+'Inventaire - Chapitre 3'!H54</f>
        <v>1</v>
      </c>
    </row>
    <row r="57" spans="2:10" x14ac:dyDescent="0.25">
      <c r="B57" s="25">
        <v>48</v>
      </c>
      <c r="C57" s="107" t="s">
        <v>544</v>
      </c>
      <c r="D57" s="27" t="s">
        <v>29</v>
      </c>
      <c r="E57" s="25"/>
      <c r="F57" s="25"/>
      <c r="H57" s="25">
        <f>Lorcana486111315182124[[#This Row],[ID]]</f>
        <v>48</v>
      </c>
      <c r="I57" s="25">
        <f>Lorcana486111315182124[[#This Row],[Nb de cartes]]+'Inventaire - Chapitre 3'!G55</f>
        <v>11</v>
      </c>
      <c r="J57" s="25">
        <f>Lorcana486111315182124[[#This Row],[dont Nb brillant]]+'Inventaire - Chapitre 3'!H55</f>
        <v>2</v>
      </c>
    </row>
    <row r="58" spans="2:10" x14ac:dyDescent="0.25">
      <c r="B58" s="25">
        <v>49</v>
      </c>
      <c r="C58" s="107" t="s">
        <v>545</v>
      </c>
      <c r="D58" s="27" t="s">
        <v>29</v>
      </c>
      <c r="E58" s="25"/>
      <c r="F58" s="25"/>
      <c r="H58" s="25">
        <f>Lorcana486111315182124[[#This Row],[ID]]</f>
        <v>49</v>
      </c>
      <c r="I58" s="25">
        <f>Lorcana486111315182124[[#This Row],[Nb de cartes]]+'Inventaire - Chapitre 3'!G56</f>
        <v>3</v>
      </c>
      <c r="J58" s="25">
        <f>Lorcana486111315182124[[#This Row],[dont Nb brillant]]+'Inventaire - Chapitre 3'!H56</f>
        <v>0</v>
      </c>
    </row>
    <row r="59" spans="2:10" x14ac:dyDescent="0.25">
      <c r="B59" s="25">
        <v>50</v>
      </c>
      <c r="C59" s="107" t="s">
        <v>546</v>
      </c>
      <c r="D59" s="27" t="s">
        <v>29</v>
      </c>
      <c r="E59" s="25"/>
      <c r="F59" s="25"/>
      <c r="H59" s="25">
        <f>Lorcana486111315182124[[#This Row],[ID]]</f>
        <v>50</v>
      </c>
      <c r="I59" s="25">
        <f>Lorcana486111315182124[[#This Row],[Nb de cartes]]+'Inventaire - Chapitre 3'!G57</f>
        <v>4</v>
      </c>
      <c r="J59" s="25">
        <f>Lorcana486111315182124[[#This Row],[dont Nb brillant]]+'Inventaire - Chapitre 3'!H57</f>
        <v>0</v>
      </c>
    </row>
    <row r="60" spans="2:10" x14ac:dyDescent="0.25">
      <c r="B60" s="25">
        <v>51</v>
      </c>
      <c r="C60" s="107" t="s">
        <v>547</v>
      </c>
      <c r="D60" s="27" t="s">
        <v>29</v>
      </c>
      <c r="E60" s="25"/>
      <c r="F60" s="25"/>
      <c r="H60" s="25">
        <f>Lorcana486111315182124[[#This Row],[ID]]</f>
        <v>51</v>
      </c>
      <c r="I60" s="25">
        <f>Lorcana486111315182124[[#This Row],[Nb de cartes]]+'Inventaire - Chapitre 3'!G58</f>
        <v>1</v>
      </c>
      <c r="J60" s="25">
        <f>Lorcana486111315182124[[#This Row],[dont Nb brillant]]+'Inventaire - Chapitre 3'!H58</f>
        <v>0</v>
      </c>
    </row>
    <row r="61" spans="2:10" x14ac:dyDescent="0.25">
      <c r="B61" s="25">
        <v>52</v>
      </c>
      <c r="C61" s="107" t="s">
        <v>548</v>
      </c>
      <c r="D61" s="27" t="s">
        <v>29</v>
      </c>
      <c r="E61" s="25"/>
      <c r="F61" s="25"/>
      <c r="H61" s="25">
        <f>Lorcana486111315182124[[#This Row],[ID]]</f>
        <v>52</v>
      </c>
      <c r="I61" s="25">
        <f>Lorcana486111315182124[[#This Row],[Nb de cartes]]+'Inventaire - Chapitre 3'!G59</f>
        <v>10</v>
      </c>
      <c r="J61" s="25">
        <f>Lorcana486111315182124[[#This Row],[dont Nb brillant]]+'Inventaire - Chapitre 3'!H59</f>
        <v>1</v>
      </c>
    </row>
    <row r="62" spans="2:10" x14ac:dyDescent="0.25">
      <c r="B62" s="25">
        <v>53</v>
      </c>
      <c r="C62" s="107" t="s">
        <v>549</v>
      </c>
      <c r="D62" s="27" t="s">
        <v>29</v>
      </c>
      <c r="E62" s="25"/>
      <c r="F62" s="25"/>
      <c r="H62" s="25">
        <f>Lorcana486111315182124[[#This Row],[ID]]</f>
        <v>53</v>
      </c>
      <c r="I62" s="25">
        <f>Lorcana486111315182124[[#This Row],[Nb de cartes]]+'Inventaire - Chapitre 3'!G60</f>
        <v>11</v>
      </c>
      <c r="J62" s="25">
        <f>Lorcana486111315182124[[#This Row],[dont Nb brillant]]+'Inventaire - Chapitre 3'!H60</f>
        <v>0</v>
      </c>
    </row>
    <row r="63" spans="2:10" x14ac:dyDescent="0.25">
      <c r="B63" s="25">
        <v>54</v>
      </c>
      <c r="C63" s="107" t="s">
        <v>550</v>
      </c>
      <c r="D63" s="27" t="s">
        <v>29</v>
      </c>
      <c r="E63" s="25"/>
      <c r="F63" s="25"/>
      <c r="H63" s="25">
        <f>Lorcana486111315182124[[#This Row],[ID]]</f>
        <v>54</v>
      </c>
      <c r="I63" s="25">
        <f>Lorcana486111315182124[[#This Row],[Nb de cartes]]+'Inventaire - Chapitre 3'!G61</f>
        <v>2</v>
      </c>
      <c r="J63" s="25">
        <f>Lorcana486111315182124[[#This Row],[dont Nb brillant]]+'Inventaire - Chapitre 3'!H61</f>
        <v>0</v>
      </c>
    </row>
    <row r="64" spans="2:10" x14ac:dyDescent="0.25">
      <c r="B64" s="25">
        <v>55</v>
      </c>
      <c r="C64" s="107" t="s">
        <v>551</v>
      </c>
      <c r="D64" s="27" t="s">
        <v>29</v>
      </c>
      <c r="E64" s="25"/>
      <c r="F64" s="25"/>
      <c r="H64" s="25">
        <f>Lorcana486111315182124[[#This Row],[ID]]</f>
        <v>55</v>
      </c>
      <c r="I64" s="25">
        <f>Lorcana486111315182124[[#This Row],[Nb de cartes]]+'Inventaire - Chapitre 3'!G62</f>
        <v>6</v>
      </c>
      <c r="J64" s="25">
        <f>Lorcana486111315182124[[#This Row],[dont Nb brillant]]+'Inventaire - Chapitre 3'!H62</f>
        <v>0</v>
      </c>
    </row>
    <row r="65" spans="2:10" x14ac:dyDescent="0.25">
      <c r="B65" s="25">
        <v>56</v>
      </c>
      <c r="C65" s="107" t="s">
        <v>552</v>
      </c>
      <c r="D65" s="27" t="s">
        <v>29</v>
      </c>
      <c r="E65" s="25"/>
      <c r="F65" s="25"/>
      <c r="H65" s="25">
        <f>Lorcana486111315182124[[#This Row],[ID]]</f>
        <v>56</v>
      </c>
      <c r="I65" s="25">
        <f>Lorcana486111315182124[[#This Row],[Nb de cartes]]+'Inventaire - Chapitre 3'!G63</f>
        <v>11</v>
      </c>
      <c r="J65" s="25">
        <f>Lorcana486111315182124[[#This Row],[dont Nb brillant]]+'Inventaire - Chapitre 3'!H63</f>
        <v>0</v>
      </c>
    </row>
    <row r="66" spans="2:10" x14ac:dyDescent="0.25">
      <c r="B66" s="25">
        <v>57</v>
      </c>
      <c r="C66" s="107" t="s">
        <v>553</v>
      </c>
      <c r="D66" s="27" t="s">
        <v>29</v>
      </c>
      <c r="E66" s="25"/>
      <c r="F66" s="25"/>
      <c r="H66" s="25">
        <f>Lorcana486111315182124[[#This Row],[ID]]</f>
        <v>57</v>
      </c>
      <c r="I66" s="25">
        <f>Lorcana486111315182124[[#This Row],[Nb de cartes]]+'Inventaire - Chapitre 3'!G64</f>
        <v>10</v>
      </c>
      <c r="J66" s="25">
        <f>Lorcana486111315182124[[#This Row],[dont Nb brillant]]+'Inventaire - Chapitre 3'!H64</f>
        <v>1</v>
      </c>
    </row>
    <row r="67" spans="2:10" x14ac:dyDescent="0.25">
      <c r="B67" s="25">
        <v>58</v>
      </c>
      <c r="C67" s="107" t="s">
        <v>554</v>
      </c>
      <c r="D67" s="27" t="s">
        <v>29</v>
      </c>
      <c r="E67" s="25"/>
      <c r="F67" s="25"/>
      <c r="H67" s="25">
        <f>Lorcana486111315182124[[#This Row],[ID]]</f>
        <v>58</v>
      </c>
      <c r="I67" s="25">
        <f>Lorcana486111315182124[[#This Row],[Nb de cartes]]+'Inventaire - Chapitre 3'!G65</f>
        <v>3</v>
      </c>
      <c r="J67" s="25">
        <f>Lorcana486111315182124[[#This Row],[dont Nb brillant]]+'Inventaire - Chapitre 3'!H65</f>
        <v>0</v>
      </c>
    </row>
    <row r="68" spans="2:10" x14ac:dyDescent="0.25">
      <c r="B68" s="25">
        <v>59</v>
      </c>
      <c r="C68" s="107" t="s">
        <v>555</v>
      </c>
      <c r="D68" s="27" t="s">
        <v>29</v>
      </c>
      <c r="E68" s="25"/>
      <c r="F68" s="25"/>
      <c r="H68" s="25">
        <f>Lorcana486111315182124[[#This Row],[ID]]</f>
        <v>59</v>
      </c>
      <c r="I68" s="25">
        <f>Lorcana486111315182124[[#This Row],[Nb de cartes]]+'Inventaire - Chapitre 3'!G66</f>
        <v>3</v>
      </c>
      <c r="J68" s="25">
        <f>Lorcana486111315182124[[#This Row],[dont Nb brillant]]+'Inventaire - Chapitre 3'!H66</f>
        <v>0</v>
      </c>
    </row>
    <row r="69" spans="2:10" x14ac:dyDescent="0.25">
      <c r="B69" s="25">
        <v>60</v>
      </c>
      <c r="C69" s="107" t="s">
        <v>677</v>
      </c>
      <c r="D69" s="27" t="s">
        <v>29</v>
      </c>
      <c r="E69" s="25"/>
      <c r="F69" s="25"/>
      <c r="H69" s="25">
        <f>Lorcana486111315182124[[#This Row],[ID]]</f>
        <v>60</v>
      </c>
      <c r="I69" s="25">
        <f>Lorcana486111315182124[[#This Row],[Nb de cartes]]+'Inventaire - Chapitre 3'!G67</f>
        <v>12</v>
      </c>
      <c r="J69" s="25">
        <f>Lorcana486111315182124[[#This Row],[dont Nb brillant]]+'Inventaire - Chapitre 3'!H67</f>
        <v>2</v>
      </c>
    </row>
    <row r="70" spans="2:10" x14ac:dyDescent="0.25">
      <c r="B70" s="25">
        <v>61</v>
      </c>
      <c r="C70" s="107" t="s">
        <v>678</v>
      </c>
      <c r="D70" s="27" t="s">
        <v>29</v>
      </c>
      <c r="E70" s="25"/>
      <c r="F70" s="25"/>
      <c r="H70" s="25">
        <f>Lorcana486111315182124[[#This Row],[ID]]</f>
        <v>61</v>
      </c>
      <c r="I70" s="25">
        <f>Lorcana486111315182124[[#This Row],[Nb de cartes]]+'Inventaire - Chapitre 3'!G68</f>
        <v>6</v>
      </c>
      <c r="J70" s="25">
        <f>Lorcana486111315182124[[#This Row],[dont Nb brillant]]+'Inventaire - Chapitre 3'!H68</f>
        <v>0</v>
      </c>
    </row>
    <row r="71" spans="2:10" x14ac:dyDescent="0.25">
      <c r="B71" s="25">
        <v>62</v>
      </c>
      <c r="C71" s="107" t="s">
        <v>679</v>
      </c>
      <c r="D71" s="27" t="s">
        <v>29</v>
      </c>
      <c r="E71" s="25"/>
      <c r="F71" s="25"/>
      <c r="H71" s="25">
        <f>Lorcana486111315182124[[#This Row],[ID]]</f>
        <v>62</v>
      </c>
      <c r="I71" s="25">
        <f>Lorcana486111315182124[[#This Row],[Nb de cartes]]+'Inventaire - Chapitre 3'!G69</f>
        <v>8</v>
      </c>
      <c r="J71" s="25">
        <f>Lorcana486111315182124[[#This Row],[dont Nb brillant]]+'Inventaire - Chapitre 3'!H69</f>
        <v>2</v>
      </c>
    </row>
    <row r="72" spans="2:10" x14ac:dyDescent="0.25">
      <c r="B72" s="25">
        <v>63</v>
      </c>
      <c r="C72" s="107" t="s">
        <v>680</v>
      </c>
      <c r="D72" s="27" t="s">
        <v>29</v>
      </c>
      <c r="E72" s="25"/>
      <c r="F72" s="25"/>
      <c r="H72" s="25">
        <f>Lorcana486111315182124[[#This Row],[ID]]</f>
        <v>63</v>
      </c>
      <c r="I72" s="25">
        <f>Lorcana486111315182124[[#This Row],[Nb de cartes]]+'Inventaire - Chapitre 3'!G70</f>
        <v>4</v>
      </c>
      <c r="J72" s="25">
        <f>Lorcana486111315182124[[#This Row],[dont Nb brillant]]+'Inventaire - Chapitre 3'!H70</f>
        <v>0</v>
      </c>
    </row>
    <row r="73" spans="2:10" x14ac:dyDescent="0.25">
      <c r="B73" s="25">
        <v>64</v>
      </c>
      <c r="C73" s="107" t="s">
        <v>681</v>
      </c>
      <c r="D73" s="27" t="s">
        <v>29</v>
      </c>
      <c r="E73" s="25"/>
      <c r="F73" s="25"/>
      <c r="H73" s="25">
        <f>Lorcana486111315182124[[#This Row],[ID]]</f>
        <v>64</v>
      </c>
      <c r="I73" s="25">
        <f>Lorcana486111315182124[[#This Row],[Nb de cartes]]+'Inventaire - Chapitre 3'!G71</f>
        <v>4</v>
      </c>
      <c r="J73" s="25">
        <f>Lorcana486111315182124[[#This Row],[dont Nb brillant]]+'Inventaire - Chapitre 3'!H71</f>
        <v>0</v>
      </c>
    </row>
    <row r="74" spans="2:10" x14ac:dyDescent="0.25">
      <c r="B74" s="25">
        <v>65</v>
      </c>
      <c r="C74" s="107" t="s">
        <v>682</v>
      </c>
      <c r="D74" s="27" t="s">
        <v>29</v>
      </c>
      <c r="E74" s="25"/>
      <c r="F74" s="25"/>
      <c r="H74" s="25">
        <f>Lorcana486111315182124[[#This Row],[ID]]</f>
        <v>65</v>
      </c>
      <c r="I74" s="25">
        <f>Lorcana486111315182124[[#This Row],[Nb de cartes]]+'Inventaire - Chapitre 3'!G72</f>
        <v>5</v>
      </c>
      <c r="J74" s="25">
        <f>Lorcana486111315182124[[#This Row],[dont Nb brillant]]+'Inventaire - Chapitre 3'!H72</f>
        <v>1</v>
      </c>
    </row>
    <row r="75" spans="2:10" x14ac:dyDescent="0.25">
      <c r="B75" s="25">
        <v>66</v>
      </c>
      <c r="C75" s="107" t="s">
        <v>556</v>
      </c>
      <c r="D75" s="27" t="s">
        <v>29</v>
      </c>
      <c r="E75" s="25"/>
      <c r="F75" s="25"/>
      <c r="H75" s="25">
        <f>Lorcana486111315182124[[#This Row],[ID]]</f>
        <v>66</v>
      </c>
      <c r="I75" s="25">
        <f>Lorcana486111315182124[[#This Row],[Nb de cartes]]+'Inventaire - Chapitre 3'!G73</f>
        <v>8</v>
      </c>
      <c r="J75" s="25">
        <f>Lorcana486111315182124[[#This Row],[dont Nb brillant]]+'Inventaire - Chapitre 3'!H73</f>
        <v>0</v>
      </c>
    </row>
    <row r="76" spans="2:10" x14ac:dyDescent="0.25">
      <c r="B76" s="25">
        <v>67</v>
      </c>
      <c r="C76" s="107" t="s">
        <v>557</v>
      </c>
      <c r="D76" s="27" t="s">
        <v>29</v>
      </c>
      <c r="E76" s="25"/>
      <c r="F76" s="25"/>
      <c r="H76" s="25">
        <f>Lorcana486111315182124[[#This Row],[ID]]</f>
        <v>67</v>
      </c>
      <c r="I76" s="25">
        <f>Lorcana486111315182124[[#This Row],[Nb de cartes]]+'Inventaire - Chapitre 3'!G74</f>
        <v>10</v>
      </c>
      <c r="J76" s="25">
        <f>Lorcana486111315182124[[#This Row],[dont Nb brillant]]+'Inventaire - Chapitre 3'!H74</f>
        <v>0</v>
      </c>
    </row>
    <row r="77" spans="2:10" x14ac:dyDescent="0.25">
      <c r="B77" s="25">
        <v>68</v>
      </c>
      <c r="C77" s="107" t="s">
        <v>558</v>
      </c>
      <c r="D77" s="27" t="s">
        <v>29</v>
      </c>
      <c r="E77" s="25"/>
      <c r="F77" s="25"/>
      <c r="H77" s="25">
        <f>Lorcana486111315182124[[#This Row],[ID]]</f>
        <v>68</v>
      </c>
      <c r="I77" s="25">
        <f>Lorcana486111315182124[[#This Row],[Nb de cartes]]+'Inventaire - Chapitre 3'!G75</f>
        <v>8</v>
      </c>
      <c r="J77" s="25">
        <f>Lorcana486111315182124[[#This Row],[dont Nb brillant]]+'Inventaire - Chapitre 3'!H75</f>
        <v>1</v>
      </c>
    </row>
    <row r="78" spans="2:10" x14ac:dyDescent="0.25">
      <c r="B78" s="25">
        <v>69</v>
      </c>
      <c r="C78" s="107" t="s">
        <v>559</v>
      </c>
      <c r="D78" s="20" t="s">
        <v>34</v>
      </c>
      <c r="E78" s="25"/>
      <c r="F78" s="25"/>
      <c r="H78" s="25">
        <f>Lorcana486111315182124[[#This Row],[ID]]</f>
        <v>69</v>
      </c>
      <c r="I78" s="25">
        <f>Lorcana486111315182124[[#This Row],[Nb de cartes]]+'Inventaire - Chapitre 3'!G76</f>
        <v>17</v>
      </c>
      <c r="J78" s="25">
        <f>Lorcana486111315182124[[#This Row],[dont Nb brillant]]+'Inventaire - Chapitre 3'!H76</f>
        <v>1</v>
      </c>
    </row>
    <row r="79" spans="2:10" x14ac:dyDescent="0.25">
      <c r="B79" s="25">
        <v>70</v>
      </c>
      <c r="C79" s="107" t="s">
        <v>560</v>
      </c>
      <c r="D79" s="20" t="s">
        <v>34</v>
      </c>
      <c r="E79" s="25"/>
      <c r="F79" s="25"/>
      <c r="H79" s="25">
        <f>Lorcana486111315182124[[#This Row],[ID]]</f>
        <v>70</v>
      </c>
      <c r="I79" s="25">
        <f>Lorcana486111315182124[[#This Row],[Nb de cartes]]+'Inventaire - Chapitre 3'!G77</f>
        <v>4</v>
      </c>
      <c r="J79" s="25">
        <f>Lorcana486111315182124[[#This Row],[dont Nb brillant]]+'Inventaire - Chapitre 3'!H77</f>
        <v>1</v>
      </c>
    </row>
    <row r="80" spans="2:10" x14ac:dyDescent="0.25">
      <c r="B80" s="25">
        <v>71</v>
      </c>
      <c r="C80" s="107" t="s">
        <v>561</v>
      </c>
      <c r="D80" s="20" t="s">
        <v>34</v>
      </c>
      <c r="E80" s="25"/>
      <c r="F80" s="25"/>
      <c r="H80" s="25">
        <f>Lorcana486111315182124[[#This Row],[ID]]</f>
        <v>71</v>
      </c>
      <c r="I80" s="25">
        <f>Lorcana486111315182124[[#This Row],[Nb de cartes]]+'Inventaire - Chapitre 3'!G78</f>
        <v>13</v>
      </c>
      <c r="J80" s="25">
        <f>Lorcana486111315182124[[#This Row],[dont Nb brillant]]+'Inventaire - Chapitre 3'!H78</f>
        <v>0</v>
      </c>
    </row>
    <row r="81" spans="2:10" x14ac:dyDescent="0.25">
      <c r="B81" s="25">
        <v>72</v>
      </c>
      <c r="C81" s="107" t="s">
        <v>562</v>
      </c>
      <c r="D81" s="20" t="s">
        <v>34</v>
      </c>
      <c r="E81" s="25"/>
      <c r="F81" s="25"/>
      <c r="H81" s="25">
        <f>Lorcana486111315182124[[#This Row],[ID]]</f>
        <v>72</v>
      </c>
      <c r="I81" s="25">
        <f>Lorcana486111315182124[[#This Row],[Nb de cartes]]+'Inventaire - Chapitre 3'!G79</f>
        <v>12</v>
      </c>
      <c r="J81" s="25">
        <f>Lorcana486111315182124[[#This Row],[dont Nb brillant]]+'Inventaire - Chapitre 3'!H79</f>
        <v>2</v>
      </c>
    </row>
    <row r="82" spans="2:10" x14ac:dyDescent="0.25">
      <c r="B82" s="25">
        <v>73</v>
      </c>
      <c r="C82" s="107" t="s">
        <v>563</v>
      </c>
      <c r="D82" s="20" t="s">
        <v>34</v>
      </c>
      <c r="E82" s="25"/>
      <c r="F82" s="25"/>
      <c r="H82" s="25">
        <f>Lorcana486111315182124[[#This Row],[ID]]</f>
        <v>73</v>
      </c>
      <c r="I82" s="25">
        <f>Lorcana486111315182124[[#This Row],[Nb de cartes]]+'Inventaire - Chapitre 3'!G80</f>
        <v>9</v>
      </c>
      <c r="J82" s="25">
        <f>Lorcana486111315182124[[#This Row],[dont Nb brillant]]+'Inventaire - Chapitre 3'!H80</f>
        <v>0</v>
      </c>
    </row>
    <row r="83" spans="2:10" x14ac:dyDescent="0.25">
      <c r="B83" s="25">
        <v>74</v>
      </c>
      <c r="C83" s="107" t="s">
        <v>564</v>
      </c>
      <c r="D83" s="20" t="s">
        <v>34</v>
      </c>
      <c r="E83" s="25"/>
      <c r="F83" s="25"/>
      <c r="H83" s="25">
        <f>Lorcana486111315182124[[#This Row],[ID]]</f>
        <v>74</v>
      </c>
      <c r="I83" s="25">
        <f>Lorcana486111315182124[[#This Row],[Nb de cartes]]+'Inventaire - Chapitre 3'!G81</f>
        <v>5</v>
      </c>
      <c r="J83" s="25">
        <f>Lorcana486111315182124[[#This Row],[dont Nb brillant]]+'Inventaire - Chapitre 3'!H81</f>
        <v>0</v>
      </c>
    </row>
    <row r="84" spans="2:10" x14ac:dyDescent="0.25">
      <c r="B84" s="25">
        <v>75</v>
      </c>
      <c r="C84" s="107" t="s">
        <v>565</v>
      </c>
      <c r="D84" s="20" t="s">
        <v>34</v>
      </c>
      <c r="E84" s="25"/>
      <c r="F84" s="25"/>
      <c r="H84" s="25">
        <f>Lorcana486111315182124[[#This Row],[ID]]</f>
        <v>75</v>
      </c>
      <c r="I84" s="25">
        <f>Lorcana486111315182124[[#This Row],[Nb de cartes]]+'Inventaire - Chapitre 3'!G82</f>
        <v>6</v>
      </c>
      <c r="J84" s="25">
        <f>Lorcana486111315182124[[#This Row],[dont Nb brillant]]+'Inventaire - Chapitre 3'!H82</f>
        <v>0</v>
      </c>
    </row>
    <row r="85" spans="2:10" x14ac:dyDescent="0.25">
      <c r="B85" s="25">
        <v>76</v>
      </c>
      <c r="C85" s="107" t="s">
        <v>566</v>
      </c>
      <c r="D85" s="20" t="s">
        <v>34</v>
      </c>
      <c r="E85" s="25"/>
      <c r="F85" s="25"/>
      <c r="H85" s="25">
        <f>Lorcana486111315182124[[#This Row],[ID]]</f>
        <v>76</v>
      </c>
      <c r="I85" s="25">
        <f>Lorcana486111315182124[[#This Row],[Nb de cartes]]+'Inventaire - Chapitre 3'!G83</f>
        <v>15</v>
      </c>
      <c r="J85" s="25">
        <f>Lorcana486111315182124[[#This Row],[dont Nb brillant]]+'Inventaire - Chapitre 3'!H83</f>
        <v>1</v>
      </c>
    </row>
    <row r="86" spans="2:10" x14ac:dyDescent="0.25">
      <c r="B86" s="25">
        <v>77</v>
      </c>
      <c r="C86" s="107" t="s">
        <v>567</v>
      </c>
      <c r="D86" s="20" t="s">
        <v>34</v>
      </c>
      <c r="E86" s="25"/>
      <c r="F86" s="25"/>
      <c r="H86" s="25">
        <f>Lorcana486111315182124[[#This Row],[ID]]</f>
        <v>77</v>
      </c>
      <c r="I86" s="25">
        <f>Lorcana486111315182124[[#This Row],[Nb de cartes]]+'Inventaire - Chapitre 3'!G84</f>
        <v>12</v>
      </c>
      <c r="J86" s="25">
        <f>Lorcana486111315182124[[#This Row],[dont Nb brillant]]+'Inventaire - Chapitre 3'!H84</f>
        <v>1</v>
      </c>
    </row>
    <row r="87" spans="2:10" x14ac:dyDescent="0.25">
      <c r="B87" s="25">
        <v>78</v>
      </c>
      <c r="C87" s="107" t="s">
        <v>568</v>
      </c>
      <c r="D87" s="20" t="s">
        <v>34</v>
      </c>
      <c r="E87" s="25"/>
      <c r="F87" s="25"/>
      <c r="H87" s="25">
        <f>Lorcana486111315182124[[#This Row],[ID]]</f>
        <v>78</v>
      </c>
      <c r="I87" s="25">
        <f>Lorcana486111315182124[[#This Row],[Nb de cartes]]+'Inventaire - Chapitre 3'!G85</f>
        <v>3</v>
      </c>
      <c r="J87" s="25">
        <f>Lorcana486111315182124[[#This Row],[dont Nb brillant]]+'Inventaire - Chapitre 3'!H85</f>
        <v>0</v>
      </c>
    </row>
    <row r="88" spans="2:10" x14ac:dyDescent="0.25">
      <c r="B88" s="25">
        <v>79</v>
      </c>
      <c r="C88" s="107" t="s">
        <v>569</v>
      </c>
      <c r="D88" s="20" t="s">
        <v>34</v>
      </c>
      <c r="E88" s="25"/>
      <c r="F88" s="25"/>
      <c r="H88" s="25">
        <f>Lorcana486111315182124[[#This Row],[ID]]</f>
        <v>79</v>
      </c>
      <c r="I88" s="25">
        <f>Lorcana486111315182124[[#This Row],[Nb de cartes]]+'Inventaire - Chapitre 3'!G86</f>
        <v>15</v>
      </c>
      <c r="J88" s="25">
        <f>Lorcana486111315182124[[#This Row],[dont Nb brillant]]+'Inventaire - Chapitre 3'!H86</f>
        <v>2</v>
      </c>
    </row>
    <row r="89" spans="2:10" x14ac:dyDescent="0.25">
      <c r="B89" s="25">
        <v>80</v>
      </c>
      <c r="C89" s="107" t="s">
        <v>570</v>
      </c>
      <c r="D89" s="20" t="s">
        <v>34</v>
      </c>
      <c r="E89" s="25"/>
      <c r="F89" s="25"/>
      <c r="H89" s="25">
        <f>Lorcana486111315182124[[#This Row],[ID]]</f>
        <v>80</v>
      </c>
      <c r="I89" s="25">
        <f>Lorcana486111315182124[[#This Row],[Nb de cartes]]+'Inventaire - Chapitre 3'!G87</f>
        <v>4</v>
      </c>
      <c r="J89" s="25">
        <f>Lorcana486111315182124[[#This Row],[dont Nb brillant]]+'Inventaire - Chapitre 3'!H87</f>
        <v>2</v>
      </c>
    </row>
    <row r="90" spans="2:10" x14ac:dyDescent="0.25">
      <c r="B90" s="25">
        <v>81</v>
      </c>
      <c r="C90" s="107" t="s">
        <v>571</v>
      </c>
      <c r="D90" s="20" t="s">
        <v>34</v>
      </c>
      <c r="E90" s="25"/>
      <c r="F90" s="25"/>
      <c r="H90" s="25">
        <f>Lorcana486111315182124[[#This Row],[ID]]</f>
        <v>81</v>
      </c>
      <c r="I90" s="25">
        <f>Lorcana486111315182124[[#This Row],[Nb de cartes]]+'Inventaire - Chapitre 3'!G88</f>
        <v>6</v>
      </c>
      <c r="J90" s="25">
        <f>Lorcana486111315182124[[#This Row],[dont Nb brillant]]+'Inventaire - Chapitre 3'!H88</f>
        <v>2</v>
      </c>
    </row>
    <row r="91" spans="2:10" x14ac:dyDescent="0.25">
      <c r="B91" s="25">
        <v>82</v>
      </c>
      <c r="C91" s="107" t="s">
        <v>572</v>
      </c>
      <c r="D91" s="20" t="s">
        <v>34</v>
      </c>
      <c r="E91" s="25"/>
      <c r="F91" s="25"/>
      <c r="H91" s="25">
        <f>Lorcana486111315182124[[#This Row],[ID]]</f>
        <v>82</v>
      </c>
      <c r="I91" s="25">
        <f>Lorcana486111315182124[[#This Row],[Nb de cartes]]+'Inventaire - Chapitre 3'!G89</f>
        <v>4</v>
      </c>
      <c r="J91" s="25">
        <f>Lorcana486111315182124[[#This Row],[dont Nb brillant]]+'Inventaire - Chapitre 3'!H89</f>
        <v>1</v>
      </c>
    </row>
    <row r="92" spans="2:10" x14ac:dyDescent="0.25">
      <c r="B92" s="25">
        <v>83</v>
      </c>
      <c r="C92" s="107" t="s">
        <v>573</v>
      </c>
      <c r="D92" s="20" t="s">
        <v>34</v>
      </c>
      <c r="E92" s="25"/>
      <c r="F92" s="25"/>
      <c r="H92" s="25">
        <f>Lorcana486111315182124[[#This Row],[ID]]</f>
        <v>83</v>
      </c>
      <c r="I92" s="25">
        <f>Lorcana486111315182124[[#This Row],[Nb de cartes]]+'Inventaire - Chapitre 3'!G90</f>
        <v>7</v>
      </c>
      <c r="J92" s="25">
        <f>Lorcana486111315182124[[#This Row],[dont Nb brillant]]+'Inventaire - Chapitre 3'!H90</f>
        <v>1</v>
      </c>
    </row>
    <row r="93" spans="2:10" x14ac:dyDescent="0.25">
      <c r="B93" s="25">
        <v>84</v>
      </c>
      <c r="C93" s="107" t="s">
        <v>574</v>
      </c>
      <c r="D93" s="20" t="s">
        <v>34</v>
      </c>
      <c r="E93" s="25"/>
      <c r="F93" s="25"/>
      <c r="H93" s="25">
        <f>Lorcana486111315182124[[#This Row],[ID]]</f>
        <v>84</v>
      </c>
      <c r="I93" s="25">
        <f>Lorcana486111315182124[[#This Row],[Nb de cartes]]+'Inventaire - Chapitre 3'!G91</f>
        <v>4</v>
      </c>
      <c r="J93" s="25">
        <f>Lorcana486111315182124[[#This Row],[dont Nb brillant]]+'Inventaire - Chapitre 3'!H91</f>
        <v>0</v>
      </c>
    </row>
    <row r="94" spans="2:10" x14ac:dyDescent="0.25">
      <c r="B94" s="25">
        <v>85</v>
      </c>
      <c r="C94" s="107" t="s">
        <v>575</v>
      </c>
      <c r="D94" s="20" t="s">
        <v>34</v>
      </c>
      <c r="E94" s="25"/>
      <c r="F94" s="25"/>
      <c r="H94" s="25">
        <f>Lorcana486111315182124[[#This Row],[ID]]</f>
        <v>85</v>
      </c>
      <c r="I94" s="25">
        <f>Lorcana486111315182124[[#This Row],[Nb de cartes]]+'Inventaire - Chapitre 3'!G92</f>
        <v>3</v>
      </c>
      <c r="J94" s="25">
        <f>Lorcana486111315182124[[#This Row],[dont Nb brillant]]+'Inventaire - Chapitre 3'!H92</f>
        <v>1</v>
      </c>
    </row>
    <row r="95" spans="2:10" x14ac:dyDescent="0.25">
      <c r="B95" s="25">
        <v>86</v>
      </c>
      <c r="C95" s="107" t="s">
        <v>576</v>
      </c>
      <c r="D95" s="20" t="s">
        <v>34</v>
      </c>
      <c r="E95" s="25"/>
      <c r="F95" s="25"/>
      <c r="H95" s="25">
        <f>Lorcana486111315182124[[#This Row],[ID]]</f>
        <v>86</v>
      </c>
      <c r="I95" s="25">
        <f>Lorcana486111315182124[[#This Row],[Nb de cartes]]+'Inventaire - Chapitre 3'!G93</f>
        <v>13</v>
      </c>
      <c r="J95" s="25">
        <f>Lorcana486111315182124[[#This Row],[dont Nb brillant]]+'Inventaire - Chapitre 3'!H93</f>
        <v>0</v>
      </c>
    </row>
    <row r="96" spans="2:10" x14ac:dyDescent="0.25">
      <c r="B96" s="25">
        <v>87</v>
      </c>
      <c r="C96" s="107" t="s">
        <v>577</v>
      </c>
      <c r="D96" s="20" t="s">
        <v>34</v>
      </c>
      <c r="E96" s="25"/>
      <c r="F96" s="25"/>
      <c r="H96" s="25">
        <f>Lorcana486111315182124[[#This Row],[ID]]</f>
        <v>87</v>
      </c>
      <c r="I96" s="25">
        <f>Lorcana486111315182124[[#This Row],[Nb de cartes]]+'Inventaire - Chapitre 3'!G94</f>
        <v>15</v>
      </c>
      <c r="J96" s="25">
        <f>Lorcana486111315182124[[#This Row],[dont Nb brillant]]+'Inventaire - Chapitre 3'!H94</f>
        <v>1</v>
      </c>
    </row>
    <row r="97" spans="2:10" x14ac:dyDescent="0.25">
      <c r="B97" s="25">
        <v>88</v>
      </c>
      <c r="C97" s="107" t="s">
        <v>578</v>
      </c>
      <c r="D97" s="20" t="s">
        <v>34</v>
      </c>
      <c r="E97" s="25"/>
      <c r="F97" s="25"/>
      <c r="H97" s="25">
        <f>Lorcana486111315182124[[#This Row],[ID]]</f>
        <v>88</v>
      </c>
      <c r="I97" s="25">
        <f>Lorcana486111315182124[[#This Row],[Nb de cartes]]+'Inventaire - Chapitre 3'!G95</f>
        <v>10</v>
      </c>
      <c r="J97" s="25">
        <f>Lorcana486111315182124[[#This Row],[dont Nb brillant]]+'Inventaire - Chapitre 3'!H95</f>
        <v>1</v>
      </c>
    </row>
    <row r="98" spans="2:10" x14ac:dyDescent="0.25">
      <c r="B98" s="25">
        <v>89</v>
      </c>
      <c r="C98" s="107" t="s">
        <v>579</v>
      </c>
      <c r="D98" s="20" t="s">
        <v>34</v>
      </c>
      <c r="E98" s="25"/>
      <c r="F98" s="25"/>
      <c r="H98" s="25">
        <f>Lorcana486111315182124[[#This Row],[ID]]</f>
        <v>89</v>
      </c>
      <c r="I98" s="25">
        <f>Lorcana486111315182124[[#This Row],[Nb de cartes]]+'Inventaire - Chapitre 3'!G96</f>
        <v>5</v>
      </c>
      <c r="J98" s="25">
        <f>Lorcana486111315182124[[#This Row],[dont Nb brillant]]+'Inventaire - Chapitre 3'!H96</f>
        <v>1</v>
      </c>
    </row>
    <row r="99" spans="2:10" x14ac:dyDescent="0.25">
      <c r="B99" s="25">
        <v>90</v>
      </c>
      <c r="C99" s="107" t="s">
        <v>580</v>
      </c>
      <c r="D99" s="20" t="s">
        <v>34</v>
      </c>
      <c r="E99" s="25"/>
      <c r="F99" s="25"/>
      <c r="H99" s="25">
        <f>Lorcana486111315182124[[#This Row],[ID]]</f>
        <v>90</v>
      </c>
      <c r="I99" s="25">
        <f>Lorcana486111315182124[[#This Row],[Nb de cartes]]+'Inventaire - Chapitre 3'!G97</f>
        <v>11</v>
      </c>
      <c r="J99" s="25">
        <f>Lorcana486111315182124[[#This Row],[dont Nb brillant]]+'Inventaire - Chapitre 3'!H97</f>
        <v>1</v>
      </c>
    </row>
    <row r="100" spans="2:10" x14ac:dyDescent="0.25">
      <c r="B100" s="25">
        <v>91</v>
      </c>
      <c r="C100" s="107" t="s">
        <v>581</v>
      </c>
      <c r="D100" s="20" t="s">
        <v>34</v>
      </c>
      <c r="E100" s="25"/>
      <c r="F100" s="25"/>
      <c r="H100" s="25">
        <f>Lorcana486111315182124[[#This Row],[ID]]</f>
        <v>91</v>
      </c>
      <c r="I100" s="25">
        <f>Lorcana486111315182124[[#This Row],[Nb de cartes]]+'Inventaire - Chapitre 3'!G98</f>
        <v>4</v>
      </c>
      <c r="J100" s="25">
        <f>Lorcana486111315182124[[#This Row],[dont Nb brillant]]+'Inventaire - Chapitre 3'!H98</f>
        <v>0</v>
      </c>
    </row>
    <row r="101" spans="2:10" x14ac:dyDescent="0.25">
      <c r="B101" s="25">
        <v>92</v>
      </c>
      <c r="C101" s="107" t="s">
        <v>582</v>
      </c>
      <c r="D101" s="20" t="s">
        <v>34</v>
      </c>
      <c r="E101" s="25"/>
      <c r="F101" s="25"/>
      <c r="H101" s="25">
        <f>Lorcana486111315182124[[#This Row],[ID]]</f>
        <v>92</v>
      </c>
      <c r="I101" s="25">
        <f>Lorcana486111315182124[[#This Row],[Nb de cartes]]+'Inventaire - Chapitre 3'!G99</f>
        <v>11</v>
      </c>
      <c r="J101" s="25">
        <f>Lorcana486111315182124[[#This Row],[dont Nb brillant]]+'Inventaire - Chapitre 3'!H99</f>
        <v>0</v>
      </c>
    </row>
    <row r="102" spans="2:10" x14ac:dyDescent="0.25">
      <c r="B102" s="25">
        <v>93</v>
      </c>
      <c r="C102" s="107" t="s">
        <v>583</v>
      </c>
      <c r="D102" s="20" t="s">
        <v>34</v>
      </c>
      <c r="E102" s="25"/>
      <c r="F102" s="25"/>
      <c r="H102" s="25">
        <f>Lorcana486111315182124[[#This Row],[ID]]</f>
        <v>93</v>
      </c>
      <c r="I102" s="25">
        <f>Lorcana486111315182124[[#This Row],[Nb de cartes]]+'Inventaire - Chapitre 3'!G100</f>
        <v>8</v>
      </c>
      <c r="J102" s="25">
        <f>Lorcana486111315182124[[#This Row],[dont Nb brillant]]+'Inventaire - Chapitre 3'!H100</f>
        <v>1</v>
      </c>
    </row>
    <row r="103" spans="2:10" x14ac:dyDescent="0.25">
      <c r="B103" s="25">
        <v>94</v>
      </c>
      <c r="C103" s="107" t="s">
        <v>683</v>
      </c>
      <c r="D103" s="20" t="s">
        <v>34</v>
      </c>
      <c r="E103" s="25"/>
      <c r="F103" s="25"/>
      <c r="H103" s="25">
        <f>Lorcana486111315182124[[#This Row],[ID]]</f>
        <v>94</v>
      </c>
      <c r="I103" s="25">
        <f>Lorcana486111315182124[[#This Row],[Nb de cartes]]+'Inventaire - Chapitre 3'!G101</f>
        <v>6</v>
      </c>
      <c r="J103" s="25">
        <f>Lorcana486111315182124[[#This Row],[dont Nb brillant]]+'Inventaire - Chapitre 3'!H101</f>
        <v>0</v>
      </c>
    </row>
    <row r="104" spans="2:10" x14ac:dyDescent="0.25">
      <c r="B104" s="25">
        <v>95</v>
      </c>
      <c r="C104" s="107" t="s">
        <v>684</v>
      </c>
      <c r="D104" s="20" t="s">
        <v>34</v>
      </c>
      <c r="E104" s="25"/>
      <c r="F104" s="25"/>
      <c r="H104" s="25">
        <f>Lorcana486111315182124[[#This Row],[ID]]</f>
        <v>95</v>
      </c>
      <c r="I104" s="25">
        <f>Lorcana486111315182124[[#This Row],[Nb de cartes]]+'Inventaire - Chapitre 3'!G102</f>
        <v>12</v>
      </c>
      <c r="J104" s="25">
        <f>Lorcana486111315182124[[#This Row],[dont Nb brillant]]+'Inventaire - Chapitre 3'!H102</f>
        <v>2</v>
      </c>
    </row>
    <row r="105" spans="2:10" x14ac:dyDescent="0.25">
      <c r="B105" s="25">
        <v>96</v>
      </c>
      <c r="C105" s="107" t="s">
        <v>685</v>
      </c>
      <c r="D105" s="20" t="s">
        <v>34</v>
      </c>
      <c r="E105" s="25"/>
      <c r="F105" s="25"/>
      <c r="H105" s="25">
        <f>Lorcana486111315182124[[#This Row],[ID]]</f>
        <v>96</v>
      </c>
      <c r="I105" s="25">
        <f>Lorcana486111315182124[[#This Row],[Nb de cartes]]+'Inventaire - Chapitre 3'!G103</f>
        <v>11</v>
      </c>
      <c r="J105" s="25">
        <f>Lorcana486111315182124[[#This Row],[dont Nb brillant]]+'Inventaire - Chapitre 3'!H103</f>
        <v>0</v>
      </c>
    </row>
    <row r="106" spans="2:10" x14ac:dyDescent="0.25">
      <c r="B106" s="25">
        <v>97</v>
      </c>
      <c r="C106" s="107" t="s">
        <v>686</v>
      </c>
      <c r="D106" s="20" t="s">
        <v>34</v>
      </c>
      <c r="E106" s="25"/>
      <c r="F106" s="25"/>
      <c r="H106" s="25">
        <f>Lorcana486111315182124[[#This Row],[ID]]</f>
        <v>97</v>
      </c>
      <c r="I106" s="25">
        <f>Lorcana486111315182124[[#This Row],[Nb de cartes]]+'Inventaire - Chapitre 3'!G104</f>
        <v>12</v>
      </c>
      <c r="J106" s="25">
        <f>Lorcana486111315182124[[#This Row],[dont Nb brillant]]+'Inventaire - Chapitre 3'!H104</f>
        <v>1</v>
      </c>
    </row>
    <row r="107" spans="2:10" x14ac:dyDescent="0.25">
      <c r="B107" s="25">
        <v>98</v>
      </c>
      <c r="C107" s="107" t="s">
        <v>687</v>
      </c>
      <c r="D107" s="20" t="s">
        <v>34</v>
      </c>
      <c r="E107" s="25"/>
      <c r="F107" s="25"/>
      <c r="H107" s="25">
        <f>Lorcana486111315182124[[#This Row],[ID]]</f>
        <v>98</v>
      </c>
      <c r="I107" s="25">
        <f>Lorcana486111315182124[[#This Row],[Nb de cartes]]+'Inventaire - Chapitre 3'!G105</f>
        <v>8</v>
      </c>
      <c r="J107" s="25">
        <f>Lorcana486111315182124[[#This Row],[dont Nb brillant]]+'Inventaire - Chapitre 3'!H105</f>
        <v>2</v>
      </c>
    </row>
    <row r="108" spans="2:10" x14ac:dyDescent="0.25">
      <c r="B108" s="25">
        <v>99</v>
      </c>
      <c r="C108" s="107" t="s">
        <v>688</v>
      </c>
      <c r="D108" s="20" t="s">
        <v>34</v>
      </c>
      <c r="E108" s="25"/>
      <c r="F108" s="25"/>
      <c r="H108" s="25">
        <f>Lorcana486111315182124[[#This Row],[ID]]</f>
        <v>99</v>
      </c>
      <c r="I108" s="25">
        <f>Lorcana486111315182124[[#This Row],[Nb de cartes]]+'Inventaire - Chapitre 3'!G106</f>
        <v>2</v>
      </c>
      <c r="J108" s="25">
        <f>Lorcana486111315182124[[#This Row],[dont Nb brillant]]+'Inventaire - Chapitre 3'!H106</f>
        <v>0</v>
      </c>
    </row>
    <row r="109" spans="2:10" x14ac:dyDescent="0.25">
      <c r="B109" s="25">
        <v>100</v>
      </c>
      <c r="C109" s="107" t="s">
        <v>584</v>
      </c>
      <c r="D109" s="20" t="s">
        <v>34</v>
      </c>
      <c r="E109" s="25"/>
      <c r="F109" s="25"/>
      <c r="H109" s="25">
        <f>Lorcana486111315182124[[#This Row],[ID]]</f>
        <v>100</v>
      </c>
      <c r="I109" s="25">
        <f>Lorcana486111315182124[[#This Row],[Nb de cartes]]+'Inventaire - Chapitre 3'!G107</f>
        <v>12</v>
      </c>
      <c r="J109" s="25">
        <f>Lorcana486111315182124[[#This Row],[dont Nb brillant]]+'Inventaire - Chapitre 3'!H107</f>
        <v>0</v>
      </c>
    </row>
    <row r="110" spans="2:10" x14ac:dyDescent="0.25">
      <c r="B110" s="25">
        <v>101</v>
      </c>
      <c r="C110" s="107" t="s">
        <v>585</v>
      </c>
      <c r="D110" s="20" t="s">
        <v>34</v>
      </c>
      <c r="E110" s="25"/>
      <c r="F110" s="25"/>
      <c r="H110" s="25">
        <f>Lorcana486111315182124[[#This Row],[ID]]</f>
        <v>101</v>
      </c>
      <c r="I110" s="25">
        <f>Lorcana486111315182124[[#This Row],[Nb de cartes]]+'Inventaire - Chapitre 3'!G108</f>
        <v>3</v>
      </c>
      <c r="J110" s="25">
        <f>Lorcana486111315182124[[#This Row],[dont Nb brillant]]+'Inventaire - Chapitre 3'!H108</f>
        <v>0</v>
      </c>
    </row>
    <row r="111" spans="2:10" x14ac:dyDescent="0.25">
      <c r="B111" s="25">
        <v>102</v>
      </c>
      <c r="C111" s="107" t="s">
        <v>586</v>
      </c>
      <c r="D111" s="20" t="s">
        <v>34</v>
      </c>
      <c r="E111" s="25"/>
      <c r="F111" s="25"/>
      <c r="H111" s="25">
        <f>Lorcana486111315182124[[#This Row],[ID]]</f>
        <v>102</v>
      </c>
      <c r="I111" s="25">
        <f>Lorcana486111315182124[[#This Row],[Nb de cartes]]+'Inventaire - Chapitre 3'!G109</f>
        <v>5</v>
      </c>
      <c r="J111" s="25">
        <f>Lorcana486111315182124[[#This Row],[dont Nb brillant]]+'Inventaire - Chapitre 3'!H109</f>
        <v>0</v>
      </c>
    </row>
    <row r="112" spans="2:10" x14ac:dyDescent="0.25">
      <c r="B112" s="25">
        <v>103</v>
      </c>
      <c r="C112" s="107" t="s">
        <v>587</v>
      </c>
      <c r="D112" s="21" t="s">
        <v>30</v>
      </c>
      <c r="E112" s="25"/>
      <c r="F112" s="25"/>
      <c r="H112" s="25">
        <f>Lorcana486111315182124[[#This Row],[ID]]</f>
        <v>103</v>
      </c>
      <c r="I112" s="25">
        <f>Lorcana486111315182124[[#This Row],[Nb de cartes]]+'Inventaire - Chapitre 3'!G110</f>
        <v>3</v>
      </c>
      <c r="J112" s="25">
        <f>Lorcana486111315182124[[#This Row],[dont Nb brillant]]+'Inventaire - Chapitre 3'!H110</f>
        <v>0</v>
      </c>
    </row>
    <row r="113" spans="2:10" x14ac:dyDescent="0.25">
      <c r="B113" s="25">
        <v>104</v>
      </c>
      <c r="C113" s="107" t="s">
        <v>588</v>
      </c>
      <c r="D113" s="21" t="s">
        <v>30</v>
      </c>
      <c r="E113" s="25"/>
      <c r="F113" s="25"/>
      <c r="H113" s="25">
        <f>Lorcana486111315182124[[#This Row],[ID]]</f>
        <v>104</v>
      </c>
      <c r="I113" s="25">
        <f>Lorcana486111315182124[[#This Row],[Nb de cartes]]+'Inventaire - Chapitre 3'!G111</f>
        <v>9</v>
      </c>
      <c r="J113" s="25">
        <f>Lorcana486111315182124[[#This Row],[dont Nb brillant]]+'Inventaire - Chapitre 3'!H111</f>
        <v>0</v>
      </c>
    </row>
    <row r="114" spans="2:10" x14ac:dyDescent="0.25">
      <c r="B114" s="25">
        <v>105</v>
      </c>
      <c r="C114" s="107" t="s">
        <v>589</v>
      </c>
      <c r="D114" s="21" t="s">
        <v>30</v>
      </c>
      <c r="E114" s="25"/>
      <c r="F114" s="25"/>
      <c r="H114" s="25">
        <f>Lorcana486111315182124[[#This Row],[ID]]</f>
        <v>105</v>
      </c>
      <c r="I114" s="25">
        <f>Lorcana486111315182124[[#This Row],[Nb de cartes]]+'Inventaire - Chapitre 3'!G112</f>
        <v>6</v>
      </c>
      <c r="J114" s="25">
        <f>Lorcana486111315182124[[#This Row],[dont Nb brillant]]+'Inventaire - Chapitre 3'!H112</f>
        <v>1</v>
      </c>
    </row>
    <row r="115" spans="2:10" x14ac:dyDescent="0.25">
      <c r="B115" s="25">
        <v>106</v>
      </c>
      <c r="C115" s="107" t="s">
        <v>590</v>
      </c>
      <c r="D115" s="21" t="s">
        <v>30</v>
      </c>
      <c r="E115" s="25"/>
      <c r="F115" s="25"/>
      <c r="H115" s="25">
        <f>Lorcana486111315182124[[#This Row],[ID]]</f>
        <v>106</v>
      </c>
      <c r="I115" s="25">
        <f>Lorcana486111315182124[[#This Row],[Nb de cartes]]+'Inventaire - Chapitre 3'!G113</f>
        <v>16</v>
      </c>
      <c r="J115" s="25">
        <f>Lorcana486111315182124[[#This Row],[dont Nb brillant]]+'Inventaire - Chapitre 3'!H113</f>
        <v>2</v>
      </c>
    </row>
    <row r="116" spans="2:10" x14ac:dyDescent="0.25">
      <c r="B116" s="25">
        <v>107</v>
      </c>
      <c r="C116" s="107" t="s">
        <v>591</v>
      </c>
      <c r="D116" s="21" t="s">
        <v>30</v>
      </c>
      <c r="E116" s="25"/>
      <c r="F116" s="25"/>
      <c r="H116" s="25">
        <f>Lorcana486111315182124[[#This Row],[ID]]</f>
        <v>107</v>
      </c>
      <c r="I116" s="25">
        <f>Lorcana486111315182124[[#This Row],[Nb de cartes]]+'Inventaire - Chapitre 3'!G114</f>
        <v>12</v>
      </c>
      <c r="J116" s="25">
        <f>Lorcana486111315182124[[#This Row],[dont Nb brillant]]+'Inventaire - Chapitre 3'!H114</f>
        <v>1</v>
      </c>
    </row>
    <row r="117" spans="2:10" x14ac:dyDescent="0.25">
      <c r="B117" s="25">
        <v>108</v>
      </c>
      <c r="C117" s="107" t="s">
        <v>592</v>
      </c>
      <c r="D117" s="21" t="s">
        <v>30</v>
      </c>
      <c r="E117" s="25"/>
      <c r="F117" s="25"/>
      <c r="H117" s="25">
        <f>Lorcana486111315182124[[#This Row],[ID]]</f>
        <v>108</v>
      </c>
      <c r="I117" s="25">
        <f>Lorcana486111315182124[[#This Row],[Nb de cartes]]+'Inventaire - Chapitre 3'!G115</f>
        <v>4</v>
      </c>
      <c r="J117" s="25">
        <f>Lorcana486111315182124[[#This Row],[dont Nb brillant]]+'Inventaire - Chapitre 3'!H115</f>
        <v>1</v>
      </c>
    </row>
    <row r="118" spans="2:10" x14ac:dyDescent="0.25">
      <c r="B118" s="25">
        <v>109</v>
      </c>
      <c r="C118" s="107" t="s">
        <v>593</v>
      </c>
      <c r="D118" s="21" t="s">
        <v>30</v>
      </c>
      <c r="E118" s="25"/>
      <c r="F118" s="25"/>
      <c r="H118" s="25">
        <f>Lorcana486111315182124[[#This Row],[ID]]</f>
        <v>109</v>
      </c>
      <c r="I118" s="25">
        <f>Lorcana486111315182124[[#This Row],[Nb de cartes]]+'Inventaire - Chapitre 3'!G116</f>
        <v>1</v>
      </c>
      <c r="J118" s="25">
        <f>Lorcana486111315182124[[#This Row],[dont Nb brillant]]+'Inventaire - Chapitre 3'!H116</f>
        <v>0</v>
      </c>
    </row>
    <row r="119" spans="2:10" x14ac:dyDescent="0.25">
      <c r="B119" s="25">
        <v>110</v>
      </c>
      <c r="C119" s="107" t="s">
        <v>594</v>
      </c>
      <c r="D119" s="21" t="s">
        <v>30</v>
      </c>
      <c r="E119" s="25"/>
      <c r="F119" s="25"/>
      <c r="H119" s="25">
        <f>Lorcana486111315182124[[#This Row],[ID]]</f>
        <v>110</v>
      </c>
      <c r="I119" s="25">
        <f>Lorcana486111315182124[[#This Row],[Nb de cartes]]+'Inventaire - Chapitre 3'!G117</f>
        <v>12</v>
      </c>
      <c r="J119" s="25">
        <f>Lorcana486111315182124[[#This Row],[dont Nb brillant]]+'Inventaire - Chapitre 3'!H117</f>
        <v>1</v>
      </c>
    </row>
    <row r="120" spans="2:10" x14ac:dyDescent="0.25">
      <c r="B120" s="25">
        <v>111</v>
      </c>
      <c r="C120" s="107" t="s">
        <v>595</v>
      </c>
      <c r="D120" s="21" t="s">
        <v>30</v>
      </c>
      <c r="E120" s="25"/>
      <c r="F120" s="25"/>
      <c r="H120" s="25">
        <f>Lorcana486111315182124[[#This Row],[ID]]</f>
        <v>111</v>
      </c>
      <c r="I120" s="25">
        <f>Lorcana486111315182124[[#This Row],[Nb de cartes]]+'Inventaire - Chapitre 3'!G118</f>
        <v>15</v>
      </c>
      <c r="J120" s="25">
        <f>Lorcana486111315182124[[#This Row],[dont Nb brillant]]+'Inventaire - Chapitre 3'!H118</f>
        <v>0</v>
      </c>
    </row>
    <row r="121" spans="2:10" x14ac:dyDescent="0.25">
      <c r="B121" s="25">
        <v>112</v>
      </c>
      <c r="C121" s="107" t="s">
        <v>596</v>
      </c>
      <c r="D121" s="21" t="s">
        <v>30</v>
      </c>
      <c r="E121" s="25"/>
      <c r="F121" s="25"/>
      <c r="H121" s="25">
        <f>Lorcana486111315182124[[#This Row],[ID]]</f>
        <v>112</v>
      </c>
      <c r="I121" s="25">
        <f>Lorcana486111315182124[[#This Row],[Nb de cartes]]+'Inventaire - Chapitre 3'!G119</f>
        <v>5</v>
      </c>
      <c r="J121" s="25">
        <f>Lorcana486111315182124[[#This Row],[dont Nb brillant]]+'Inventaire - Chapitre 3'!H119</f>
        <v>0</v>
      </c>
    </row>
    <row r="122" spans="2:10" x14ac:dyDescent="0.25">
      <c r="B122" s="25">
        <v>113</v>
      </c>
      <c r="C122" s="107" t="s">
        <v>597</v>
      </c>
      <c r="D122" s="21" t="s">
        <v>30</v>
      </c>
      <c r="E122" s="25"/>
      <c r="F122" s="25"/>
      <c r="H122" s="25">
        <f>Lorcana486111315182124[[#This Row],[ID]]</f>
        <v>113</v>
      </c>
      <c r="I122" s="25">
        <f>Lorcana486111315182124[[#This Row],[Nb de cartes]]+'Inventaire - Chapitre 3'!G120</f>
        <v>12</v>
      </c>
      <c r="J122" s="25">
        <f>Lorcana486111315182124[[#This Row],[dont Nb brillant]]+'Inventaire - Chapitre 3'!H120</f>
        <v>0</v>
      </c>
    </row>
    <row r="123" spans="2:10" x14ac:dyDescent="0.25">
      <c r="B123" s="25">
        <v>114</v>
      </c>
      <c r="C123" s="107" t="s">
        <v>598</v>
      </c>
      <c r="D123" s="21" t="s">
        <v>30</v>
      </c>
      <c r="E123" s="25"/>
      <c r="F123" s="25"/>
      <c r="H123" s="25">
        <f>Lorcana486111315182124[[#This Row],[ID]]</f>
        <v>114</v>
      </c>
      <c r="I123" s="25">
        <f>Lorcana486111315182124[[#This Row],[Nb de cartes]]+'Inventaire - Chapitre 3'!G121</f>
        <v>4</v>
      </c>
      <c r="J123" s="25">
        <f>Lorcana486111315182124[[#This Row],[dont Nb brillant]]+'Inventaire - Chapitre 3'!H121</f>
        <v>0</v>
      </c>
    </row>
    <row r="124" spans="2:10" x14ac:dyDescent="0.25">
      <c r="B124" s="25">
        <v>115</v>
      </c>
      <c r="C124" s="107" t="s">
        <v>599</v>
      </c>
      <c r="D124" s="21" t="s">
        <v>30</v>
      </c>
      <c r="E124" s="25"/>
      <c r="F124" s="25"/>
      <c r="H124" s="25">
        <f>Lorcana486111315182124[[#This Row],[ID]]</f>
        <v>115</v>
      </c>
      <c r="I124" s="25">
        <f>Lorcana486111315182124[[#This Row],[Nb de cartes]]+'Inventaire - Chapitre 3'!G122</f>
        <v>9</v>
      </c>
      <c r="J124" s="25">
        <f>Lorcana486111315182124[[#This Row],[dont Nb brillant]]+'Inventaire - Chapitre 3'!H122</f>
        <v>0</v>
      </c>
    </row>
    <row r="125" spans="2:10" x14ac:dyDescent="0.25">
      <c r="B125" s="25">
        <v>116</v>
      </c>
      <c r="C125" s="107" t="s">
        <v>600</v>
      </c>
      <c r="D125" s="21" t="s">
        <v>30</v>
      </c>
      <c r="E125" s="25"/>
      <c r="F125" s="25"/>
      <c r="H125" s="25">
        <f>Lorcana486111315182124[[#This Row],[ID]]</f>
        <v>116</v>
      </c>
      <c r="I125" s="25">
        <f>Lorcana486111315182124[[#This Row],[Nb de cartes]]+'Inventaire - Chapitre 3'!G123</f>
        <v>6</v>
      </c>
      <c r="J125" s="25">
        <f>Lorcana486111315182124[[#This Row],[dont Nb brillant]]+'Inventaire - Chapitre 3'!H123</f>
        <v>2</v>
      </c>
    </row>
    <row r="126" spans="2:10" x14ac:dyDescent="0.25">
      <c r="B126" s="25">
        <v>117</v>
      </c>
      <c r="C126" s="107" t="s">
        <v>601</v>
      </c>
      <c r="D126" s="21" t="s">
        <v>30</v>
      </c>
      <c r="E126" s="25"/>
      <c r="F126" s="25"/>
      <c r="H126" s="25">
        <f>Lorcana486111315182124[[#This Row],[ID]]</f>
        <v>117</v>
      </c>
      <c r="I126" s="25">
        <f>Lorcana486111315182124[[#This Row],[Nb de cartes]]+'Inventaire - Chapitre 3'!G124</f>
        <v>15</v>
      </c>
      <c r="J126" s="25">
        <f>Lorcana486111315182124[[#This Row],[dont Nb brillant]]+'Inventaire - Chapitre 3'!H124</f>
        <v>0</v>
      </c>
    </row>
    <row r="127" spans="2:10" x14ac:dyDescent="0.25">
      <c r="B127" s="25">
        <v>118</v>
      </c>
      <c r="C127" s="107" t="s">
        <v>602</v>
      </c>
      <c r="D127" s="21" t="s">
        <v>30</v>
      </c>
      <c r="E127" s="25"/>
      <c r="F127" s="25"/>
      <c r="H127" s="25">
        <f>Lorcana486111315182124[[#This Row],[ID]]</f>
        <v>118</v>
      </c>
      <c r="I127" s="25">
        <f>Lorcana486111315182124[[#This Row],[Nb de cartes]]+'Inventaire - Chapitre 3'!G125</f>
        <v>12</v>
      </c>
      <c r="J127" s="25">
        <f>Lorcana486111315182124[[#This Row],[dont Nb brillant]]+'Inventaire - Chapitre 3'!H125</f>
        <v>1</v>
      </c>
    </row>
    <row r="128" spans="2:10" x14ac:dyDescent="0.25">
      <c r="B128" s="25">
        <v>119</v>
      </c>
      <c r="C128" s="107" t="s">
        <v>603</v>
      </c>
      <c r="D128" s="21" t="s">
        <v>30</v>
      </c>
      <c r="E128" s="25"/>
      <c r="F128" s="25"/>
      <c r="H128" s="25">
        <f>Lorcana486111315182124[[#This Row],[ID]]</f>
        <v>119</v>
      </c>
      <c r="I128" s="25">
        <f>Lorcana486111315182124[[#This Row],[Nb de cartes]]+'Inventaire - Chapitre 3'!G126</f>
        <v>12</v>
      </c>
      <c r="J128" s="25">
        <f>Lorcana486111315182124[[#This Row],[dont Nb brillant]]+'Inventaire - Chapitre 3'!H126</f>
        <v>2</v>
      </c>
    </row>
    <row r="129" spans="2:10" x14ac:dyDescent="0.25">
      <c r="B129" s="25">
        <v>120</v>
      </c>
      <c r="C129" s="107" t="s">
        <v>604</v>
      </c>
      <c r="D129" s="21" t="s">
        <v>30</v>
      </c>
      <c r="E129" s="25"/>
      <c r="F129" s="25"/>
      <c r="H129" s="25">
        <f>Lorcana486111315182124[[#This Row],[ID]]</f>
        <v>120</v>
      </c>
      <c r="I129" s="25">
        <f>Lorcana486111315182124[[#This Row],[Nb de cartes]]+'Inventaire - Chapitre 3'!G127</f>
        <v>4</v>
      </c>
      <c r="J129" s="25">
        <f>Lorcana486111315182124[[#This Row],[dont Nb brillant]]+'Inventaire - Chapitre 3'!H127</f>
        <v>0</v>
      </c>
    </row>
    <row r="130" spans="2:10" x14ac:dyDescent="0.25">
      <c r="B130" s="25">
        <v>121</v>
      </c>
      <c r="C130" s="107" t="s">
        <v>605</v>
      </c>
      <c r="D130" s="21" t="s">
        <v>30</v>
      </c>
      <c r="E130" s="25"/>
      <c r="F130" s="25"/>
      <c r="H130" s="25">
        <f>Lorcana486111315182124[[#This Row],[ID]]</f>
        <v>121</v>
      </c>
      <c r="I130" s="25">
        <f>Lorcana486111315182124[[#This Row],[Nb de cartes]]+'Inventaire - Chapitre 3'!G128</f>
        <v>2</v>
      </c>
      <c r="J130" s="25">
        <f>Lorcana486111315182124[[#This Row],[dont Nb brillant]]+'Inventaire - Chapitre 3'!H128</f>
        <v>0</v>
      </c>
    </row>
    <row r="131" spans="2:10" x14ac:dyDescent="0.25">
      <c r="B131" s="25">
        <v>122</v>
      </c>
      <c r="C131" s="107" t="s">
        <v>606</v>
      </c>
      <c r="D131" s="21" t="s">
        <v>30</v>
      </c>
      <c r="E131" s="25"/>
      <c r="F131" s="25"/>
      <c r="H131" s="25">
        <f>Lorcana486111315182124[[#This Row],[ID]]</f>
        <v>122</v>
      </c>
      <c r="I131" s="25">
        <f>Lorcana486111315182124[[#This Row],[Nb de cartes]]+'Inventaire - Chapitre 3'!G129</f>
        <v>6</v>
      </c>
      <c r="J131" s="25">
        <f>Lorcana486111315182124[[#This Row],[dont Nb brillant]]+'Inventaire - Chapitre 3'!H129</f>
        <v>0</v>
      </c>
    </row>
    <row r="132" spans="2:10" x14ac:dyDescent="0.25">
      <c r="B132" s="25">
        <v>123</v>
      </c>
      <c r="C132" s="107" t="s">
        <v>607</v>
      </c>
      <c r="D132" s="21" t="s">
        <v>30</v>
      </c>
      <c r="E132" s="25"/>
      <c r="F132" s="25"/>
      <c r="H132" s="25">
        <f>Lorcana486111315182124[[#This Row],[ID]]</f>
        <v>123</v>
      </c>
      <c r="I132" s="25">
        <f>Lorcana486111315182124[[#This Row],[Nb de cartes]]+'Inventaire - Chapitre 3'!G130</f>
        <v>3</v>
      </c>
      <c r="J132" s="25">
        <f>Lorcana486111315182124[[#This Row],[dont Nb brillant]]+'Inventaire - Chapitre 3'!H130</f>
        <v>0</v>
      </c>
    </row>
    <row r="133" spans="2:10" x14ac:dyDescent="0.25">
      <c r="B133" s="25">
        <v>124</v>
      </c>
      <c r="C133" s="107" t="s">
        <v>608</v>
      </c>
      <c r="D133" s="21" t="s">
        <v>30</v>
      </c>
      <c r="E133" s="25"/>
      <c r="F133" s="25"/>
      <c r="H133" s="25">
        <f>Lorcana486111315182124[[#This Row],[ID]]</f>
        <v>124</v>
      </c>
      <c r="I133" s="25">
        <f>Lorcana486111315182124[[#This Row],[Nb de cartes]]+'Inventaire - Chapitre 3'!G131</f>
        <v>8</v>
      </c>
      <c r="J133" s="25">
        <f>Lorcana486111315182124[[#This Row],[dont Nb brillant]]+'Inventaire - Chapitre 3'!H131</f>
        <v>1</v>
      </c>
    </row>
    <row r="134" spans="2:10" x14ac:dyDescent="0.25">
      <c r="B134" s="25">
        <v>125</v>
      </c>
      <c r="C134" s="107" t="s">
        <v>609</v>
      </c>
      <c r="D134" s="21" t="s">
        <v>30</v>
      </c>
      <c r="E134" s="25"/>
      <c r="F134" s="25"/>
      <c r="H134" s="25">
        <f>Lorcana486111315182124[[#This Row],[ID]]</f>
        <v>125</v>
      </c>
      <c r="I134" s="25">
        <f>Lorcana486111315182124[[#This Row],[Nb de cartes]]+'Inventaire - Chapitre 3'!G132</f>
        <v>11</v>
      </c>
      <c r="J134" s="25">
        <f>Lorcana486111315182124[[#This Row],[dont Nb brillant]]+'Inventaire - Chapitre 3'!H132</f>
        <v>2</v>
      </c>
    </row>
    <row r="135" spans="2:10" x14ac:dyDescent="0.25">
      <c r="B135" s="25">
        <v>126</v>
      </c>
      <c r="C135" s="107" t="s">
        <v>610</v>
      </c>
      <c r="D135" s="21" t="s">
        <v>30</v>
      </c>
      <c r="E135" s="25"/>
      <c r="F135" s="25"/>
      <c r="H135" s="25">
        <f>Lorcana486111315182124[[#This Row],[ID]]</f>
        <v>126</v>
      </c>
      <c r="I135" s="25">
        <f>Lorcana486111315182124[[#This Row],[Nb de cartes]]+'Inventaire - Chapitre 3'!G133</f>
        <v>7</v>
      </c>
      <c r="J135" s="25">
        <f>Lorcana486111315182124[[#This Row],[dont Nb brillant]]+'Inventaire - Chapitre 3'!H133</f>
        <v>1</v>
      </c>
    </row>
    <row r="136" spans="2:10" x14ac:dyDescent="0.25">
      <c r="B136" s="25">
        <v>127</v>
      </c>
      <c r="C136" s="107" t="s">
        <v>611</v>
      </c>
      <c r="D136" s="21" t="s">
        <v>30</v>
      </c>
      <c r="E136" s="25"/>
      <c r="F136" s="25"/>
      <c r="H136" s="25">
        <f>Lorcana486111315182124[[#This Row],[ID]]</f>
        <v>127</v>
      </c>
      <c r="I136" s="25">
        <f>Lorcana486111315182124[[#This Row],[Nb de cartes]]+'Inventaire - Chapitre 3'!G134</f>
        <v>19</v>
      </c>
      <c r="J136" s="25">
        <f>Lorcana486111315182124[[#This Row],[dont Nb brillant]]+'Inventaire - Chapitre 3'!H134</f>
        <v>1</v>
      </c>
    </row>
    <row r="137" spans="2:10" x14ac:dyDescent="0.25">
      <c r="B137" s="25">
        <v>128</v>
      </c>
      <c r="C137" s="107" t="s">
        <v>689</v>
      </c>
      <c r="D137" s="21" t="s">
        <v>30</v>
      </c>
      <c r="E137" s="25"/>
      <c r="F137" s="25"/>
      <c r="H137" s="25">
        <f>Lorcana486111315182124[[#This Row],[ID]]</f>
        <v>128</v>
      </c>
      <c r="I137" s="25">
        <f>Lorcana486111315182124[[#This Row],[Nb de cartes]]+'Inventaire - Chapitre 3'!G135</f>
        <v>4</v>
      </c>
      <c r="J137" s="25">
        <f>Lorcana486111315182124[[#This Row],[dont Nb brillant]]+'Inventaire - Chapitre 3'!H135</f>
        <v>0</v>
      </c>
    </row>
    <row r="138" spans="2:10" x14ac:dyDescent="0.25">
      <c r="B138" s="25">
        <v>129</v>
      </c>
      <c r="C138" s="107" t="s">
        <v>690</v>
      </c>
      <c r="D138" s="21" t="s">
        <v>30</v>
      </c>
      <c r="E138" s="25"/>
      <c r="F138" s="25"/>
      <c r="H138" s="25">
        <f>Lorcana486111315182124[[#This Row],[ID]]</f>
        <v>129</v>
      </c>
      <c r="I138" s="25">
        <f>Lorcana486111315182124[[#This Row],[Nb de cartes]]+'Inventaire - Chapitre 3'!G136</f>
        <v>8</v>
      </c>
      <c r="J138" s="25">
        <f>Lorcana486111315182124[[#This Row],[dont Nb brillant]]+'Inventaire - Chapitre 3'!H136</f>
        <v>0</v>
      </c>
    </row>
    <row r="139" spans="2:10" x14ac:dyDescent="0.25">
      <c r="B139" s="25">
        <v>130</v>
      </c>
      <c r="C139" s="107" t="s">
        <v>691</v>
      </c>
      <c r="D139" s="21" t="s">
        <v>30</v>
      </c>
      <c r="E139" s="25"/>
      <c r="F139" s="25"/>
      <c r="H139" s="25">
        <f>Lorcana486111315182124[[#This Row],[ID]]</f>
        <v>130</v>
      </c>
      <c r="I139" s="25">
        <f>Lorcana486111315182124[[#This Row],[Nb de cartes]]+'Inventaire - Chapitre 3'!G137</f>
        <v>4</v>
      </c>
      <c r="J139" s="25">
        <f>Lorcana486111315182124[[#This Row],[dont Nb brillant]]+'Inventaire - Chapitre 3'!H137</f>
        <v>0</v>
      </c>
    </row>
    <row r="140" spans="2:10" x14ac:dyDescent="0.25">
      <c r="B140" s="25">
        <v>131</v>
      </c>
      <c r="C140" s="107" t="s">
        <v>692</v>
      </c>
      <c r="D140" s="21" t="s">
        <v>30</v>
      </c>
      <c r="E140" s="25"/>
      <c r="F140" s="25"/>
      <c r="H140" s="25">
        <f>Lorcana486111315182124[[#This Row],[ID]]</f>
        <v>131</v>
      </c>
      <c r="I140" s="25">
        <f>Lorcana486111315182124[[#This Row],[Nb de cartes]]+'Inventaire - Chapitre 3'!G138</f>
        <v>12</v>
      </c>
      <c r="J140" s="25">
        <f>Lorcana486111315182124[[#This Row],[dont Nb brillant]]+'Inventaire - Chapitre 3'!H138</f>
        <v>1</v>
      </c>
    </row>
    <row r="141" spans="2:10" x14ac:dyDescent="0.25">
      <c r="B141" s="25">
        <v>132</v>
      </c>
      <c r="C141" s="107" t="s">
        <v>693</v>
      </c>
      <c r="D141" s="21" t="s">
        <v>30</v>
      </c>
      <c r="E141" s="25"/>
      <c r="F141" s="25"/>
      <c r="H141" s="25">
        <f>Lorcana486111315182124[[#This Row],[ID]]</f>
        <v>132</v>
      </c>
      <c r="I141" s="25">
        <f>Lorcana486111315182124[[#This Row],[Nb de cartes]]+'Inventaire - Chapitre 3'!G139</f>
        <v>6</v>
      </c>
      <c r="J141" s="25">
        <f>Lorcana486111315182124[[#This Row],[dont Nb brillant]]+'Inventaire - Chapitre 3'!H139</f>
        <v>1</v>
      </c>
    </row>
    <row r="142" spans="2:10" x14ac:dyDescent="0.25">
      <c r="B142" s="25">
        <v>133</v>
      </c>
      <c r="C142" s="107" t="s">
        <v>694</v>
      </c>
      <c r="D142" s="21" t="s">
        <v>30</v>
      </c>
      <c r="E142" s="25"/>
      <c r="F142" s="25"/>
      <c r="H142" s="25">
        <f>Lorcana486111315182124[[#This Row],[ID]]</f>
        <v>133</v>
      </c>
      <c r="I142" s="25">
        <f>Lorcana486111315182124[[#This Row],[Nb de cartes]]+'Inventaire - Chapitre 3'!G140</f>
        <v>10</v>
      </c>
      <c r="J142" s="25">
        <f>Lorcana486111315182124[[#This Row],[dont Nb brillant]]+'Inventaire - Chapitre 3'!H140</f>
        <v>0</v>
      </c>
    </row>
    <row r="143" spans="2:10" x14ac:dyDescent="0.25">
      <c r="B143" s="25">
        <v>134</v>
      </c>
      <c r="C143" s="107" t="s">
        <v>612</v>
      </c>
      <c r="D143" s="21" t="s">
        <v>30</v>
      </c>
      <c r="E143" s="25"/>
      <c r="F143" s="25"/>
      <c r="H143" s="25">
        <f>Lorcana486111315182124[[#This Row],[ID]]</f>
        <v>134</v>
      </c>
      <c r="I143" s="25">
        <f>Lorcana486111315182124[[#This Row],[Nb de cartes]]+'Inventaire - Chapitre 3'!G141</f>
        <v>16</v>
      </c>
      <c r="J143" s="25">
        <f>Lorcana486111315182124[[#This Row],[dont Nb brillant]]+'Inventaire - Chapitre 3'!H141</f>
        <v>1</v>
      </c>
    </row>
    <row r="144" spans="2:10" x14ac:dyDescent="0.25">
      <c r="B144" s="25">
        <v>135</v>
      </c>
      <c r="C144" s="107" t="s">
        <v>613</v>
      </c>
      <c r="D144" s="21" t="s">
        <v>30</v>
      </c>
      <c r="E144" s="25"/>
      <c r="F144" s="25"/>
      <c r="H144" s="25">
        <f>Lorcana486111315182124[[#This Row],[ID]]</f>
        <v>135</v>
      </c>
      <c r="I144" s="25">
        <f>Lorcana486111315182124[[#This Row],[Nb de cartes]]+'Inventaire - Chapitre 3'!G142</f>
        <v>7</v>
      </c>
      <c r="J144" s="25">
        <f>Lorcana486111315182124[[#This Row],[dont Nb brillant]]+'Inventaire - Chapitre 3'!H142</f>
        <v>1</v>
      </c>
    </row>
    <row r="145" spans="2:10" x14ac:dyDescent="0.25">
      <c r="B145" s="25">
        <v>136</v>
      </c>
      <c r="C145" s="107" t="s">
        <v>614</v>
      </c>
      <c r="D145" s="21" t="s">
        <v>30</v>
      </c>
      <c r="E145" s="25"/>
      <c r="F145" s="25"/>
      <c r="H145" s="25">
        <f>Lorcana486111315182124[[#This Row],[ID]]</f>
        <v>136</v>
      </c>
      <c r="I145" s="25">
        <f>Lorcana486111315182124[[#This Row],[Nb de cartes]]+'Inventaire - Chapitre 3'!G143</f>
        <v>5</v>
      </c>
      <c r="J145" s="25">
        <f>Lorcana486111315182124[[#This Row],[dont Nb brillant]]+'Inventaire - Chapitre 3'!H143</f>
        <v>0</v>
      </c>
    </row>
    <row r="146" spans="2:10" x14ac:dyDescent="0.25">
      <c r="B146" s="25">
        <v>137</v>
      </c>
      <c r="C146" s="107" t="s">
        <v>615</v>
      </c>
      <c r="D146" s="24" t="s">
        <v>33</v>
      </c>
      <c r="E146" s="25"/>
      <c r="F146" s="25"/>
      <c r="H146" s="25">
        <f>Lorcana486111315182124[[#This Row],[ID]]</f>
        <v>137</v>
      </c>
      <c r="I146" s="25">
        <f>Lorcana486111315182124[[#This Row],[Nb de cartes]]+'Inventaire - Chapitre 3'!G144</f>
        <v>2</v>
      </c>
      <c r="J146" s="25">
        <f>Lorcana486111315182124[[#This Row],[dont Nb brillant]]+'Inventaire - Chapitre 3'!H144</f>
        <v>0</v>
      </c>
    </row>
    <row r="147" spans="2:10" x14ac:dyDescent="0.25">
      <c r="B147" s="25">
        <v>138</v>
      </c>
      <c r="C147" s="107" t="s">
        <v>616</v>
      </c>
      <c r="D147" s="24" t="s">
        <v>33</v>
      </c>
      <c r="E147" s="25"/>
      <c r="F147" s="25"/>
      <c r="H147" s="25">
        <f>Lorcana486111315182124[[#This Row],[ID]]</f>
        <v>138</v>
      </c>
      <c r="I147" s="25">
        <f>Lorcana486111315182124[[#This Row],[Nb de cartes]]+'Inventaire - Chapitre 3'!G145</f>
        <v>10</v>
      </c>
      <c r="J147" s="25">
        <f>Lorcana486111315182124[[#This Row],[dont Nb brillant]]+'Inventaire - Chapitre 3'!H145</f>
        <v>0</v>
      </c>
    </row>
    <row r="148" spans="2:10" x14ac:dyDescent="0.25">
      <c r="B148" s="25">
        <v>139</v>
      </c>
      <c r="C148" s="107" t="s">
        <v>617</v>
      </c>
      <c r="D148" s="24" t="s">
        <v>33</v>
      </c>
      <c r="E148" s="25"/>
      <c r="F148" s="25"/>
      <c r="H148" s="25">
        <f>Lorcana486111315182124[[#This Row],[ID]]</f>
        <v>139</v>
      </c>
      <c r="I148" s="25">
        <f>Lorcana486111315182124[[#This Row],[Nb de cartes]]+'Inventaire - Chapitre 3'!G146</f>
        <v>9</v>
      </c>
      <c r="J148" s="25">
        <f>Lorcana486111315182124[[#This Row],[dont Nb brillant]]+'Inventaire - Chapitre 3'!H146</f>
        <v>0</v>
      </c>
    </row>
    <row r="149" spans="2:10" x14ac:dyDescent="0.25">
      <c r="B149" s="25">
        <v>140</v>
      </c>
      <c r="C149" s="107" t="s">
        <v>618</v>
      </c>
      <c r="D149" s="24" t="s">
        <v>33</v>
      </c>
      <c r="E149" s="25"/>
      <c r="F149" s="25"/>
      <c r="H149" s="25">
        <f>Lorcana486111315182124[[#This Row],[ID]]</f>
        <v>140</v>
      </c>
      <c r="I149" s="25">
        <f>Lorcana486111315182124[[#This Row],[Nb de cartes]]+'Inventaire - Chapitre 3'!G147</f>
        <v>13</v>
      </c>
      <c r="J149" s="25">
        <f>Lorcana486111315182124[[#This Row],[dont Nb brillant]]+'Inventaire - Chapitre 3'!H147</f>
        <v>1</v>
      </c>
    </row>
    <row r="150" spans="2:10" x14ac:dyDescent="0.25">
      <c r="B150" s="25">
        <v>141</v>
      </c>
      <c r="C150" s="107" t="s">
        <v>619</v>
      </c>
      <c r="D150" s="24" t="s">
        <v>33</v>
      </c>
      <c r="E150" s="25"/>
      <c r="F150" s="25"/>
      <c r="H150" s="25">
        <f>Lorcana486111315182124[[#This Row],[ID]]</f>
        <v>141</v>
      </c>
      <c r="I150" s="25">
        <f>Lorcana486111315182124[[#This Row],[Nb de cartes]]+'Inventaire - Chapitre 3'!G148</f>
        <v>9</v>
      </c>
      <c r="J150" s="25">
        <f>Lorcana486111315182124[[#This Row],[dont Nb brillant]]+'Inventaire - Chapitre 3'!H148</f>
        <v>1</v>
      </c>
    </row>
    <row r="151" spans="2:10" x14ac:dyDescent="0.25">
      <c r="B151" s="25">
        <v>142</v>
      </c>
      <c r="C151" s="107" t="s">
        <v>620</v>
      </c>
      <c r="D151" s="24" t="s">
        <v>33</v>
      </c>
      <c r="E151" s="25"/>
      <c r="F151" s="25"/>
      <c r="H151" s="25">
        <f>Lorcana486111315182124[[#This Row],[ID]]</f>
        <v>142</v>
      </c>
      <c r="I151" s="25">
        <f>Lorcana486111315182124[[#This Row],[Nb de cartes]]+'Inventaire - Chapitre 3'!G149</f>
        <v>14</v>
      </c>
      <c r="J151" s="25">
        <f>Lorcana486111315182124[[#This Row],[dont Nb brillant]]+'Inventaire - Chapitre 3'!H149</f>
        <v>1</v>
      </c>
    </row>
    <row r="152" spans="2:10" x14ac:dyDescent="0.25">
      <c r="B152" s="25">
        <v>143</v>
      </c>
      <c r="C152" s="107" t="s">
        <v>621</v>
      </c>
      <c r="D152" s="24" t="s">
        <v>33</v>
      </c>
      <c r="E152" s="25"/>
      <c r="F152" s="25"/>
      <c r="H152" s="25">
        <f>Lorcana486111315182124[[#This Row],[ID]]</f>
        <v>143</v>
      </c>
      <c r="I152" s="25">
        <f>Lorcana486111315182124[[#This Row],[Nb de cartes]]+'Inventaire - Chapitre 3'!G150</f>
        <v>2</v>
      </c>
      <c r="J152" s="25">
        <f>Lorcana486111315182124[[#This Row],[dont Nb brillant]]+'Inventaire - Chapitre 3'!H150</f>
        <v>0</v>
      </c>
    </row>
    <row r="153" spans="2:10" x14ac:dyDescent="0.25">
      <c r="B153" s="25">
        <v>144</v>
      </c>
      <c r="C153" s="107" t="s">
        <v>622</v>
      </c>
      <c r="D153" s="24" t="s">
        <v>33</v>
      </c>
      <c r="E153" s="25"/>
      <c r="F153" s="25"/>
      <c r="H153" s="25">
        <f>Lorcana486111315182124[[#This Row],[ID]]</f>
        <v>144</v>
      </c>
      <c r="I153" s="25">
        <f>Lorcana486111315182124[[#This Row],[Nb de cartes]]+'Inventaire - Chapitre 3'!G151</f>
        <v>6</v>
      </c>
      <c r="J153" s="25">
        <f>Lorcana486111315182124[[#This Row],[dont Nb brillant]]+'Inventaire - Chapitre 3'!H151</f>
        <v>2</v>
      </c>
    </row>
    <row r="154" spans="2:10" x14ac:dyDescent="0.25">
      <c r="B154" s="25">
        <v>145</v>
      </c>
      <c r="C154" s="107" t="s">
        <v>623</v>
      </c>
      <c r="D154" s="24" t="s">
        <v>33</v>
      </c>
      <c r="E154" s="25"/>
      <c r="F154" s="25"/>
      <c r="H154" s="25">
        <f>Lorcana486111315182124[[#This Row],[ID]]</f>
        <v>145</v>
      </c>
      <c r="I154" s="25">
        <f>Lorcana486111315182124[[#This Row],[Nb de cartes]]+'Inventaire - Chapitre 3'!G152</f>
        <v>5</v>
      </c>
      <c r="J154" s="25">
        <f>Lorcana486111315182124[[#This Row],[dont Nb brillant]]+'Inventaire - Chapitre 3'!H152</f>
        <v>0</v>
      </c>
    </row>
    <row r="155" spans="2:10" x14ac:dyDescent="0.25">
      <c r="B155" s="25">
        <v>146</v>
      </c>
      <c r="C155" s="107" t="s">
        <v>624</v>
      </c>
      <c r="D155" s="24" t="s">
        <v>33</v>
      </c>
      <c r="E155" s="25"/>
      <c r="F155" s="25"/>
      <c r="H155" s="25">
        <f>Lorcana486111315182124[[#This Row],[ID]]</f>
        <v>146</v>
      </c>
      <c r="I155" s="25">
        <f>Lorcana486111315182124[[#This Row],[Nb de cartes]]+'Inventaire - Chapitre 3'!G153</f>
        <v>13</v>
      </c>
      <c r="J155" s="25">
        <f>Lorcana486111315182124[[#This Row],[dont Nb brillant]]+'Inventaire - Chapitre 3'!H153</f>
        <v>0</v>
      </c>
    </row>
    <row r="156" spans="2:10" x14ac:dyDescent="0.25">
      <c r="B156" s="25">
        <v>147</v>
      </c>
      <c r="C156" s="107" t="s">
        <v>625</v>
      </c>
      <c r="D156" s="24" t="s">
        <v>33</v>
      </c>
      <c r="E156" s="25"/>
      <c r="F156" s="25"/>
      <c r="H156" s="25">
        <f>Lorcana486111315182124[[#This Row],[ID]]</f>
        <v>147</v>
      </c>
      <c r="I156" s="25">
        <f>Lorcana486111315182124[[#This Row],[Nb de cartes]]+'Inventaire - Chapitre 3'!G154</f>
        <v>10</v>
      </c>
      <c r="J156" s="25">
        <f>Lorcana486111315182124[[#This Row],[dont Nb brillant]]+'Inventaire - Chapitre 3'!H154</f>
        <v>1</v>
      </c>
    </row>
    <row r="157" spans="2:10" x14ac:dyDescent="0.25">
      <c r="B157" s="25">
        <v>148</v>
      </c>
      <c r="C157" s="107" t="s">
        <v>626</v>
      </c>
      <c r="D157" s="24" t="s">
        <v>33</v>
      </c>
      <c r="E157" s="25"/>
      <c r="F157" s="25"/>
      <c r="H157" s="25">
        <f>Lorcana486111315182124[[#This Row],[ID]]</f>
        <v>148</v>
      </c>
      <c r="I157" s="25">
        <f>Lorcana486111315182124[[#This Row],[Nb de cartes]]+'Inventaire - Chapitre 3'!G155</f>
        <v>9</v>
      </c>
      <c r="J157" s="25">
        <f>Lorcana486111315182124[[#This Row],[dont Nb brillant]]+'Inventaire - Chapitre 3'!H155</f>
        <v>0</v>
      </c>
    </row>
    <row r="158" spans="2:10" x14ac:dyDescent="0.25">
      <c r="B158" s="25">
        <v>149</v>
      </c>
      <c r="C158" s="107" t="s">
        <v>627</v>
      </c>
      <c r="D158" s="24" t="s">
        <v>33</v>
      </c>
      <c r="E158" s="25"/>
      <c r="F158" s="25"/>
      <c r="H158" s="25">
        <f>Lorcana486111315182124[[#This Row],[ID]]</f>
        <v>149</v>
      </c>
      <c r="I158" s="25">
        <f>Lorcana486111315182124[[#This Row],[Nb de cartes]]+'Inventaire - Chapitre 3'!G156</f>
        <v>14</v>
      </c>
      <c r="J158" s="25">
        <f>Lorcana486111315182124[[#This Row],[dont Nb brillant]]+'Inventaire - Chapitre 3'!H156</f>
        <v>1</v>
      </c>
    </row>
    <row r="159" spans="2:10" x14ac:dyDescent="0.25">
      <c r="B159" s="25">
        <v>150</v>
      </c>
      <c r="C159" s="107" t="s">
        <v>628</v>
      </c>
      <c r="D159" s="24" t="s">
        <v>33</v>
      </c>
      <c r="E159" s="25"/>
      <c r="F159" s="25"/>
      <c r="H159" s="25">
        <f>Lorcana486111315182124[[#This Row],[ID]]</f>
        <v>150</v>
      </c>
      <c r="I159" s="25">
        <f>Lorcana486111315182124[[#This Row],[Nb de cartes]]+'Inventaire - Chapitre 3'!G157</f>
        <v>17</v>
      </c>
      <c r="J159" s="25">
        <f>Lorcana486111315182124[[#This Row],[dont Nb brillant]]+'Inventaire - Chapitre 3'!H157</f>
        <v>0</v>
      </c>
    </row>
    <row r="160" spans="2:10" x14ac:dyDescent="0.25">
      <c r="B160" s="25">
        <v>151</v>
      </c>
      <c r="C160" s="107" t="s">
        <v>629</v>
      </c>
      <c r="D160" s="24" t="s">
        <v>33</v>
      </c>
      <c r="E160" s="25"/>
      <c r="F160" s="25"/>
      <c r="H160" s="25">
        <f>Lorcana486111315182124[[#This Row],[ID]]</f>
        <v>151</v>
      </c>
      <c r="I160" s="25">
        <f>Lorcana486111315182124[[#This Row],[Nb de cartes]]+'Inventaire - Chapitre 3'!G158</f>
        <v>3</v>
      </c>
      <c r="J160" s="25">
        <f>Lorcana486111315182124[[#This Row],[dont Nb brillant]]+'Inventaire - Chapitre 3'!H158</f>
        <v>0</v>
      </c>
    </row>
    <row r="161" spans="2:10" x14ac:dyDescent="0.25">
      <c r="B161" s="25">
        <v>152</v>
      </c>
      <c r="C161" s="107" t="s">
        <v>630</v>
      </c>
      <c r="D161" s="24" t="s">
        <v>33</v>
      </c>
      <c r="E161" s="25"/>
      <c r="F161" s="25"/>
      <c r="H161" s="25">
        <f>Lorcana486111315182124[[#This Row],[ID]]</f>
        <v>152</v>
      </c>
      <c r="I161" s="25">
        <f>Lorcana486111315182124[[#This Row],[Nb de cartes]]+'Inventaire - Chapitre 3'!G159</f>
        <v>13</v>
      </c>
      <c r="J161" s="25">
        <f>Lorcana486111315182124[[#This Row],[dont Nb brillant]]+'Inventaire - Chapitre 3'!H159</f>
        <v>1</v>
      </c>
    </row>
    <row r="162" spans="2:10" x14ac:dyDescent="0.25">
      <c r="B162" s="25">
        <v>153</v>
      </c>
      <c r="C162" s="107" t="s">
        <v>631</v>
      </c>
      <c r="D162" s="24" t="s">
        <v>33</v>
      </c>
      <c r="E162" s="25"/>
      <c r="F162" s="25"/>
      <c r="H162" s="25">
        <f>Lorcana486111315182124[[#This Row],[ID]]</f>
        <v>153</v>
      </c>
      <c r="I162" s="25">
        <f>Lorcana486111315182124[[#This Row],[Nb de cartes]]+'Inventaire - Chapitre 3'!G160</f>
        <v>10</v>
      </c>
      <c r="J162" s="25">
        <f>Lorcana486111315182124[[#This Row],[dont Nb brillant]]+'Inventaire - Chapitre 3'!H160</f>
        <v>2</v>
      </c>
    </row>
    <row r="163" spans="2:10" x14ac:dyDescent="0.25">
      <c r="B163" s="25">
        <v>154</v>
      </c>
      <c r="C163" s="107" t="s">
        <v>632</v>
      </c>
      <c r="D163" s="24" t="s">
        <v>33</v>
      </c>
      <c r="E163" s="25"/>
      <c r="F163" s="25"/>
      <c r="H163" s="25">
        <f>Lorcana486111315182124[[#This Row],[ID]]</f>
        <v>154</v>
      </c>
      <c r="I163" s="25">
        <f>Lorcana486111315182124[[#This Row],[Nb de cartes]]+'Inventaire - Chapitre 3'!G161</f>
        <v>3</v>
      </c>
      <c r="J163" s="25">
        <f>Lorcana486111315182124[[#This Row],[dont Nb brillant]]+'Inventaire - Chapitre 3'!H161</f>
        <v>1</v>
      </c>
    </row>
    <row r="164" spans="2:10" x14ac:dyDescent="0.25">
      <c r="B164" s="25">
        <v>155</v>
      </c>
      <c r="C164" s="107" t="s">
        <v>633</v>
      </c>
      <c r="D164" s="24" t="s">
        <v>33</v>
      </c>
      <c r="E164" s="25"/>
      <c r="F164" s="25"/>
      <c r="H164" s="25">
        <f>Lorcana486111315182124[[#This Row],[ID]]</f>
        <v>155</v>
      </c>
      <c r="I164" s="25">
        <f>Lorcana486111315182124[[#This Row],[Nb de cartes]]+'Inventaire - Chapitre 3'!G162</f>
        <v>7</v>
      </c>
      <c r="J164" s="25">
        <f>Lorcana486111315182124[[#This Row],[dont Nb brillant]]+'Inventaire - Chapitre 3'!H162</f>
        <v>0</v>
      </c>
    </row>
    <row r="165" spans="2:10" x14ac:dyDescent="0.25">
      <c r="B165" s="25">
        <v>156</v>
      </c>
      <c r="C165" s="107" t="s">
        <v>634</v>
      </c>
      <c r="D165" s="24" t="s">
        <v>33</v>
      </c>
      <c r="E165" s="25"/>
      <c r="F165" s="25"/>
      <c r="H165" s="25">
        <f>Lorcana486111315182124[[#This Row],[ID]]</f>
        <v>156</v>
      </c>
      <c r="I165" s="25">
        <f>Lorcana486111315182124[[#This Row],[Nb de cartes]]+'Inventaire - Chapitre 3'!G163</f>
        <v>10</v>
      </c>
      <c r="J165" s="25">
        <f>Lorcana486111315182124[[#This Row],[dont Nb brillant]]+'Inventaire - Chapitre 3'!H163</f>
        <v>0</v>
      </c>
    </row>
    <row r="166" spans="2:10" x14ac:dyDescent="0.25">
      <c r="B166" s="25">
        <v>157</v>
      </c>
      <c r="C166" s="107" t="s">
        <v>635</v>
      </c>
      <c r="D166" s="24" t="s">
        <v>33</v>
      </c>
      <c r="E166" s="25"/>
      <c r="F166" s="25"/>
      <c r="H166" s="25">
        <f>Lorcana486111315182124[[#This Row],[ID]]</f>
        <v>157</v>
      </c>
      <c r="I166" s="25">
        <f>Lorcana486111315182124[[#This Row],[Nb de cartes]]+'Inventaire - Chapitre 3'!G164</f>
        <v>4</v>
      </c>
      <c r="J166" s="25">
        <f>Lorcana486111315182124[[#This Row],[dont Nb brillant]]+'Inventaire - Chapitre 3'!H164</f>
        <v>1</v>
      </c>
    </row>
    <row r="167" spans="2:10" x14ac:dyDescent="0.25">
      <c r="B167" s="25">
        <v>158</v>
      </c>
      <c r="C167" s="107" t="s">
        <v>636</v>
      </c>
      <c r="D167" s="24" t="s">
        <v>33</v>
      </c>
      <c r="E167" s="25"/>
      <c r="F167" s="25"/>
      <c r="H167" s="25">
        <f>Lorcana486111315182124[[#This Row],[ID]]</f>
        <v>158</v>
      </c>
      <c r="I167" s="25">
        <f>Lorcana486111315182124[[#This Row],[Nb de cartes]]+'Inventaire - Chapitre 3'!G165</f>
        <v>3</v>
      </c>
      <c r="J167" s="25">
        <f>Lorcana486111315182124[[#This Row],[dont Nb brillant]]+'Inventaire - Chapitre 3'!H165</f>
        <v>1</v>
      </c>
    </row>
    <row r="168" spans="2:10" x14ac:dyDescent="0.25">
      <c r="B168" s="25">
        <v>159</v>
      </c>
      <c r="C168" s="107" t="s">
        <v>695</v>
      </c>
      <c r="D168" s="24" t="s">
        <v>33</v>
      </c>
      <c r="E168" s="25"/>
      <c r="F168" s="25"/>
      <c r="H168" s="25">
        <f>Lorcana486111315182124[[#This Row],[ID]]</f>
        <v>159</v>
      </c>
      <c r="I168" s="25">
        <f>Lorcana486111315182124[[#This Row],[Nb de cartes]]+'Inventaire - Chapitre 3'!G166</f>
        <v>11</v>
      </c>
      <c r="J168" s="25">
        <f>Lorcana486111315182124[[#This Row],[dont Nb brillant]]+'Inventaire - Chapitre 3'!H166</f>
        <v>2</v>
      </c>
    </row>
    <row r="169" spans="2:10" x14ac:dyDescent="0.25">
      <c r="B169" s="25">
        <v>160</v>
      </c>
      <c r="C169" s="107" t="s">
        <v>696</v>
      </c>
      <c r="D169" s="24" t="s">
        <v>33</v>
      </c>
      <c r="E169" s="25"/>
      <c r="F169" s="25"/>
      <c r="H169" s="25">
        <f>Lorcana486111315182124[[#This Row],[ID]]</f>
        <v>160</v>
      </c>
      <c r="I169" s="25">
        <f>Lorcana486111315182124[[#This Row],[Nb de cartes]]+'Inventaire - Chapitre 3'!G167</f>
        <v>4</v>
      </c>
      <c r="J169" s="25">
        <f>Lorcana486111315182124[[#This Row],[dont Nb brillant]]+'Inventaire - Chapitre 3'!H167</f>
        <v>0</v>
      </c>
    </row>
    <row r="170" spans="2:10" x14ac:dyDescent="0.25">
      <c r="B170" s="25">
        <v>161</v>
      </c>
      <c r="C170" s="107" t="s">
        <v>697</v>
      </c>
      <c r="D170" s="24" t="s">
        <v>33</v>
      </c>
      <c r="E170" s="25"/>
      <c r="F170" s="25"/>
      <c r="H170" s="25">
        <f>Lorcana486111315182124[[#This Row],[ID]]</f>
        <v>161</v>
      </c>
      <c r="I170" s="25">
        <f>Lorcana486111315182124[[#This Row],[Nb de cartes]]+'Inventaire - Chapitre 3'!G168</f>
        <v>6</v>
      </c>
      <c r="J170" s="25">
        <f>Lorcana486111315182124[[#This Row],[dont Nb brillant]]+'Inventaire - Chapitre 3'!H168</f>
        <v>0</v>
      </c>
    </row>
    <row r="171" spans="2:10" x14ac:dyDescent="0.25">
      <c r="B171" s="25">
        <v>162</v>
      </c>
      <c r="C171" s="107" t="s">
        <v>698</v>
      </c>
      <c r="D171" s="24" t="s">
        <v>33</v>
      </c>
      <c r="E171" s="25"/>
      <c r="F171" s="25"/>
      <c r="H171" s="25">
        <f>Lorcana486111315182124[[#This Row],[ID]]</f>
        <v>162</v>
      </c>
      <c r="I171" s="25">
        <f>Lorcana486111315182124[[#This Row],[Nb de cartes]]+'Inventaire - Chapitre 3'!G169</f>
        <v>11</v>
      </c>
      <c r="J171" s="25">
        <f>Lorcana486111315182124[[#This Row],[dont Nb brillant]]+'Inventaire - Chapitre 3'!H169</f>
        <v>0</v>
      </c>
    </row>
    <row r="172" spans="2:10" x14ac:dyDescent="0.25">
      <c r="B172" s="25">
        <v>163</v>
      </c>
      <c r="C172" s="107" t="s">
        <v>699</v>
      </c>
      <c r="D172" s="24" t="s">
        <v>33</v>
      </c>
      <c r="E172" s="25"/>
      <c r="F172" s="25"/>
      <c r="H172" s="25">
        <f>Lorcana486111315182124[[#This Row],[ID]]</f>
        <v>163</v>
      </c>
      <c r="I172" s="25">
        <f>Lorcana486111315182124[[#This Row],[Nb de cartes]]+'Inventaire - Chapitre 3'!G170</f>
        <v>4</v>
      </c>
      <c r="J172" s="25">
        <f>Lorcana486111315182124[[#This Row],[dont Nb brillant]]+'Inventaire - Chapitre 3'!H170</f>
        <v>1</v>
      </c>
    </row>
    <row r="173" spans="2:10" x14ac:dyDescent="0.25">
      <c r="B173" s="25">
        <v>164</v>
      </c>
      <c r="C173" s="107" t="s">
        <v>711</v>
      </c>
      <c r="D173" s="24" t="s">
        <v>33</v>
      </c>
      <c r="E173" s="25"/>
      <c r="F173" s="25"/>
      <c r="H173" s="25">
        <f>Lorcana486111315182124[[#This Row],[ID]]</f>
        <v>164</v>
      </c>
      <c r="I173" s="25">
        <f>Lorcana486111315182124[[#This Row],[Nb de cartes]]+'Inventaire - Chapitre 3'!G171</f>
        <v>7</v>
      </c>
      <c r="J173" s="25">
        <f>Lorcana486111315182124[[#This Row],[dont Nb brillant]]+'Inventaire - Chapitre 3'!H171</f>
        <v>1</v>
      </c>
    </row>
    <row r="174" spans="2:10" x14ac:dyDescent="0.25">
      <c r="B174" s="25">
        <v>165</v>
      </c>
      <c r="C174" s="107" t="s">
        <v>710</v>
      </c>
      <c r="D174" s="24" t="s">
        <v>33</v>
      </c>
      <c r="E174" s="25"/>
      <c r="F174" s="25"/>
      <c r="H174" s="25">
        <f>Lorcana486111315182124[[#This Row],[ID]]</f>
        <v>165</v>
      </c>
      <c r="I174" s="25">
        <f>Lorcana486111315182124[[#This Row],[Nb de cartes]]+'Inventaire - Chapitre 3'!G172</f>
        <v>1</v>
      </c>
      <c r="J174" s="25">
        <f>Lorcana486111315182124[[#This Row],[dont Nb brillant]]+'Inventaire - Chapitre 3'!H172</f>
        <v>0</v>
      </c>
    </row>
    <row r="175" spans="2:10" x14ac:dyDescent="0.25">
      <c r="B175" s="25">
        <v>166</v>
      </c>
      <c r="C175" s="107" t="s">
        <v>709</v>
      </c>
      <c r="D175" s="24" t="s">
        <v>33</v>
      </c>
      <c r="E175" s="25"/>
      <c r="F175" s="25"/>
      <c r="H175" s="25">
        <f>Lorcana486111315182124[[#This Row],[ID]]</f>
        <v>166</v>
      </c>
      <c r="I175" s="25">
        <f>Lorcana486111315182124[[#This Row],[Nb de cartes]]+'Inventaire - Chapitre 3'!G173</f>
        <v>5</v>
      </c>
      <c r="J175" s="25">
        <f>Lorcana486111315182124[[#This Row],[dont Nb brillant]]+'Inventaire - Chapitre 3'!H173</f>
        <v>0</v>
      </c>
    </row>
    <row r="176" spans="2:10" x14ac:dyDescent="0.25">
      <c r="B176" s="25">
        <v>167</v>
      </c>
      <c r="C176" s="107" t="s">
        <v>708</v>
      </c>
      <c r="D176" s="24" t="s">
        <v>33</v>
      </c>
      <c r="E176" s="25"/>
      <c r="F176" s="25"/>
      <c r="H176" s="25">
        <f>Lorcana486111315182124[[#This Row],[ID]]</f>
        <v>167</v>
      </c>
      <c r="I176" s="25">
        <f>Lorcana486111315182124[[#This Row],[Nb de cartes]]+'Inventaire - Chapitre 3'!G174</f>
        <v>14</v>
      </c>
      <c r="J176" s="25">
        <f>Lorcana486111315182124[[#This Row],[dont Nb brillant]]+'Inventaire - Chapitre 3'!H174</f>
        <v>2</v>
      </c>
    </row>
    <row r="177" spans="2:10" x14ac:dyDescent="0.25">
      <c r="B177" s="25">
        <v>168</v>
      </c>
      <c r="C177" s="107" t="s">
        <v>637</v>
      </c>
      <c r="D177" s="24" t="s">
        <v>33</v>
      </c>
      <c r="E177" s="25"/>
      <c r="F177" s="25"/>
      <c r="H177" s="25">
        <f>Lorcana486111315182124[[#This Row],[ID]]</f>
        <v>168</v>
      </c>
      <c r="I177" s="25">
        <f>Lorcana486111315182124[[#This Row],[Nb de cartes]]+'Inventaire - Chapitre 3'!G175</f>
        <v>3</v>
      </c>
      <c r="J177" s="25">
        <f>Lorcana486111315182124[[#This Row],[dont Nb brillant]]+'Inventaire - Chapitre 3'!H175</f>
        <v>0</v>
      </c>
    </row>
    <row r="178" spans="2:10" x14ac:dyDescent="0.25">
      <c r="B178" s="25">
        <v>169</v>
      </c>
      <c r="C178" s="107" t="s">
        <v>638</v>
      </c>
      <c r="D178" s="24" t="s">
        <v>33</v>
      </c>
      <c r="E178" s="25"/>
      <c r="F178" s="25"/>
      <c r="H178" s="25">
        <f>Lorcana486111315182124[[#This Row],[ID]]</f>
        <v>169</v>
      </c>
      <c r="I178" s="25">
        <f>Lorcana486111315182124[[#This Row],[Nb de cartes]]+'Inventaire - Chapitre 3'!G176</f>
        <v>15</v>
      </c>
      <c r="J178" s="25">
        <f>Lorcana486111315182124[[#This Row],[dont Nb brillant]]+'Inventaire - Chapitre 3'!H176</f>
        <v>2</v>
      </c>
    </row>
    <row r="179" spans="2:10" x14ac:dyDescent="0.25">
      <c r="B179" s="25">
        <v>170</v>
      </c>
      <c r="C179" s="107" t="s">
        <v>639</v>
      </c>
      <c r="D179" s="24" t="s">
        <v>33</v>
      </c>
      <c r="E179" s="25"/>
      <c r="F179" s="25"/>
      <c r="H179" s="25">
        <f>Lorcana486111315182124[[#This Row],[ID]]</f>
        <v>170</v>
      </c>
      <c r="I179" s="25">
        <f>Lorcana486111315182124[[#This Row],[Nb de cartes]]+'Inventaire - Chapitre 3'!G177</f>
        <v>10</v>
      </c>
      <c r="J179" s="25">
        <f>Lorcana486111315182124[[#This Row],[dont Nb brillant]]+'Inventaire - Chapitre 3'!H177</f>
        <v>0</v>
      </c>
    </row>
    <row r="180" spans="2:10" x14ac:dyDescent="0.25">
      <c r="B180" s="25">
        <v>171</v>
      </c>
      <c r="C180" s="107" t="s">
        <v>640</v>
      </c>
      <c r="D180" s="22" t="s">
        <v>31</v>
      </c>
      <c r="E180" s="25"/>
      <c r="F180" s="25"/>
      <c r="H180" s="25">
        <f>Lorcana486111315182124[[#This Row],[ID]]</f>
        <v>171</v>
      </c>
      <c r="I180" s="25">
        <f>Lorcana486111315182124[[#This Row],[Nb de cartes]]+'Inventaire - Chapitre 3'!G178</f>
        <v>11</v>
      </c>
      <c r="J180" s="25">
        <f>Lorcana486111315182124[[#This Row],[dont Nb brillant]]+'Inventaire - Chapitre 3'!H178</f>
        <v>2</v>
      </c>
    </row>
    <row r="181" spans="2:10" x14ac:dyDescent="0.25">
      <c r="B181" s="25">
        <v>172</v>
      </c>
      <c r="C181" s="107" t="s">
        <v>641</v>
      </c>
      <c r="D181" s="22" t="s">
        <v>31</v>
      </c>
      <c r="E181" s="25"/>
      <c r="F181" s="25"/>
      <c r="H181" s="25">
        <f>Lorcana486111315182124[[#This Row],[ID]]</f>
        <v>172</v>
      </c>
      <c r="I181" s="25">
        <f>Lorcana486111315182124[[#This Row],[Nb de cartes]]+'Inventaire - Chapitre 3'!G179</f>
        <v>9</v>
      </c>
      <c r="J181" s="25">
        <f>Lorcana486111315182124[[#This Row],[dont Nb brillant]]+'Inventaire - Chapitre 3'!H179</f>
        <v>0</v>
      </c>
    </row>
    <row r="182" spans="2:10" x14ac:dyDescent="0.25">
      <c r="B182" s="25">
        <v>173</v>
      </c>
      <c r="C182" s="107" t="s">
        <v>642</v>
      </c>
      <c r="D182" s="22" t="s">
        <v>31</v>
      </c>
      <c r="E182" s="25"/>
      <c r="F182" s="25"/>
      <c r="H182" s="25">
        <f>Lorcana486111315182124[[#This Row],[ID]]</f>
        <v>173</v>
      </c>
      <c r="I182" s="25">
        <f>Lorcana486111315182124[[#This Row],[Nb de cartes]]+'Inventaire - Chapitre 3'!G180</f>
        <v>2</v>
      </c>
      <c r="J182" s="25">
        <f>Lorcana486111315182124[[#This Row],[dont Nb brillant]]+'Inventaire - Chapitre 3'!H180</f>
        <v>0</v>
      </c>
    </row>
    <row r="183" spans="2:10" x14ac:dyDescent="0.25">
      <c r="B183" s="25">
        <v>174</v>
      </c>
      <c r="C183" s="107" t="s">
        <v>643</v>
      </c>
      <c r="D183" s="22" t="s">
        <v>31</v>
      </c>
      <c r="E183" s="25"/>
      <c r="F183" s="25"/>
      <c r="H183" s="25">
        <f>Lorcana486111315182124[[#This Row],[ID]]</f>
        <v>174</v>
      </c>
      <c r="I183" s="25">
        <f>Lorcana486111315182124[[#This Row],[Nb de cartes]]+'Inventaire - Chapitre 3'!G181</f>
        <v>6</v>
      </c>
      <c r="J183" s="25">
        <f>Lorcana486111315182124[[#This Row],[dont Nb brillant]]+'Inventaire - Chapitre 3'!H181</f>
        <v>1</v>
      </c>
    </row>
    <row r="184" spans="2:10" x14ac:dyDescent="0.25">
      <c r="B184" s="25">
        <v>175</v>
      </c>
      <c r="C184" s="107" t="s">
        <v>644</v>
      </c>
      <c r="D184" s="22" t="s">
        <v>31</v>
      </c>
      <c r="E184" s="25"/>
      <c r="F184" s="25"/>
      <c r="H184" s="25">
        <f>Lorcana486111315182124[[#This Row],[ID]]</f>
        <v>175</v>
      </c>
      <c r="I184" s="25">
        <f>Lorcana486111315182124[[#This Row],[Nb de cartes]]+'Inventaire - Chapitre 3'!G182</f>
        <v>11</v>
      </c>
      <c r="J184" s="25">
        <f>Lorcana486111315182124[[#This Row],[dont Nb brillant]]+'Inventaire - Chapitre 3'!H182</f>
        <v>0</v>
      </c>
    </row>
    <row r="185" spans="2:10" x14ac:dyDescent="0.25">
      <c r="B185" s="25">
        <v>176</v>
      </c>
      <c r="C185" s="107" t="s">
        <v>645</v>
      </c>
      <c r="D185" s="22" t="s">
        <v>31</v>
      </c>
      <c r="E185" s="25"/>
      <c r="F185" s="25"/>
      <c r="H185" s="25">
        <f>Lorcana486111315182124[[#This Row],[ID]]</f>
        <v>176</v>
      </c>
      <c r="I185" s="25">
        <f>Lorcana486111315182124[[#This Row],[Nb de cartes]]+'Inventaire - Chapitre 3'!G183</f>
        <v>5</v>
      </c>
      <c r="J185" s="25">
        <f>Lorcana486111315182124[[#This Row],[dont Nb brillant]]+'Inventaire - Chapitre 3'!H183</f>
        <v>0</v>
      </c>
    </row>
    <row r="186" spans="2:10" x14ac:dyDescent="0.25">
      <c r="B186" s="25">
        <v>177</v>
      </c>
      <c r="C186" s="107" t="s">
        <v>646</v>
      </c>
      <c r="D186" s="22" t="s">
        <v>31</v>
      </c>
      <c r="E186" s="25"/>
      <c r="F186" s="25"/>
      <c r="H186" s="25">
        <f>Lorcana486111315182124[[#This Row],[ID]]</f>
        <v>177</v>
      </c>
      <c r="I186" s="25">
        <f>Lorcana486111315182124[[#This Row],[Nb de cartes]]+'Inventaire - Chapitre 3'!G184</f>
        <v>12</v>
      </c>
      <c r="J186" s="25">
        <f>Lorcana486111315182124[[#This Row],[dont Nb brillant]]+'Inventaire - Chapitre 3'!H184</f>
        <v>0</v>
      </c>
    </row>
    <row r="187" spans="2:10" x14ac:dyDescent="0.25">
      <c r="B187" s="25">
        <v>178</v>
      </c>
      <c r="C187" s="107" t="s">
        <v>647</v>
      </c>
      <c r="D187" s="22" t="s">
        <v>31</v>
      </c>
      <c r="E187" s="25"/>
      <c r="F187" s="25"/>
      <c r="H187" s="25">
        <f>Lorcana486111315182124[[#This Row],[ID]]</f>
        <v>178</v>
      </c>
      <c r="I187" s="25">
        <f>Lorcana486111315182124[[#This Row],[Nb de cartes]]+'Inventaire - Chapitre 3'!G185</f>
        <v>6</v>
      </c>
      <c r="J187" s="25">
        <f>Lorcana486111315182124[[#This Row],[dont Nb brillant]]+'Inventaire - Chapitre 3'!H185</f>
        <v>1</v>
      </c>
    </row>
    <row r="188" spans="2:10" x14ac:dyDescent="0.25">
      <c r="B188" s="25">
        <v>179</v>
      </c>
      <c r="C188" s="107" t="s">
        <v>648</v>
      </c>
      <c r="D188" s="22" t="s">
        <v>31</v>
      </c>
      <c r="E188" s="25"/>
      <c r="F188" s="25"/>
      <c r="H188" s="25">
        <f>Lorcana486111315182124[[#This Row],[ID]]</f>
        <v>179</v>
      </c>
      <c r="I188" s="25">
        <f>Lorcana486111315182124[[#This Row],[Nb de cartes]]+'Inventaire - Chapitre 3'!G186</f>
        <v>5</v>
      </c>
      <c r="J188" s="25">
        <f>Lorcana486111315182124[[#This Row],[dont Nb brillant]]+'Inventaire - Chapitre 3'!H186</f>
        <v>0</v>
      </c>
    </row>
    <row r="189" spans="2:10" x14ac:dyDescent="0.25">
      <c r="B189" s="25">
        <v>180</v>
      </c>
      <c r="C189" s="107" t="s">
        <v>649</v>
      </c>
      <c r="D189" s="22" t="s">
        <v>31</v>
      </c>
      <c r="E189" s="25"/>
      <c r="F189" s="25"/>
      <c r="H189" s="25">
        <f>Lorcana486111315182124[[#This Row],[ID]]</f>
        <v>180</v>
      </c>
      <c r="I189" s="25">
        <f>Lorcana486111315182124[[#This Row],[Nb de cartes]]+'Inventaire - Chapitre 3'!G187</f>
        <v>10</v>
      </c>
      <c r="J189" s="25">
        <f>Lorcana486111315182124[[#This Row],[dont Nb brillant]]+'Inventaire - Chapitre 3'!H187</f>
        <v>1</v>
      </c>
    </row>
    <row r="190" spans="2:10" x14ac:dyDescent="0.25">
      <c r="B190" s="25">
        <v>181</v>
      </c>
      <c r="C190" s="107" t="s">
        <v>650</v>
      </c>
      <c r="D190" s="22" t="s">
        <v>31</v>
      </c>
      <c r="E190" s="25"/>
      <c r="F190" s="25"/>
      <c r="H190" s="25">
        <f>Lorcana486111315182124[[#This Row],[ID]]</f>
        <v>181</v>
      </c>
      <c r="I190" s="25">
        <f>Lorcana486111315182124[[#This Row],[Nb de cartes]]+'Inventaire - Chapitre 3'!G188</f>
        <v>11</v>
      </c>
      <c r="J190" s="25">
        <f>Lorcana486111315182124[[#This Row],[dont Nb brillant]]+'Inventaire - Chapitre 3'!H188</f>
        <v>1</v>
      </c>
    </row>
    <row r="191" spans="2:10" x14ac:dyDescent="0.25">
      <c r="B191" s="25">
        <v>182</v>
      </c>
      <c r="C191" s="107" t="s">
        <v>651</v>
      </c>
      <c r="D191" s="22" t="s">
        <v>31</v>
      </c>
      <c r="E191" s="25"/>
      <c r="F191" s="25"/>
      <c r="H191" s="25">
        <f>Lorcana486111315182124[[#This Row],[ID]]</f>
        <v>182</v>
      </c>
      <c r="I191" s="25">
        <f>Lorcana486111315182124[[#This Row],[Nb de cartes]]+'Inventaire - Chapitre 3'!G189</f>
        <v>1</v>
      </c>
      <c r="J191" s="25">
        <f>Lorcana486111315182124[[#This Row],[dont Nb brillant]]+'Inventaire - Chapitre 3'!H189</f>
        <v>0</v>
      </c>
    </row>
    <row r="192" spans="2:10" x14ac:dyDescent="0.25">
      <c r="B192" s="25">
        <v>183</v>
      </c>
      <c r="C192" s="107" t="s">
        <v>652</v>
      </c>
      <c r="D192" s="22" t="s">
        <v>31</v>
      </c>
      <c r="E192" s="25"/>
      <c r="F192" s="25"/>
      <c r="H192" s="25">
        <f>Lorcana486111315182124[[#This Row],[ID]]</f>
        <v>183</v>
      </c>
      <c r="I192" s="25">
        <f>Lorcana486111315182124[[#This Row],[Nb de cartes]]+'Inventaire - Chapitre 3'!G190</f>
        <v>17</v>
      </c>
      <c r="J192" s="25">
        <f>Lorcana486111315182124[[#This Row],[dont Nb brillant]]+'Inventaire - Chapitre 3'!H190</f>
        <v>1</v>
      </c>
    </row>
    <row r="193" spans="2:10" x14ac:dyDescent="0.25">
      <c r="B193" s="25">
        <v>184</v>
      </c>
      <c r="C193" s="107" t="s">
        <v>653</v>
      </c>
      <c r="D193" s="22" t="s">
        <v>31</v>
      </c>
      <c r="E193" s="25"/>
      <c r="F193" s="25"/>
      <c r="H193" s="25">
        <f>Lorcana486111315182124[[#This Row],[ID]]</f>
        <v>184</v>
      </c>
      <c r="I193" s="25">
        <f>Lorcana486111315182124[[#This Row],[Nb de cartes]]+'Inventaire - Chapitre 3'!G191</f>
        <v>9</v>
      </c>
      <c r="J193" s="25">
        <f>Lorcana486111315182124[[#This Row],[dont Nb brillant]]+'Inventaire - Chapitre 3'!H191</f>
        <v>1</v>
      </c>
    </row>
    <row r="194" spans="2:10" x14ac:dyDescent="0.25">
      <c r="B194" s="25">
        <v>185</v>
      </c>
      <c r="C194" s="107" t="s">
        <v>654</v>
      </c>
      <c r="D194" s="22" t="s">
        <v>31</v>
      </c>
      <c r="E194" s="25"/>
      <c r="F194" s="25"/>
      <c r="H194" s="25">
        <f>Lorcana486111315182124[[#This Row],[ID]]</f>
        <v>185</v>
      </c>
      <c r="I194" s="25">
        <f>Lorcana486111315182124[[#This Row],[Nb de cartes]]+'Inventaire - Chapitre 3'!G192</f>
        <v>3</v>
      </c>
      <c r="J194" s="25">
        <f>Lorcana486111315182124[[#This Row],[dont Nb brillant]]+'Inventaire - Chapitre 3'!H192</f>
        <v>1</v>
      </c>
    </row>
    <row r="195" spans="2:10" x14ac:dyDescent="0.25">
      <c r="B195" s="25">
        <v>186</v>
      </c>
      <c r="C195" s="107" t="s">
        <v>655</v>
      </c>
      <c r="D195" s="22" t="s">
        <v>31</v>
      </c>
      <c r="E195" s="25"/>
      <c r="F195" s="25"/>
      <c r="H195" s="25">
        <f>Lorcana486111315182124[[#This Row],[ID]]</f>
        <v>186</v>
      </c>
      <c r="I195" s="25">
        <f>Lorcana486111315182124[[#This Row],[Nb de cartes]]+'Inventaire - Chapitre 3'!G193</f>
        <v>6</v>
      </c>
      <c r="J195" s="25">
        <f>Lorcana486111315182124[[#This Row],[dont Nb brillant]]+'Inventaire - Chapitre 3'!H193</f>
        <v>0</v>
      </c>
    </row>
    <row r="196" spans="2:10" x14ac:dyDescent="0.25">
      <c r="B196" s="25">
        <v>187</v>
      </c>
      <c r="C196" s="107" t="s">
        <v>656</v>
      </c>
      <c r="D196" s="22" t="s">
        <v>31</v>
      </c>
      <c r="E196" s="25"/>
      <c r="F196" s="25"/>
      <c r="H196" s="25">
        <f>Lorcana486111315182124[[#This Row],[ID]]</f>
        <v>187</v>
      </c>
      <c r="I196" s="25">
        <f>Lorcana486111315182124[[#This Row],[Nb de cartes]]+'Inventaire - Chapitre 3'!G194</f>
        <v>4</v>
      </c>
      <c r="J196" s="25">
        <f>Lorcana486111315182124[[#This Row],[dont Nb brillant]]+'Inventaire - Chapitre 3'!H194</f>
        <v>0</v>
      </c>
    </row>
    <row r="197" spans="2:10" x14ac:dyDescent="0.25">
      <c r="B197" s="25">
        <v>188</v>
      </c>
      <c r="C197" s="107" t="s">
        <v>657</v>
      </c>
      <c r="D197" s="22" t="s">
        <v>31</v>
      </c>
      <c r="E197" s="25"/>
      <c r="F197" s="25"/>
      <c r="H197" s="25">
        <f>Lorcana486111315182124[[#This Row],[ID]]</f>
        <v>188</v>
      </c>
      <c r="I197" s="25">
        <f>Lorcana486111315182124[[#This Row],[Nb de cartes]]+'Inventaire - Chapitre 3'!G195</f>
        <v>12</v>
      </c>
      <c r="J197" s="25">
        <f>Lorcana486111315182124[[#This Row],[dont Nb brillant]]+'Inventaire - Chapitre 3'!H195</f>
        <v>0</v>
      </c>
    </row>
    <row r="198" spans="2:10" x14ac:dyDescent="0.25">
      <c r="B198" s="25">
        <v>189</v>
      </c>
      <c r="C198" s="107" t="s">
        <v>658</v>
      </c>
      <c r="D198" s="22" t="s">
        <v>31</v>
      </c>
      <c r="E198" s="25"/>
      <c r="F198" s="25"/>
      <c r="H198" s="25">
        <f>Lorcana486111315182124[[#This Row],[ID]]</f>
        <v>189</v>
      </c>
      <c r="I198" s="25">
        <f>Lorcana486111315182124[[#This Row],[Nb de cartes]]+'Inventaire - Chapitre 3'!G196</f>
        <v>12</v>
      </c>
      <c r="J198" s="25">
        <f>Lorcana486111315182124[[#This Row],[dont Nb brillant]]+'Inventaire - Chapitre 3'!H196</f>
        <v>1</v>
      </c>
    </row>
    <row r="199" spans="2:10" x14ac:dyDescent="0.25">
      <c r="B199" s="25">
        <v>190</v>
      </c>
      <c r="C199" s="107" t="s">
        <v>659</v>
      </c>
      <c r="D199" s="22" t="s">
        <v>31</v>
      </c>
      <c r="E199" s="25"/>
      <c r="F199" s="25"/>
      <c r="H199" s="25">
        <f>Lorcana486111315182124[[#This Row],[ID]]</f>
        <v>190</v>
      </c>
      <c r="I199" s="25">
        <f>Lorcana486111315182124[[#This Row],[Nb de cartes]]+'Inventaire - Chapitre 3'!G197</f>
        <v>4</v>
      </c>
      <c r="J199" s="25">
        <f>Lorcana486111315182124[[#This Row],[dont Nb brillant]]+'Inventaire - Chapitre 3'!H197</f>
        <v>1</v>
      </c>
    </row>
    <row r="200" spans="2:10" x14ac:dyDescent="0.25">
      <c r="B200" s="25">
        <v>191</v>
      </c>
      <c r="C200" s="107" t="s">
        <v>660</v>
      </c>
      <c r="D200" s="22" t="s">
        <v>31</v>
      </c>
      <c r="E200" s="25"/>
      <c r="F200" s="25"/>
      <c r="H200" s="25">
        <f>Lorcana486111315182124[[#This Row],[ID]]</f>
        <v>191</v>
      </c>
      <c r="I200" s="25">
        <f>Lorcana486111315182124[[#This Row],[Nb de cartes]]+'Inventaire - Chapitre 3'!G198</f>
        <v>5</v>
      </c>
      <c r="J200" s="25">
        <f>Lorcana486111315182124[[#This Row],[dont Nb brillant]]+'Inventaire - Chapitre 3'!H198</f>
        <v>0</v>
      </c>
    </row>
    <row r="201" spans="2:10" x14ac:dyDescent="0.25">
      <c r="B201" s="25">
        <v>192</v>
      </c>
      <c r="C201" s="107" t="s">
        <v>661</v>
      </c>
      <c r="D201" s="22" t="s">
        <v>31</v>
      </c>
      <c r="E201" s="25"/>
      <c r="F201" s="25"/>
      <c r="H201" s="25">
        <f>Lorcana486111315182124[[#This Row],[ID]]</f>
        <v>192</v>
      </c>
      <c r="I201" s="25">
        <f>Lorcana486111315182124[[#This Row],[Nb de cartes]]+'Inventaire - Chapitre 3'!G199</f>
        <v>6</v>
      </c>
      <c r="J201" s="25">
        <f>Lorcana486111315182124[[#This Row],[dont Nb brillant]]+'Inventaire - Chapitre 3'!H199</f>
        <v>0</v>
      </c>
    </row>
    <row r="202" spans="2:10" x14ac:dyDescent="0.25">
      <c r="B202" s="25">
        <v>193</v>
      </c>
      <c r="C202" s="107" t="s">
        <v>662</v>
      </c>
      <c r="D202" s="22" t="s">
        <v>31</v>
      </c>
      <c r="E202" s="25"/>
      <c r="F202" s="25"/>
      <c r="H202" s="25">
        <f>Lorcana486111315182124[[#This Row],[ID]]</f>
        <v>193</v>
      </c>
      <c r="I202" s="25">
        <f>Lorcana486111315182124[[#This Row],[Nb de cartes]]+'Inventaire - Chapitre 3'!G200</f>
        <v>7</v>
      </c>
      <c r="J202" s="25">
        <f>Lorcana486111315182124[[#This Row],[dont Nb brillant]]+'Inventaire - Chapitre 3'!H200</f>
        <v>0</v>
      </c>
    </row>
    <row r="203" spans="2:10" x14ac:dyDescent="0.25">
      <c r="B203" s="25">
        <v>194</v>
      </c>
      <c r="C203" s="107" t="s">
        <v>663</v>
      </c>
      <c r="D203" s="22" t="s">
        <v>31</v>
      </c>
      <c r="E203" s="25"/>
      <c r="F203" s="25"/>
      <c r="H203" s="25">
        <f>Lorcana486111315182124[[#This Row],[ID]]</f>
        <v>194</v>
      </c>
      <c r="I203" s="25">
        <f>Lorcana486111315182124[[#This Row],[Nb de cartes]]+'Inventaire - Chapitre 3'!G201</f>
        <v>6</v>
      </c>
      <c r="J203" s="25">
        <f>Lorcana486111315182124[[#This Row],[dont Nb brillant]]+'Inventaire - Chapitre 3'!H201</f>
        <v>1</v>
      </c>
    </row>
    <row r="204" spans="2:10" x14ac:dyDescent="0.25">
      <c r="B204" s="25">
        <v>195</v>
      </c>
      <c r="C204" s="107" t="s">
        <v>700</v>
      </c>
      <c r="D204" s="22" t="s">
        <v>31</v>
      </c>
      <c r="E204" s="25"/>
      <c r="F204" s="25"/>
      <c r="H204" s="25">
        <f>Lorcana486111315182124[[#This Row],[ID]]</f>
        <v>195</v>
      </c>
      <c r="I204" s="25">
        <f>Lorcana486111315182124[[#This Row],[Nb de cartes]]+'Inventaire - Chapitre 3'!G202</f>
        <v>7</v>
      </c>
      <c r="J204" s="25">
        <f>Lorcana486111315182124[[#This Row],[dont Nb brillant]]+'Inventaire - Chapitre 3'!H202</f>
        <v>1</v>
      </c>
    </row>
    <row r="205" spans="2:10" x14ac:dyDescent="0.25">
      <c r="B205" s="25">
        <v>196</v>
      </c>
      <c r="C205" s="107" t="s">
        <v>707</v>
      </c>
      <c r="D205" s="22" t="s">
        <v>31</v>
      </c>
      <c r="E205" s="25"/>
      <c r="F205" s="25"/>
      <c r="H205" s="25">
        <f>Lorcana486111315182124[[#This Row],[ID]]</f>
        <v>196</v>
      </c>
      <c r="I205" s="25">
        <f>Lorcana486111315182124[[#This Row],[Nb de cartes]]+'Inventaire - Chapitre 3'!G203</f>
        <v>9</v>
      </c>
      <c r="J205" s="25">
        <f>Lorcana486111315182124[[#This Row],[dont Nb brillant]]+'Inventaire - Chapitre 3'!H203</f>
        <v>0</v>
      </c>
    </row>
    <row r="206" spans="2:10" x14ac:dyDescent="0.25">
      <c r="B206" s="25">
        <v>197</v>
      </c>
      <c r="C206" s="107" t="s">
        <v>706</v>
      </c>
      <c r="D206" s="22" t="s">
        <v>31</v>
      </c>
      <c r="E206" s="25"/>
      <c r="F206" s="25"/>
      <c r="H206" s="25">
        <f>Lorcana486111315182124[[#This Row],[ID]]</f>
        <v>197</v>
      </c>
      <c r="I206" s="25">
        <f>Lorcana486111315182124[[#This Row],[Nb de cartes]]+'Inventaire - Chapitre 3'!G204</f>
        <v>11</v>
      </c>
      <c r="J206" s="25">
        <f>Lorcana486111315182124[[#This Row],[dont Nb brillant]]+'Inventaire - Chapitre 3'!H204</f>
        <v>0</v>
      </c>
    </row>
    <row r="207" spans="2:10" x14ac:dyDescent="0.25">
      <c r="B207" s="25">
        <v>198</v>
      </c>
      <c r="C207" s="107" t="s">
        <v>705</v>
      </c>
      <c r="D207" s="22" t="s">
        <v>31</v>
      </c>
      <c r="E207" s="25"/>
      <c r="F207" s="25"/>
      <c r="H207" s="25">
        <f>Lorcana486111315182124[[#This Row],[ID]]</f>
        <v>198</v>
      </c>
      <c r="I207" s="25">
        <f>Lorcana486111315182124[[#This Row],[Nb de cartes]]+'Inventaire - Chapitre 3'!G205</f>
        <v>10</v>
      </c>
      <c r="J207" s="25">
        <f>Lorcana486111315182124[[#This Row],[dont Nb brillant]]+'Inventaire - Chapitre 3'!H205</f>
        <v>1</v>
      </c>
    </row>
    <row r="208" spans="2:10" x14ac:dyDescent="0.25">
      <c r="B208" s="25">
        <v>199</v>
      </c>
      <c r="C208" s="107" t="s">
        <v>704</v>
      </c>
      <c r="D208" s="22" t="s">
        <v>31</v>
      </c>
      <c r="E208" s="25"/>
      <c r="F208" s="25"/>
      <c r="H208" s="25">
        <f>Lorcana486111315182124[[#This Row],[ID]]</f>
        <v>199</v>
      </c>
      <c r="I208" s="25">
        <f>Lorcana486111315182124[[#This Row],[Nb de cartes]]+'Inventaire - Chapitre 3'!G206</f>
        <v>7</v>
      </c>
      <c r="J208" s="25">
        <f>Lorcana486111315182124[[#This Row],[dont Nb brillant]]+'Inventaire - Chapitre 3'!H206</f>
        <v>0</v>
      </c>
    </row>
    <row r="209" spans="2:10" x14ac:dyDescent="0.25">
      <c r="B209" s="25">
        <v>200</v>
      </c>
      <c r="C209" s="107" t="s">
        <v>703</v>
      </c>
      <c r="D209" s="22" t="s">
        <v>31</v>
      </c>
      <c r="E209" s="25"/>
      <c r="F209" s="25"/>
      <c r="H209" s="25">
        <f>Lorcana486111315182124[[#This Row],[ID]]</f>
        <v>200</v>
      </c>
      <c r="I209" s="25">
        <f>Lorcana486111315182124[[#This Row],[Nb de cartes]]+'Inventaire - Chapitre 3'!G207</f>
        <v>14</v>
      </c>
      <c r="J209" s="25">
        <f>Lorcana486111315182124[[#This Row],[dont Nb brillant]]+'Inventaire - Chapitre 3'!H207</f>
        <v>2</v>
      </c>
    </row>
    <row r="210" spans="2:10" x14ac:dyDescent="0.25">
      <c r="B210" s="25">
        <v>201</v>
      </c>
      <c r="C210" s="107" t="s">
        <v>702</v>
      </c>
      <c r="D210" s="22" t="s">
        <v>31</v>
      </c>
      <c r="E210" s="25"/>
      <c r="F210" s="25"/>
      <c r="H210" s="25">
        <f>Lorcana486111315182124[[#This Row],[ID]]</f>
        <v>201</v>
      </c>
      <c r="I210" s="25">
        <f>Lorcana486111315182124[[#This Row],[Nb de cartes]]+'Inventaire - Chapitre 3'!G208</f>
        <v>4</v>
      </c>
      <c r="J210" s="25">
        <f>Lorcana486111315182124[[#This Row],[dont Nb brillant]]+'Inventaire - Chapitre 3'!H208</f>
        <v>0</v>
      </c>
    </row>
    <row r="211" spans="2:10" x14ac:dyDescent="0.25">
      <c r="B211" s="25">
        <v>202</v>
      </c>
      <c r="C211" s="107" t="s">
        <v>664</v>
      </c>
      <c r="D211" s="22" t="s">
        <v>31</v>
      </c>
      <c r="E211" s="25"/>
      <c r="F211" s="25"/>
      <c r="H211" s="25">
        <f>Lorcana486111315182124[[#This Row],[ID]]</f>
        <v>202</v>
      </c>
      <c r="I211" s="25">
        <f>Lorcana486111315182124[[#This Row],[Nb de cartes]]+'Inventaire - Chapitre 3'!G209</f>
        <v>6</v>
      </c>
      <c r="J211" s="25">
        <f>Lorcana486111315182124[[#This Row],[dont Nb brillant]]+'Inventaire - Chapitre 3'!H209</f>
        <v>1</v>
      </c>
    </row>
    <row r="212" spans="2:10" x14ac:dyDescent="0.25">
      <c r="B212" s="25">
        <v>203</v>
      </c>
      <c r="C212" s="107" t="s">
        <v>665</v>
      </c>
      <c r="D212" s="22" t="s">
        <v>31</v>
      </c>
      <c r="E212" s="25"/>
      <c r="F212" s="25"/>
      <c r="H212" s="25">
        <f>Lorcana486111315182124[[#This Row],[ID]]</f>
        <v>203</v>
      </c>
      <c r="I212" s="25">
        <f>Lorcana486111315182124[[#This Row],[Nb de cartes]]+'Inventaire - Chapitre 3'!G210</f>
        <v>8</v>
      </c>
      <c r="J212" s="25">
        <f>Lorcana486111315182124[[#This Row],[dont Nb brillant]]+'Inventaire - Chapitre 3'!H210</f>
        <v>1</v>
      </c>
    </row>
    <row r="213" spans="2:10" x14ac:dyDescent="0.25">
      <c r="B213" s="25">
        <v>204</v>
      </c>
      <c r="C213" s="107" t="s">
        <v>666</v>
      </c>
      <c r="D213" s="22" t="s">
        <v>31</v>
      </c>
      <c r="E213" s="25"/>
      <c r="F213" s="25"/>
      <c r="H213" s="25">
        <f>Lorcana486111315182124[[#This Row],[ID]]</f>
        <v>204</v>
      </c>
      <c r="I213" s="25">
        <f>Lorcana486111315182124[[#This Row],[Nb de cartes]]+'Inventaire - Chapitre 3'!G211</f>
        <v>10</v>
      </c>
      <c r="J213" s="25">
        <f>Lorcana486111315182124[[#This Row],[dont Nb brillant]]+'Inventaire - Chapitre 3'!H211</f>
        <v>2</v>
      </c>
    </row>
    <row r="214" spans="2:10" x14ac:dyDescent="0.25">
      <c r="B214" s="25">
        <v>205</v>
      </c>
      <c r="C214" s="107" t="s">
        <v>506</v>
      </c>
      <c r="D214" s="101" t="s">
        <v>32</v>
      </c>
      <c r="E214" s="25"/>
      <c r="F214" s="32"/>
      <c r="H214" s="25">
        <f>Lorcana486111315182124[[#This Row],[ID]]</f>
        <v>205</v>
      </c>
      <c r="I214" s="25">
        <f>Lorcana486111315182124[[#This Row],[Nb de cartes]]+'Inventaire - Chapitre 3'!G212</f>
        <v>1</v>
      </c>
      <c r="J214" s="25">
        <f>Lorcana486111315182124[[#This Row],[dont Nb brillant]]+'Inventaire - Chapitre 3'!H212</f>
        <v>0</v>
      </c>
    </row>
    <row r="215" spans="2:10" x14ac:dyDescent="0.25">
      <c r="B215" s="25">
        <v>206</v>
      </c>
      <c r="C215" s="107" t="s">
        <v>510</v>
      </c>
      <c r="D215" s="101" t="s">
        <v>32</v>
      </c>
      <c r="E215" s="25"/>
      <c r="F215" s="32"/>
      <c r="H215" s="25">
        <f>Lorcana486111315182124[[#This Row],[ID]]</f>
        <v>206</v>
      </c>
      <c r="I215" s="25">
        <f>Lorcana486111315182124[[#This Row],[Nb de cartes]]+'Inventaire - Chapitre 3'!G213</f>
        <v>0</v>
      </c>
      <c r="J215" s="25">
        <f>Lorcana486111315182124[[#This Row],[dont Nb brillant]]+'Inventaire - Chapitre 3'!H213</f>
        <v>0</v>
      </c>
    </row>
    <row r="216" spans="2:10" x14ac:dyDescent="0.25">
      <c r="B216" s="25">
        <v>207</v>
      </c>
      <c r="C216" s="107" t="s">
        <v>529</v>
      </c>
      <c r="D216" s="101" t="s">
        <v>32</v>
      </c>
      <c r="E216" s="25"/>
      <c r="F216" s="32"/>
      <c r="H216" s="25">
        <f>Lorcana486111315182124[[#This Row],[ID]]</f>
        <v>207</v>
      </c>
      <c r="I216" s="25">
        <f>Lorcana486111315182124[[#This Row],[Nb de cartes]]+'Inventaire - Chapitre 3'!G214</f>
        <v>0</v>
      </c>
      <c r="J216" s="25">
        <f>Lorcana486111315182124[[#This Row],[dont Nb brillant]]+'Inventaire - Chapitre 3'!H214</f>
        <v>0</v>
      </c>
    </row>
    <row r="217" spans="2:10" x14ac:dyDescent="0.25">
      <c r="B217" s="25">
        <v>208</v>
      </c>
      <c r="C217" s="107" t="s">
        <v>538</v>
      </c>
      <c r="D217" s="102" t="s">
        <v>29</v>
      </c>
      <c r="E217" s="25"/>
      <c r="F217" s="32"/>
      <c r="H217" s="25">
        <f>Lorcana486111315182124[[#This Row],[ID]]</f>
        <v>208</v>
      </c>
      <c r="I217" s="25">
        <f>Lorcana486111315182124[[#This Row],[Nb de cartes]]+'Inventaire - Chapitre 3'!G215</f>
        <v>1</v>
      </c>
      <c r="J217" s="25">
        <f>Lorcana486111315182124[[#This Row],[dont Nb brillant]]+'Inventaire - Chapitre 3'!H215</f>
        <v>0</v>
      </c>
    </row>
    <row r="218" spans="2:10" x14ac:dyDescent="0.25">
      <c r="B218" s="25">
        <v>209</v>
      </c>
      <c r="C218" s="107" t="s">
        <v>547</v>
      </c>
      <c r="D218" s="102" t="s">
        <v>29</v>
      </c>
      <c r="E218" s="25"/>
      <c r="F218" s="32"/>
      <c r="H218" s="25">
        <f>Lorcana486111315182124[[#This Row],[ID]]</f>
        <v>209</v>
      </c>
      <c r="I218" s="25">
        <f>Lorcana486111315182124[[#This Row],[Nb de cartes]]+'Inventaire - Chapitre 3'!G216</f>
        <v>0</v>
      </c>
      <c r="J218" s="25">
        <f>Lorcana486111315182124[[#This Row],[dont Nb brillant]]+'Inventaire - Chapitre 3'!H216</f>
        <v>0</v>
      </c>
    </row>
    <row r="219" spans="2:10" x14ac:dyDescent="0.25">
      <c r="B219" s="25">
        <v>210</v>
      </c>
      <c r="C219" s="107" t="s">
        <v>701</v>
      </c>
      <c r="D219" s="102" t="s">
        <v>29</v>
      </c>
      <c r="E219" s="25"/>
      <c r="F219" s="32"/>
      <c r="H219" s="25">
        <f>Lorcana486111315182124[[#This Row],[ID]]</f>
        <v>210</v>
      </c>
      <c r="I219" s="25">
        <f>Lorcana486111315182124[[#This Row],[Nb de cartes]]+'Inventaire - Chapitre 3'!G217</f>
        <v>0</v>
      </c>
      <c r="J219" s="25">
        <f>Lorcana486111315182124[[#This Row],[dont Nb brillant]]+'Inventaire - Chapitre 3'!H217</f>
        <v>0</v>
      </c>
    </row>
    <row r="220" spans="2:10" x14ac:dyDescent="0.25">
      <c r="B220" s="25">
        <v>211</v>
      </c>
      <c r="C220" s="107" t="s">
        <v>571</v>
      </c>
      <c r="D220" s="103" t="s">
        <v>34</v>
      </c>
      <c r="E220" s="25"/>
      <c r="F220" s="32"/>
      <c r="H220" s="25">
        <f>Lorcana486111315182124[[#This Row],[ID]]</f>
        <v>211</v>
      </c>
      <c r="I220" s="25">
        <f>Lorcana486111315182124[[#This Row],[Nb de cartes]]+'Inventaire - Chapitre 3'!G218</f>
        <v>0</v>
      </c>
      <c r="J220" s="25">
        <f>Lorcana486111315182124[[#This Row],[dont Nb brillant]]+'Inventaire - Chapitre 3'!H218</f>
        <v>0</v>
      </c>
    </row>
    <row r="221" spans="2:10" x14ac:dyDescent="0.25">
      <c r="B221" s="25">
        <v>212</v>
      </c>
      <c r="C221" s="107" t="s">
        <v>581</v>
      </c>
      <c r="D221" s="103" t="s">
        <v>34</v>
      </c>
      <c r="E221" s="25"/>
      <c r="F221" s="32"/>
      <c r="H221" s="25">
        <f>Lorcana486111315182124[[#This Row],[ID]]</f>
        <v>212</v>
      </c>
      <c r="I221" s="25">
        <f>Lorcana486111315182124[[#This Row],[Nb de cartes]]+'Inventaire - Chapitre 3'!G219</f>
        <v>0</v>
      </c>
      <c r="J221" s="25">
        <f>Lorcana486111315182124[[#This Row],[dont Nb brillant]]+'Inventaire - Chapitre 3'!H219</f>
        <v>0</v>
      </c>
    </row>
    <row r="222" spans="2:10" x14ac:dyDescent="0.25">
      <c r="B222" s="25">
        <v>213</v>
      </c>
      <c r="C222" s="107" t="s">
        <v>667</v>
      </c>
      <c r="D222" s="103" t="s">
        <v>34</v>
      </c>
      <c r="E222" s="25"/>
      <c r="F222" s="32"/>
      <c r="H222" s="25">
        <f>Lorcana486111315182124[[#This Row],[ID]]</f>
        <v>213</v>
      </c>
      <c r="I222" s="109">
        <f>Lorcana486111315182124[[#This Row],[Nb de cartes]]+'Inventaire - Chapitre 3'!G220</f>
        <v>1</v>
      </c>
      <c r="J222" s="110">
        <f>Lorcana486111315182124[[#This Row],[dont Nb brillant]]+'Inventaire - Chapitre 3'!H220</f>
        <v>0</v>
      </c>
    </row>
    <row r="223" spans="2:10" x14ac:dyDescent="0.25">
      <c r="B223" s="25">
        <v>214</v>
      </c>
      <c r="C223" s="107" t="s">
        <v>589</v>
      </c>
      <c r="D223" s="104" t="s">
        <v>30</v>
      </c>
      <c r="E223" s="25"/>
      <c r="F223" s="32"/>
      <c r="H223" s="25">
        <f>Lorcana486111315182124[[#This Row],[ID]]</f>
        <v>214</v>
      </c>
      <c r="I223" s="109">
        <f>Lorcana486111315182124[[#This Row],[Nb de cartes]]+'Inventaire - Chapitre 3'!G221</f>
        <v>0</v>
      </c>
      <c r="J223" s="110">
        <f>Lorcana486111315182124[[#This Row],[dont Nb brillant]]+'Inventaire - Chapitre 3'!H221</f>
        <v>0</v>
      </c>
    </row>
    <row r="224" spans="2:10" x14ac:dyDescent="0.25">
      <c r="B224" s="25">
        <v>215</v>
      </c>
      <c r="C224" s="107" t="s">
        <v>604</v>
      </c>
      <c r="D224" s="104" t="s">
        <v>30</v>
      </c>
      <c r="E224" s="25"/>
      <c r="F224" s="32"/>
      <c r="H224" s="25">
        <f>Lorcana486111315182124[[#This Row],[ID]]</f>
        <v>215</v>
      </c>
      <c r="I224" s="109">
        <f>Lorcana486111315182124[[#This Row],[Nb de cartes]]+'Inventaire - Chapitre 3'!G222</f>
        <v>0</v>
      </c>
      <c r="J224" s="110">
        <f>Lorcana486111315182124[[#This Row],[dont Nb brillant]]+'Inventaire - Chapitre 3'!H222</f>
        <v>0</v>
      </c>
    </row>
    <row r="225" spans="2:10" x14ac:dyDescent="0.25">
      <c r="B225" s="25">
        <v>216</v>
      </c>
      <c r="C225" s="25" t="s">
        <v>614</v>
      </c>
      <c r="D225" s="104" t="s">
        <v>30</v>
      </c>
      <c r="E225" s="25"/>
      <c r="F225" s="32"/>
      <c r="H225" s="25">
        <f>Lorcana486111315182124[[#This Row],[ID]]</f>
        <v>216</v>
      </c>
      <c r="I225" s="109">
        <f>Lorcana486111315182124[[#This Row],[Nb de cartes]]+'Inventaire - Chapitre 3'!G223</f>
        <v>0</v>
      </c>
      <c r="J225" s="110">
        <f>Lorcana486111315182124[[#This Row],[dont Nb brillant]]+'Inventaire - Chapitre 3'!H223</f>
        <v>0</v>
      </c>
    </row>
    <row r="226" spans="2:10" x14ac:dyDescent="0.25">
      <c r="B226" s="25">
        <v>217</v>
      </c>
      <c r="C226" s="25" t="s">
        <v>621</v>
      </c>
      <c r="D226" s="105" t="s">
        <v>33</v>
      </c>
      <c r="E226" s="25"/>
      <c r="F226" s="32"/>
      <c r="H226" s="25">
        <f>Lorcana486111315182124[[#This Row],[ID]]</f>
        <v>217</v>
      </c>
      <c r="I226" s="109">
        <f>Lorcana486111315182124[[#This Row],[Nb de cartes]]+'Inventaire - Chapitre 3'!G224</f>
        <v>0</v>
      </c>
      <c r="J226" s="110">
        <f>Lorcana486111315182124[[#This Row],[dont Nb brillant]]+'Inventaire - Chapitre 3'!H224</f>
        <v>0</v>
      </c>
    </row>
    <row r="227" spans="2:10" x14ac:dyDescent="0.25">
      <c r="B227" s="25">
        <v>218</v>
      </c>
      <c r="C227" s="25" t="s">
        <v>632</v>
      </c>
      <c r="D227" s="105" t="s">
        <v>33</v>
      </c>
      <c r="E227" s="25"/>
      <c r="F227" s="32"/>
      <c r="H227" s="25">
        <f>Lorcana486111315182124[[#This Row],[ID]]</f>
        <v>218</v>
      </c>
      <c r="I227" s="109">
        <f>Lorcana486111315182124[[#This Row],[Nb de cartes]]+'Inventaire - Chapitre 3'!G225</f>
        <v>0</v>
      </c>
      <c r="J227" s="110">
        <f>Lorcana486111315182124[[#This Row],[dont Nb brillant]]+'Inventaire - Chapitre 3'!H225</f>
        <v>0</v>
      </c>
    </row>
    <row r="228" spans="2:10" x14ac:dyDescent="0.25">
      <c r="B228" s="25">
        <v>219</v>
      </c>
      <c r="C228" s="25" t="s">
        <v>668</v>
      </c>
      <c r="D228" s="105" t="s">
        <v>33</v>
      </c>
      <c r="E228" s="25"/>
      <c r="F228" s="32"/>
      <c r="H228" s="25">
        <f>Lorcana486111315182124[[#This Row],[ID]]</f>
        <v>219</v>
      </c>
      <c r="I228" s="109">
        <f>Lorcana486111315182124[[#This Row],[Nb de cartes]]+'Inventaire - Chapitre 3'!G226</f>
        <v>0</v>
      </c>
      <c r="J228" s="110">
        <f>Lorcana486111315182124[[#This Row],[dont Nb brillant]]+'Inventaire - Chapitre 3'!H226</f>
        <v>0</v>
      </c>
    </row>
    <row r="229" spans="2:10" x14ac:dyDescent="0.25">
      <c r="B229" s="25">
        <v>220</v>
      </c>
      <c r="C229" s="25" t="s">
        <v>651</v>
      </c>
      <c r="D229" s="106" t="s">
        <v>31</v>
      </c>
      <c r="E229" s="25"/>
      <c r="F229" s="32"/>
      <c r="H229" s="25">
        <f>Lorcana486111315182124[[#This Row],[ID]]</f>
        <v>220</v>
      </c>
      <c r="I229" s="109">
        <f>Lorcana486111315182124[[#This Row],[Nb de cartes]]+'Inventaire - Chapitre 3'!G227</f>
        <v>0</v>
      </c>
      <c r="J229" s="110">
        <f>Lorcana486111315182124[[#This Row],[dont Nb brillant]]+'Inventaire - Chapitre 3'!H227</f>
        <v>0</v>
      </c>
    </row>
    <row r="230" spans="2:10" x14ac:dyDescent="0.25">
      <c r="B230" s="25">
        <v>221</v>
      </c>
      <c r="C230" s="25" t="s">
        <v>669</v>
      </c>
      <c r="D230" s="106" t="s">
        <v>31</v>
      </c>
      <c r="E230" s="25"/>
      <c r="F230" s="32"/>
      <c r="H230" s="25">
        <f>Lorcana486111315182124[[#This Row],[ID]]</f>
        <v>221</v>
      </c>
      <c r="I230" s="109">
        <f>Lorcana486111315182124[[#This Row],[Nb de cartes]]+'Inventaire - Chapitre 3'!G228</f>
        <v>0</v>
      </c>
      <c r="J230" s="110">
        <f>Lorcana486111315182124[[#This Row],[dont Nb brillant]]+'Inventaire - Chapitre 3'!H228</f>
        <v>0</v>
      </c>
    </row>
    <row r="231" spans="2:10" x14ac:dyDescent="0.25">
      <c r="B231" s="25">
        <v>222</v>
      </c>
      <c r="C231" s="25" t="s">
        <v>700</v>
      </c>
      <c r="D231" s="106" t="s">
        <v>31</v>
      </c>
      <c r="E231" s="25"/>
      <c r="F231" s="32"/>
      <c r="H231" s="25">
        <f>Lorcana486111315182124[[#This Row],[ID]]</f>
        <v>222</v>
      </c>
      <c r="I231" s="111">
        <f>Lorcana486111315182124[[#This Row],[Nb de cartes]]+'Inventaire - Chapitre 3'!G229</f>
        <v>0</v>
      </c>
      <c r="J231" s="112">
        <f>Lorcana486111315182124[[#This Row],[dont Nb brillant]]+'Inventaire - Chapitre 3'!H229</f>
        <v>0</v>
      </c>
    </row>
  </sheetData>
  <mergeCells count="2">
    <mergeCell ref="B3:F3"/>
    <mergeCell ref="B4:F4"/>
  </mergeCells>
  <conditionalFormatting sqref="E6:E231">
    <cfRule type="colorScale" priority="3">
      <colorScale>
        <cfvo type="num" val="1"/>
        <cfvo type="num" val="5"/>
        <cfvo type="num" val="11"/>
        <color theme="4" tint="0.39997558519241921"/>
        <color rgb="FF69BF5D"/>
        <color theme="6" tint="0.39997558519241921"/>
      </colorScale>
    </cfRule>
  </conditionalFormatting>
  <conditionalFormatting sqref="F6:F20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:I231">
    <cfRule type="colorScale" priority="1">
      <colorScale>
        <cfvo type="num" val="1"/>
        <cfvo type="num" val="5"/>
        <cfvo type="num" val="11"/>
        <color theme="4" tint="0.39997558519241921"/>
        <color rgb="FF69BF5D"/>
        <color theme="6" tint="0.39997558519241921"/>
      </colorScale>
    </cfRule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A20DC-ABBE-4488-A578-ED7EAF5D6CB4}">
  <sheetPr codeName="Feuil1">
    <tabColor theme="4"/>
  </sheetPr>
  <dimension ref="B1:J227"/>
  <sheetViews>
    <sheetView showGridLines="0" zoomScale="160" zoomScaleNormal="160" workbookViewId="0">
      <pane ySplit="2" topLeftCell="A4" activePane="bottomLeft" state="frozen"/>
      <selection pane="bottomLeft" activeCell="E13" sqref="E13"/>
    </sheetView>
  </sheetViews>
  <sheetFormatPr baseColWidth="10" defaultRowHeight="15" x14ac:dyDescent="0.25"/>
  <cols>
    <col min="1" max="1" width="7.28515625" style="18" customWidth="1"/>
    <col min="2" max="2" width="7.7109375" style="26" customWidth="1"/>
    <col min="3" max="3" width="50.5703125" style="26" bestFit="1" customWidth="1"/>
    <col min="4" max="4" width="11.42578125" style="26" customWidth="1"/>
    <col min="5" max="5" width="15.5703125" style="26" customWidth="1"/>
    <col min="6" max="6" width="17.28515625" style="18" bestFit="1" customWidth="1"/>
    <col min="7" max="9" width="11.42578125" style="18"/>
    <col min="10" max="10" width="19.5703125" style="18" bestFit="1" customWidth="1"/>
    <col min="11" max="11" width="3" style="18" customWidth="1"/>
    <col min="12" max="16384" width="11.42578125" style="18"/>
  </cols>
  <sheetData>
    <row r="1" spans="2:10" x14ac:dyDescent="0.25">
      <c r="D1" s="93">
        <f>SUM(E6:E39)+SUM(E214:E216)</f>
        <v>0</v>
      </c>
      <c r="E1" s="94">
        <f>SUM(E40:E73)</f>
        <v>0</v>
      </c>
      <c r="F1" s="95">
        <f>SUM(E74:E107)</f>
        <v>0</v>
      </c>
      <c r="G1" s="96">
        <f>SUM(E108:E141)</f>
        <v>0</v>
      </c>
      <c r="H1" s="98">
        <f>SUM(E142:E175)</f>
        <v>0</v>
      </c>
      <c r="I1" s="97">
        <f>SUM(E176:E212)</f>
        <v>0</v>
      </c>
      <c r="J1" s="57">
        <f>SUM(Lorcana4861113151821[Nb de cartes])</f>
        <v>0</v>
      </c>
    </row>
    <row r="3" spans="2:10" ht="49.5" customHeight="1" x14ac:dyDescent="0.25">
      <c r="B3" s="164" t="s">
        <v>498</v>
      </c>
      <c r="C3" s="165"/>
      <c r="D3" s="165"/>
      <c r="E3" s="165"/>
      <c r="F3" s="165"/>
    </row>
    <row r="4" spans="2:10" x14ac:dyDescent="0.25">
      <c r="B4" s="153" t="s">
        <v>291</v>
      </c>
      <c r="C4" s="154"/>
      <c r="D4" s="154"/>
      <c r="E4" s="154"/>
      <c r="F4" s="154"/>
      <c r="H4" s="57" t="s">
        <v>266</v>
      </c>
      <c r="I4" s="57">
        <f>SUM(Lorcana4861113151821[Nb de cartes])</f>
        <v>0</v>
      </c>
      <c r="J4" s="57"/>
    </row>
    <row r="5" spans="2:10" x14ac:dyDescent="0.25">
      <c r="B5" s="25" t="s">
        <v>27</v>
      </c>
      <c r="C5" s="25" t="s">
        <v>41</v>
      </c>
      <c r="D5" s="25" t="s">
        <v>28</v>
      </c>
      <c r="E5" s="25" t="s">
        <v>36</v>
      </c>
      <c r="F5" s="19" t="s">
        <v>38</v>
      </c>
      <c r="H5" s="25" t="s">
        <v>284</v>
      </c>
      <c r="I5" s="25" t="s">
        <v>285</v>
      </c>
      <c r="J5" s="25" t="s">
        <v>38</v>
      </c>
    </row>
    <row r="6" spans="2:10" x14ac:dyDescent="0.25">
      <c r="B6" s="25">
        <v>1</v>
      </c>
      <c r="C6" s="25" t="s">
        <v>753</v>
      </c>
      <c r="D6" s="23" t="s">
        <v>32</v>
      </c>
      <c r="E6" s="25"/>
      <c r="F6" s="25"/>
      <c r="H6" s="25">
        <f>Lorcana4861113151821[[#This Row],[ID]]</f>
        <v>1</v>
      </c>
      <c r="I6" s="25">
        <f>Lorcana4861113151821[[#This Row],[Nb de cartes]]+'Inventaire - Chapitre 4'!G4</f>
        <v>3</v>
      </c>
      <c r="J6" s="25">
        <f>Lorcana4861113151821[[#This Row],[dont Nb brillant]]+'Inventaire - Chapitre 4'!H4</f>
        <v>0</v>
      </c>
    </row>
    <row r="7" spans="2:10" x14ac:dyDescent="0.25">
      <c r="B7" s="25">
        <v>2</v>
      </c>
      <c r="C7" s="25" t="s">
        <v>754</v>
      </c>
      <c r="D7" s="23" t="s">
        <v>32</v>
      </c>
      <c r="E7" s="25"/>
      <c r="F7" s="25"/>
      <c r="H7" s="25">
        <f>Lorcana4861113151821[[#This Row],[ID]]</f>
        <v>2</v>
      </c>
      <c r="I7" s="25">
        <f>Lorcana4861113151821[[#This Row],[Nb de cartes]]+'Inventaire - Chapitre 4'!G5</f>
        <v>0</v>
      </c>
      <c r="J7" s="25">
        <f>Lorcana4861113151821[[#This Row],[dont Nb brillant]]+'Inventaire - Chapitre 4'!H5</f>
        <v>0</v>
      </c>
    </row>
    <row r="8" spans="2:10" x14ac:dyDescent="0.25">
      <c r="B8" s="25">
        <v>3</v>
      </c>
      <c r="C8" s="25" t="s">
        <v>755</v>
      </c>
      <c r="D8" s="23" t="s">
        <v>32</v>
      </c>
      <c r="E8" s="25"/>
      <c r="F8" s="25"/>
      <c r="H8" s="25">
        <f>Lorcana4861113151821[[#This Row],[ID]]</f>
        <v>3</v>
      </c>
      <c r="I8" s="25">
        <f>Lorcana4861113151821[[#This Row],[Nb de cartes]]+'Inventaire - Chapitre 4'!G6</f>
        <v>0</v>
      </c>
      <c r="J8" s="25">
        <f>Lorcana4861113151821[[#This Row],[dont Nb brillant]]+'Inventaire - Chapitre 4'!H6</f>
        <v>0</v>
      </c>
    </row>
    <row r="9" spans="2:10" x14ac:dyDescent="0.25">
      <c r="B9" s="25">
        <v>4</v>
      </c>
      <c r="C9" s="25" t="s">
        <v>756</v>
      </c>
      <c r="D9" s="23" t="s">
        <v>32</v>
      </c>
      <c r="E9" s="25"/>
      <c r="F9" s="25"/>
      <c r="H9" s="25">
        <f>Lorcana4861113151821[[#This Row],[ID]]</f>
        <v>4</v>
      </c>
      <c r="I9" s="25">
        <f>Lorcana4861113151821[[#This Row],[Nb de cartes]]+'Inventaire - Chapitre 4'!G7</f>
        <v>0</v>
      </c>
      <c r="J9" s="25">
        <f>Lorcana4861113151821[[#This Row],[dont Nb brillant]]+'Inventaire - Chapitre 4'!H7</f>
        <v>0</v>
      </c>
    </row>
    <row r="10" spans="2:10" x14ac:dyDescent="0.25">
      <c r="B10" s="25">
        <v>5</v>
      </c>
      <c r="C10" s="25" t="s">
        <v>757</v>
      </c>
      <c r="D10" s="23" t="s">
        <v>32</v>
      </c>
      <c r="E10" s="25"/>
      <c r="F10" s="25"/>
      <c r="H10" s="25">
        <f>Lorcana4861113151821[[#This Row],[ID]]</f>
        <v>5</v>
      </c>
      <c r="I10" s="25">
        <f>Lorcana4861113151821[[#This Row],[Nb de cartes]]+'Inventaire - Chapitre 4'!G8</f>
        <v>2</v>
      </c>
      <c r="J10" s="25">
        <f>Lorcana4861113151821[[#This Row],[dont Nb brillant]]+'Inventaire - Chapitre 4'!H8</f>
        <v>0</v>
      </c>
    </row>
    <row r="11" spans="2:10" x14ac:dyDescent="0.25">
      <c r="B11" s="25">
        <v>6</v>
      </c>
      <c r="C11" s="25" t="s">
        <v>758</v>
      </c>
      <c r="D11" s="23" t="s">
        <v>32</v>
      </c>
      <c r="E11" s="25"/>
      <c r="F11" s="25"/>
      <c r="H11" s="25">
        <f>Lorcana4861113151821[[#This Row],[ID]]</f>
        <v>6</v>
      </c>
      <c r="I11" s="25">
        <f>Lorcana4861113151821[[#This Row],[Nb de cartes]]+'Inventaire - Chapitre 4'!G9</f>
        <v>2</v>
      </c>
      <c r="J11" s="25">
        <f>Lorcana4861113151821[[#This Row],[dont Nb brillant]]+'Inventaire - Chapitre 4'!H9</f>
        <v>0</v>
      </c>
    </row>
    <row r="12" spans="2:10" x14ac:dyDescent="0.25">
      <c r="B12" s="25">
        <v>7</v>
      </c>
      <c r="C12" s="25" t="s">
        <v>759</v>
      </c>
      <c r="D12" s="23" t="s">
        <v>32</v>
      </c>
      <c r="E12" s="25"/>
      <c r="F12" s="25"/>
      <c r="H12" s="25">
        <f>Lorcana4861113151821[[#This Row],[ID]]</f>
        <v>7</v>
      </c>
      <c r="I12" s="25">
        <f>Lorcana4861113151821[[#This Row],[Nb de cartes]]+'Inventaire - Chapitre 4'!G10</f>
        <v>2</v>
      </c>
      <c r="J12" s="25">
        <f>Lorcana4861113151821[[#This Row],[dont Nb brillant]]+'Inventaire - Chapitre 4'!H10</f>
        <v>0</v>
      </c>
    </row>
    <row r="13" spans="2:10" x14ac:dyDescent="0.25">
      <c r="B13" s="25">
        <v>8</v>
      </c>
      <c r="C13" s="25" t="s">
        <v>760</v>
      </c>
      <c r="D13" s="23" t="s">
        <v>32</v>
      </c>
      <c r="E13" s="25"/>
      <c r="F13" s="25"/>
      <c r="H13" s="25">
        <f>Lorcana4861113151821[[#This Row],[ID]]</f>
        <v>8</v>
      </c>
      <c r="I13" s="25">
        <f>Lorcana4861113151821[[#This Row],[Nb de cartes]]+'Inventaire - Chapitre 4'!G11</f>
        <v>1</v>
      </c>
      <c r="J13" s="25">
        <f>Lorcana4861113151821[[#This Row],[dont Nb brillant]]+'Inventaire - Chapitre 4'!H11</f>
        <v>0</v>
      </c>
    </row>
    <row r="14" spans="2:10" x14ac:dyDescent="0.25">
      <c r="B14" s="25">
        <v>9</v>
      </c>
      <c r="C14" s="25" t="s">
        <v>761</v>
      </c>
      <c r="D14" s="23" t="s">
        <v>32</v>
      </c>
      <c r="E14" s="25"/>
      <c r="F14" s="25"/>
      <c r="H14" s="25">
        <f>Lorcana4861113151821[[#This Row],[ID]]</f>
        <v>9</v>
      </c>
      <c r="I14" s="25">
        <f>Lorcana4861113151821[[#This Row],[Nb de cartes]]+'Inventaire - Chapitre 4'!G12</f>
        <v>1</v>
      </c>
      <c r="J14" s="25">
        <f>Lorcana4861113151821[[#This Row],[dont Nb brillant]]+'Inventaire - Chapitre 4'!H12</f>
        <v>0</v>
      </c>
    </row>
    <row r="15" spans="2:10" x14ac:dyDescent="0.25">
      <c r="B15" s="25">
        <v>10</v>
      </c>
      <c r="C15" s="25" t="s">
        <v>762</v>
      </c>
      <c r="D15" s="23" t="s">
        <v>32</v>
      </c>
      <c r="E15" s="25"/>
      <c r="F15" s="25"/>
      <c r="H15" s="25">
        <f>Lorcana4861113151821[[#This Row],[ID]]</f>
        <v>10</v>
      </c>
      <c r="I15" s="25">
        <f>Lorcana4861113151821[[#This Row],[Nb de cartes]]+'Inventaire - Chapitre 4'!G13</f>
        <v>1</v>
      </c>
      <c r="J15" s="25">
        <f>Lorcana4861113151821[[#This Row],[dont Nb brillant]]+'Inventaire - Chapitre 4'!H13</f>
        <v>0</v>
      </c>
    </row>
    <row r="16" spans="2:10" x14ac:dyDescent="0.25">
      <c r="B16" s="25">
        <v>11</v>
      </c>
      <c r="C16" s="25" t="s">
        <v>763</v>
      </c>
      <c r="D16" s="23" t="s">
        <v>32</v>
      </c>
      <c r="E16" s="25"/>
      <c r="F16" s="25"/>
      <c r="H16" s="25">
        <f>Lorcana4861113151821[[#This Row],[ID]]</f>
        <v>11</v>
      </c>
      <c r="I16" s="25">
        <f>Lorcana4861113151821[[#This Row],[Nb de cartes]]+'Inventaire - Chapitre 4'!G14</f>
        <v>1</v>
      </c>
      <c r="J16" s="25">
        <f>Lorcana4861113151821[[#This Row],[dont Nb brillant]]+'Inventaire - Chapitre 4'!H14</f>
        <v>0</v>
      </c>
    </row>
    <row r="17" spans="2:10" x14ac:dyDescent="0.25">
      <c r="B17" s="25">
        <v>12</v>
      </c>
      <c r="C17" s="107" t="s">
        <v>764</v>
      </c>
      <c r="D17" s="23" t="s">
        <v>32</v>
      </c>
      <c r="E17" s="25"/>
      <c r="F17" s="25"/>
      <c r="H17" s="25">
        <f>Lorcana4861113151821[[#This Row],[ID]]</f>
        <v>12</v>
      </c>
      <c r="I17" s="25">
        <f>Lorcana4861113151821[[#This Row],[Nb de cartes]]+'Inventaire - Chapitre 4'!G15</f>
        <v>0</v>
      </c>
      <c r="J17" s="25">
        <f>Lorcana4861113151821[[#This Row],[dont Nb brillant]]+'Inventaire - Chapitre 4'!H15</f>
        <v>0</v>
      </c>
    </row>
    <row r="18" spans="2:10" x14ac:dyDescent="0.25">
      <c r="B18" s="25">
        <v>13</v>
      </c>
      <c r="C18" s="107" t="s">
        <v>765</v>
      </c>
      <c r="D18" s="23" t="s">
        <v>32</v>
      </c>
      <c r="E18" s="25"/>
      <c r="F18" s="25"/>
      <c r="H18" s="25">
        <f>Lorcana4861113151821[[#This Row],[ID]]</f>
        <v>13</v>
      </c>
      <c r="I18" s="25">
        <f>Lorcana4861113151821[[#This Row],[Nb de cartes]]+'Inventaire - Chapitre 4'!G16</f>
        <v>1</v>
      </c>
      <c r="J18" s="25">
        <f>Lorcana4861113151821[[#This Row],[dont Nb brillant]]+'Inventaire - Chapitre 4'!H16</f>
        <v>0</v>
      </c>
    </row>
    <row r="19" spans="2:10" x14ac:dyDescent="0.25">
      <c r="B19" s="25">
        <v>14</v>
      </c>
      <c r="C19" s="107" t="s">
        <v>766</v>
      </c>
      <c r="D19" s="23" t="s">
        <v>32</v>
      </c>
      <c r="E19" s="25"/>
      <c r="F19" s="25"/>
      <c r="H19" s="25">
        <f>Lorcana4861113151821[[#This Row],[ID]]</f>
        <v>14</v>
      </c>
      <c r="I19" s="25">
        <f>Lorcana4861113151821[[#This Row],[Nb de cartes]]+'Inventaire - Chapitre 4'!G17</f>
        <v>3</v>
      </c>
      <c r="J19" s="25">
        <f>Lorcana4861113151821[[#This Row],[dont Nb brillant]]+'Inventaire - Chapitre 4'!H17</f>
        <v>1</v>
      </c>
    </row>
    <row r="20" spans="2:10" x14ac:dyDescent="0.25">
      <c r="B20" s="25">
        <v>15</v>
      </c>
      <c r="C20" s="107" t="s">
        <v>767</v>
      </c>
      <c r="D20" s="23" t="s">
        <v>32</v>
      </c>
      <c r="E20" s="25"/>
      <c r="F20" s="25"/>
      <c r="H20" s="25">
        <f>Lorcana4861113151821[[#This Row],[ID]]</f>
        <v>15</v>
      </c>
      <c r="I20" s="25">
        <f>Lorcana4861113151821[[#This Row],[Nb de cartes]]+'Inventaire - Chapitre 4'!G18</f>
        <v>2</v>
      </c>
      <c r="J20" s="25">
        <f>Lorcana4861113151821[[#This Row],[dont Nb brillant]]+'Inventaire - Chapitre 4'!H18</f>
        <v>0</v>
      </c>
    </row>
    <row r="21" spans="2:10" x14ac:dyDescent="0.25">
      <c r="B21" s="25">
        <v>16</v>
      </c>
      <c r="C21" s="107" t="s">
        <v>768</v>
      </c>
      <c r="D21" s="23" t="s">
        <v>32</v>
      </c>
      <c r="E21" s="25"/>
      <c r="F21" s="25"/>
      <c r="H21" s="25">
        <f>Lorcana4861113151821[[#This Row],[ID]]</f>
        <v>16</v>
      </c>
      <c r="I21" s="25">
        <f>Lorcana4861113151821[[#This Row],[Nb de cartes]]+'Inventaire - Chapitre 4'!G19</f>
        <v>0</v>
      </c>
      <c r="J21" s="25">
        <f>Lorcana4861113151821[[#This Row],[dont Nb brillant]]+'Inventaire - Chapitre 4'!H19</f>
        <v>0</v>
      </c>
    </row>
    <row r="22" spans="2:10" x14ac:dyDescent="0.25">
      <c r="B22" s="25">
        <v>17</v>
      </c>
      <c r="C22" s="107" t="s">
        <v>769</v>
      </c>
      <c r="D22" s="23" t="s">
        <v>32</v>
      </c>
      <c r="E22" s="25"/>
      <c r="F22" s="25"/>
      <c r="H22" s="25">
        <f>Lorcana4861113151821[[#This Row],[ID]]</f>
        <v>17</v>
      </c>
      <c r="I22" s="25">
        <f>Lorcana4861113151821[[#This Row],[Nb de cartes]]+'Inventaire - Chapitre 4'!G20</f>
        <v>1</v>
      </c>
      <c r="J22" s="25">
        <f>Lorcana4861113151821[[#This Row],[dont Nb brillant]]+'Inventaire - Chapitre 4'!H20</f>
        <v>0</v>
      </c>
    </row>
    <row r="23" spans="2:10" x14ac:dyDescent="0.25">
      <c r="B23" s="25">
        <v>18</v>
      </c>
      <c r="C23" s="107" t="s">
        <v>770</v>
      </c>
      <c r="D23" s="23" t="s">
        <v>32</v>
      </c>
      <c r="E23" s="25"/>
      <c r="F23" s="25"/>
      <c r="H23" s="25">
        <f>Lorcana4861113151821[[#This Row],[ID]]</f>
        <v>18</v>
      </c>
      <c r="I23" s="25">
        <f>Lorcana4861113151821[[#This Row],[Nb de cartes]]+'Inventaire - Chapitre 4'!G21</f>
        <v>1</v>
      </c>
      <c r="J23" s="25">
        <f>Lorcana4861113151821[[#This Row],[dont Nb brillant]]+'Inventaire - Chapitre 4'!H21</f>
        <v>1</v>
      </c>
    </row>
    <row r="24" spans="2:10" x14ac:dyDescent="0.25">
      <c r="B24" s="25">
        <v>19</v>
      </c>
      <c r="C24" s="107" t="s">
        <v>771</v>
      </c>
      <c r="D24" s="23" t="s">
        <v>32</v>
      </c>
      <c r="E24" s="25"/>
      <c r="F24" s="25"/>
      <c r="H24" s="25">
        <f>Lorcana4861113151821[[#This Row],[ID]]</f>
        <v>19</v>
      </c>
      <c r="I24" s="25">
        <f>Lorcana4861113151821[[#This Row],[Nb de cartes]]+'Inventaire - Chapitre 4'!G22</f>
        <v>3</v>
      </c>
      <c r="J24" s="25">
        <f>Lorcana4861113151821[[#This Row],[dont Nb brillant]]+'Inventaire - Chapitre 4'!H22</f>
        <v>0</v>
      </c>
    </row>
    <row r="25" spans="2:10" x14ac:dyDescent="0.25">
      <c r="B25" s="25">
        <v>20</v>
      </c>
      <c r="C25" s="107" t="s">
        <v>772</v>
      </c>
      <c r="D25" s="23" t="s">
        <v>32</v>
      </c>
      <c r="E25" s="25"/>
      <c r="F25" s="25"/>
      <c r="H25" s="25">
        <f>Lorcana4861113151821[[#This Row],[ID]]</f>
        <v>20</v>
      </c>
      <c r="I25" s="25">
        <f>Lorcana4861113151821[[#This Row],[Nb de cartes]]+'Inventaire - Chapitre 4'!G23</f>
        <v>2</v>
      </c>
      <c r="J25" s="25">
        <f>Lorcana4861113151821[[#This Row],[dont Nb brillant]]+'Inventaire - Chapitre 4'!H23</f>
        <v>0</v>
      </c>
    </row>
    <row r="26" spans="2:10" x14ac:dyDescent="0.25">
      <c r="B26" s="25">
        <v>21</v>
      </c>
      <c r="C26" s="107" t="s">
        <v>773</v>
      </c>
      <c r="D26" s="23" t="s">
        <v>32</v>
      </c>
      <c r="E26" s="25"/>
      <c r="F26" s="25"/>
      <c r="H26" s="25">
        <f>Lorcana4861113151821[[#This Row],[ID]]</f>
        <v>21</v>
      </c>
      <c r="I26" s="25">
        <f>Lorcana4861113151821[[#This Row],[Nb de cartes]]+'Inventaire - Chapitre 4'!G24</f>
        <v>4</v>
      </c>
      <c r="J26" s="25">
        <f>Lorcana4861113151821[[#This Row],[dont Nb brillant]]+'Inventaire - Chapitre 4'!H24</f>
        <v>1</v>
      </c>
    </row>
    <row r="27" spans="2:10" x14ac:dyDescent="0.25">
      <c r="B27" s="25">
        <v>22</v>
      </c>
      <c r="C27" s="107" t="s">
        <v>774</v>
      </c>
      <c r="D27" s="23" t="s">
        <v>32</v>
      </c>
      <c r="E27" s="25"/>
      <c r="F27" s="25"/>
      <c r="H27" s="25">
        <f>Lorcana4861113151821[[#This Row],[ID]]</f>
        <v>22</v>
      </c>
      <c r="I27" s="25">
        <f>Lorcana4861113151821[[#This Row],[Nb de cartes]]+'Inventaire - Chapitre 4'!G25</f>
        <v>1</v>
      </c>
      <c r="J27" s="25">
        <f>Lorcana4861113151821[[#This Row],[dont Nb brillant]]+'Inventaire - Chapitre 4'!H25</f>
        <v>0</v>
      </c>
    </row>
    <row r="28" spans="2:10" x14ac:dyDescent="0.25">
      <c r="B28" s="25">
        <v>23</v>
      </c>
      <c r="C28" s="107" t="s">
        <v>775</v>
      </c>
      <c r="D28" s="23" t="s">
        <v>32</v>
      </c>
      <c r="E28" s="25"/>
      <c r="F28" s="25"/>
      <c r="H28" s="25">
        <f>Lorcana4861113151821[[#This Row],[ID]]</f>
        <v>23</v>
      </c>
      <c r="I28" s="25">
        <f>Lorcana4861113151821[[#This Row],[Nb de cartes]]+'Inventaire - Chapitre 4'!G26</f>
        <v>3</v>
      </c>
      <c r="J28" s="25">
        <f>Lorcana4861113151821[[#This Row],[dont Nb brillant]]+'Inventaire - Chapitre 4'!H26</f>
        <v>0</v>
      </c>
    </row>
    <row r="29" spans="2:10" x14ac:dyDescent="0.25">
      <c r="B29" s="25">
        <v>24</v>
      </c>
      <c r="C29" s="107" t="s">
        <v>776</v>
      </c>
      <c r="D29" s="23" t="s">
        <v>32</v>
      </c>
      <c r="E29" s="25"/>
      <c r="F29" s="25"/>
      <c r="H29" s="25">
        <f>Lorcana4861113151821[[#This Row],[ID]]</f>
        <v>24</v>
      </c>
      <c r="I29" s="25">
        <f>Lorcana4861113151821[[#This Row],[Nb de cartes]]+'Inventaire - Chapitre 4'!G27</f>
        <v>1</v>
      </c>
      <c r="J29" s="25">
        <f>Lorcana4861113151821[[#This Row],[dont Nb brillant]]+'Inventaire - Chapitre 4'!H27</f>
        <v>0</v>
      </c>
    </row>
    <row r="30" spans="2:10" x14ac:dyDescent="0.25">
      <c r="B30" s="25">
        <v>25</v>
      </c>
      <c r="C30" s="107" t="s">
        <v>777</v>
      </c>
      <c r="D30" s="23" t="s">
        <v>32</v>
      </c>
      <c r="E30" s="25"/>
      <c r="F30" s="25"/>
      <c r="H30" s="25">
        <f>Lorcana4861113151821[[#This Row],[ID]]</f>
        <v>25</v>
      </c>
      <c r="I30" s="25">
        <f>Lorcana4861113151821[[#This Row],[Nb de cartes]]+'Inventaire - Chapitre 4'!G28</f>
        <v>3</v>
      </c>
      <c r="J30" s="25">
        <f>Lorcana4861113151821[[#This Row],[dont Nb brillant]]+'Inventaire - Chapitre 4'!H28</f>
        <v>0</v>
      </c>
    </row>
    <row r="31" spans="2:10" x14ac:dyDescent="0.25">
      <c r="B31" s="25">
        <v>26</v>
      </c>
      <c r="C31" s="107" t="s">
        <v>718</v>
      </c>
      <c r="D31" s="23" t="s">
        <v>32</v>
      </c>
      <c r="E31" s="25"/>
      <c r="F31" s="25"/>
      <c r="H31" s="25">
        <f>Lorcana4861113151821[[#This Row],[ID]]</f>
        <v>26</v>
      </c>
      <c r="I31" s="25">
        <f>Lorcana4861113151821[[#This Row],[Nb de cartes]]+'Inventaire - Chapitre 4'!G29</f>
        <v>3</v>
      </c>
      <c r="J31" s="25">
        <f>Lorcana4861113151821[[#This Row],[dont Nb brillant]]+'Inventaire - Chapitre 4'!H29</f>
        <v>0</v>
      </c>
    </row>
    <row r="32" spans="2:10" x14ac:dyDescent="0.25">
      <c r="B32" s="25">
        <v>27</v>
      </c>
      <c r="C32" s="107" t="s">
        <v>719</v>
      </c>
      <c r="D32" s="23" t="s">
        <v>32</v>
      </c>
      <c r="E32" s="25"/>
      <c r="F32" s="25"/>
      <c r="H32" s="25">
        <f>Lorcana4861113151821[[#This Row],[ID]]</f>
        <v>27</v>
      </c>
      <c r="I32" s="25">
        <f>Lorcana4861113151821[[#This Row],[Nb de cartes]]+'Inventaire - Chapitre 4'!G30</f>
        <v>2</v>
      </c>
      <c r="J32" s="25">
        <f>Lorcana4861113151821[[#This Row],[dont Nb brillant]]+'Inventaire - Chapitre 4'!H30</f>
        <v>0</v>
      </c>
    </row>
    <row r="33" spans="2:10" x14ac:dyDescent="0.25">
      <c r="B33" s="25">
        <v>28</v>
      </c>
      <c r="C33" s="107" t="s">
        <v>720</v>
      </c>
      <c r="D33" s="23" t="s">
        <v>32</v>
      </c>
      <c r="E33" s="25"/>
      <c r="F33" s="25"/>
      <c r="H33" s="25">
        <f>Lorcana4861113151821[[#This Row],[ID]]</f>
        <v>28</v>
      </c>
      <c r="I33" s="25">
        <f>Lorcana4861113151821[[#This Row],[Nb de cartes]]+'Inventaire - Chapitre 4'!G31</f>
        <v>1</v>
      </c>
      <c r="J33" s="25">
        <f>Lorcana4861113151821[[#This Row],[dont Nb brillant]]+'Inventaire - Chapitre 4'!H31</f>
        <v>0</v>
      </c>
    </row>
    <row r="34" spans="2:10" x14ac:dyDescent="0.25">
      <c r="B34" s="25">
        <v>29</v>
      </c>
      <c r="C34" s="107" t="s">
        <v>721</v>
      </c>
      <c r="D34" s="23" t="s">
        <v>32</v>
      </c>
      <c r="E34" s="25"/>
      <c r="F34" s="25"/>
      <c r="H34" s="25">
        <f>Lorcana4861113151821[[#This Row],[ID]]</f>
        <v>29</v>
      </c>
      <c r="I34" s="25">
        <f>Lorcana4861113151821[[#This Row],[Nb de cartes]]+'Inventaire - Chapitre 4'!G32</f>
        <v>2</v>
      </c>
      <c r="J34" s="25">
        <f>Lorcana4861113151821[[#This Row],[dont Nb brillant]]+'Inventaire - Chapitre 4'!H32</f>
        <v>0</v>
      </c>
    </row>
    <row r="35" spans="2:10" x14ac:dyDescent="0.25">
      <c r="B35" s="25">
        <v>30</v>
      </c>
      <c r="C35" s="107" t="s">
        <v>722</v>
      </c>
      <c r="D35" s="23" t="s">
        <v>32</v>
      </c>
      <c r="E35" s="25"/>
      <c r="F35" s="25"/>
      <c r="H35" s="25">
        <f>Lorcana4861113151821[[#This Row],[ID]]</f>
        <v>30</v>
      </c>
      <c r="I35" s="25">
        <f>Lorcana4861113151821[[#This Row],[Nb de cartes]]+'Inventaire - Chapitre 4'!G33</f>
        <v>2</v>
      </c>
      <c r="J35" s="25">
        <f>Lorcana4861113151821[[#This Row],[dont Nb brillant]]+'Inventaire - Chapitre 4'!H33</f>
        <v>0</v>
      </c>
    </row>
    <row r="36" spans="2:10" x14ac:dyDescent="0.25">
      <c r="B36" s="25">
        <v>31</v>
      </c>
      <c r="C36" s="107" t="s">
        <v>723</v>
      </c>
      <c r="D36" s="23" t="s">
        <v>32</v>
      </c>
      <c r="E36" s="25"/>
      <c r="F36" s="25"/>
      <c r="H36" s="25">
        <f>Lorcana4861113151821[[#This Row],[ID]]</f>
        <v>31</v>
      </c>
      <c r="I36" s="25">
        <f>Lorcana4861113151821[[#This Row],[Nb de cartes]]+'Inventaire - Chapitre 4'!G34</f>
        <v>1</v>
      </c>
      <c r="J36" s="25">
        <f>Lorcana4861113151821[[#This Row],[dont Nb brillant]]+'Inventaire - Chapitre 4'!H34</f>
        <v>0</v>
      </c>
    </row>
    <row r="37" spans="2:10" x14ac:dyDescent="0.25">
      <c r="B37" s="25">
        <v>32</v>
      </c>
      <c r="C37" s="107" t="s">
        <v>724</v>
      </c>
      <c r="D37" s="23" t="s">
        <v>32</v>
      </c>
      <c r="E37" s="25"/>
      <c r="F37" s="25"/>
      <c r="H37" s="25">
        <f>Lorcana4861113151821[[#This Row],[ID]]</f>
        <v>32</v>
      </c>
      <c r="I37" s="25">
        <f>Lorcana4861113151821[[#This Row],[Nb de cartes]]+'Inventaire - Chapitre 4'!G35</f>
        <v>3</v>
      </c>
      <c r="J37" s="25">
        <f>Lorcana4861113151821[[#This Row],[dont Nb brillant]]+'Inventaire - Chapitre 4'!H35</f>
        <v>0</v>
      </c>
    </row>
    <row r="38" spans="2:10" x14ac:dyDescent="0.25">
      <c r="B38" s="25">
        <v>33</v>
      </c>
      <c r="C38" s="107" t="s">
        <v>778</v>
      </c>
      <c r="D38" s="23" t="s">
        <v>32</v>
      </c>
      <c r="E38" s="25"/>
      <c r="F38" s="25"/>
      <c r="H38" s="25">
        <f>Lorcana4861113151821[[#This Row],[ID]]</f>
        <v>33</v>
      </c>
      <c r="I38" s="25">
        <f>Lorcana4861113151821[[#This Row],[Nb de cartes]]+'Inventaire - Chapitre 4'!G36</f>
        <v>3</v>
      </c>
      <c r="J38" s="25">
        <f>Lorcana4861113151821[[#This Row],[dont Nb brillant]]+'Inventaire - Chapitre 4'!H36</f>
        <v>1</v>
      </c>
    </row>
    <row r="39" spans="2:10" x14ac:dyDescent="0.25">
      <c r="B39" s="25">
        <v>34</v>
      </c>
      <c r="C39" s="107" t="s">
        <v>779</v>
      </c>
      <c r="D39" s="23" t="s">
        <v>32</v>
      </c>
      <c r="E39" s="25"/>
      <c r="F39" s="25"/>
      <c r="H39" s="25">
        <f>Lorcana4861113151821[[#This Row],[ID]]</f>
        <v>34</v>
      </c>
      <c r="I39" s="25">
        <f>Lorcana4861113151821[[#This Row],[Nb de cartes]]+'Inventaire - Chapitre 4'!G37</f>
        <v>1</v>
      </c>
      <c r="J39" s="25">
        <f>Lorcana4861113151821[[#This Row],[dont Nb brillant]]+'Inventaire - Chapitre 4'!H37</f>
        <v>0</v>
      </c>
    </row>
    <row r="40" spans="2:10" x14ac:dyDescent="0.25">
      <c r="B40" s="25">
        <v>35</v>
      </c>
      <c r="C40" s="107" t="s">
        <v>780</v>
      </c>
      <c r="D40" s="27" t="s">
        <v>29</v>
      </c>
      <c r="E40" s="25"/>
      <c r="F40" s="25"/>
      <c r="H40" s="25">
        <f>Lorcana4861113151821[[#This Row],[ID]]</f>
        <v>35</v>
      </c>
      <c r="I40" s="25">
        <f>Lorcana4861113151821[[#This Row],[Nb de cartes]]+'Inventaire - Chapitre 4'!G38</f>
        <v>2</v>
      </c>
      <c r="J40" s="25">
        <f>Lorcana4861113151821[[#This Row],[dont Nb brillant]]+'Inventaire - Chapitre 4'!H38</f>
        <v>0</v>
      </c>
    </row>
    <row r="41" spans="2:10" x14ac:dyDescent="0.25">
      <c r="B41" s="25">
        <v>36</v>
      </c>
      <c r="C41" s="107" t="s">
        <v>806</v>
      </c>
      <c r="D41" s="27" t="s">
        <v>29</v>
      </c>
      <c r="E41" s="25"/>
      <c r="F41" s="25"/>
      <c r="H41" s="25">
        <f>Lorcana4861113151821[[#This Row],[ID]]</f>
        <v>36</v>
      </c>
      <c r="I41" s="25">
        <f>Lorcana4861113151821[[#This Row],[Nb de cartes]]+'Inventaire - Chapitre 4'!G39</f>
        <v>1</v>
      </c>
      <c r="J41" s="25">
        <f>Lorcana4861113151821[[#This Row],[dont Nb brillant]]+'Inventaire - Chapitre 4'!H39</f>
        <v>0</v>
      </c>
    </row>
    <row r="42" spans="2:10" x14ac:dyDescent="0.25">
      <c r="B42" s="25">
        <v>37</v>
      </c>
      <c r="C42" s="107" t="s">
        <v>781</v>
      </c>
      <c r="D42" s="27" t="s">
        <v>29</v>
      </c>
      <c r="E42" s="25"/>
      <c r="F42" s="25"/>
      <c r="H42" s="25">
        <f>Lorcana4861113151821[[#This Row],[ID]]</f>
        <v>37</v>
      </c>
      <c r="I42" s="25">
        <f>Lorcana4861113151821[[#This Row],[Nb de cartes]]+'Inventaire - Chapitre 4'!G40</f>
        <v>2</v>
      </c>
      <c r="J42" s="25">
        <f>Lorcana4861113151821[[#This Row],[dont Nb brillant]]+'Inventaire - Chapitre 4'!H40</f>
        <v>0</v>
      </c>
    </row>
    <row r="43" spans="2:10" x14ac:dyDescent="0.25">
      <c r="B43" s="25">
        <v>38</v>
      </c>
      <c r="C43" s="107" t="s">
        <v>782</v>
      </c>
      <c r="D43" s="27" t="s">
        <v>29</v>
      </c>
      <c r="E43" s="25"/>
      <c r="F43" s="25"/>
      <c r="H43" s="25">
        <f>Lorcana4861113151821[[#This Row],[ID]]</f>
        <v>38</v>
      </c>
      <c r="I43" s="25">
        <f>Lorcana4861113151821[[#This Row],[Nb de cartes]]+'Inventaire - Chapitre 4'!G41</f>
        <v>1</v>
      </c>
      <c r="J43" s="25">
        <f>Lorcana4861113151821[[#This Row],[dont Nb brillant]]+'Inventaire - Chapitre 4'!H41</f>
        <v>0</v>
      </c>
    </row>
    <row r="44" spans="2:10" x14ac:dyDescent="0.25">
      <c r="B44" s="25">
        <v>39</v>
      </c>
      <c r="C44" s="107" t="s">
        <v>783</v>
      </c>
      <c r="D44" s="27" t="s">
        <v>29</v>
      </c>
      <c r="E44" s="25"/>
      <c r="F44" s="25"/>
      <c r="H44" s="25">
        <f>Lorcana4861113151821[[#This Row],[ID]]</f>
        <v>39</v>
      </c>
      <c r="I44" s="25">
        <f>Lorcana4861113151821[[#This Row],[Nb de cartes]]+'Inventaire - Chapitre 4'!G42</f>
        <v>4</v>
      </c>
      <c r="J44" s="25">
        <f>Lorcana4861113151821[[#This Row],[dont Nb brillant]]+'Inventaire - Chapitre 4'!H42</f>
        <v>0</v>
      </c>
    </row>
    <row r="45" spans="2:10" x14ac:dyDescent="0.25">
      <c r="B45" s="25">
        <v>40</v>
      </c>
      <c r="C45" s="107" t="s">
        <v>784</v>
      </c>
      <c r="D45" s="27" t="s">
        <v>29</v>
      </c>
      <c r="E45" s="25"/>
      <c r="F45" s="25"/>
      <c r="H45" s="25">
        <f>Lorcana4861113151821[[#This Row],[ID]]</f>
        <v>40</v>
      </c>
      <c r="I45" s="25">
        <f>Lorcana4861113151821[[#This Row],[Nb de cartes]]+'Inventaire - Chapitre 4'!G43</f>
        <v>2</v>
      </c>
      <c r="J45" s="25">
        <f>Lorcana4861113151821[[#This Row],[dont Nb brillant]]+'Inventaire - Chapitre 4'!H43</f>
        <v>0</v>
      </c>
    </row>
    <row r="46" spans="2:10" x14ac:dyDescent="0.25">
      <c r="B46" s="25">
        <v>41</v>
      </c>
      <c r="C46" s="107" t="s">
        <v>785</v>
      </c>
      <c r="D46" s="27" t="s">
        <v>29</v>
      </c>
      <c r="E46" s="25"/>
      <c r="F46" s="25"/>
      <c r="H46" s="25">
        <f>Lorcana4861113151821[[#This Row],[ID]]</f>
        <v>41</v>
      </c>
      <c r="I46" s="25">
        <f>Lorcana4861113151821[[#This Row],[Nb de cartes]]+'Inventaire - Chapitre 4'!G44</f>
        <v>3</v>
      </c>
      <c r="J46" s="25">
        <f>Lorcana4861113151821[[#This Row],[dont Nb brillant]]+'Inventaire - Chapitre 4'!H44</f>
        <v>1</v>
      </c>
    </row>
    <row r="47" spans="2:10" x14ac:dyDescent="0.25">
      <c r="B47" s="25">
        <v>42</v>
      </c>
      <c r="C47" s="107" t="s">
        <v>786</v>
      </c>
      <c r="D47" s="27" t="s">
        <v>29</v>
      </c>
      <c r="E47" s="25"/>
      <c r="F47" s="25"/>
      <c r="H47" s="25">
        <f>Lorcana4861113151821[[#This Row],[ID]]</f>
        <v>42</v>
      </c>
      <c r="I47" s="25">
        <f>Lorcana4861113151821[[#This Row],[Nb de cartes]]+'Inventaire - Chapitre 4'!G45</f>
        <v>1</v>
      </c>
      <c r="J47" s="25">
        <f>Lorcana4861113151821[[#This Row],[dont Nb brillant]]+'Inventaire - Chapitre 4'!H45</f>
        <v>0</v>
      </c>
    </row>
    <row r="48" spans="2:10" x14ac:dyDescent="0.25">
      <c r="B48" s="25">
        <v>43</v>
      </c>
      <c r="C48" s="107" t="s">
        <v>787</v>
      </c>
      <c r="D48" s="27" t="s">
        <v>29</v>
      </c>
      <c r="E48" s="25"/>
      <c r="F48" s="25"/>
      <c r="H48" s="25">
        <f>Lorcana4861113151821[[#This Row],[ID]]</f>
        <v>43</v>
      </c>
      <c r="I48" s="25">
        <f>Lorcana4861113151821[[#This Row],[Nb de cartes]]+'Inventaire - Chapitre 4'!G46</f>
        <v>2</v>
      </c>
      <c r="J48" s="25">
        <f>Lorcana4861113151821[[#This Row],[dont Nb brillant]]+'Inventaire - Chapitre 4'!H46</f>
        <v>0</v>
      </c>
    </row>
    <row r="49" spans="2:10" x14ac:dyDescent="0.25">
      <c r="B49" s="25">
        <v>44</v>
      </c>
      <c r="C49" s="107" t="s">
        <v>788</v>
      </c>
      <c r="D49" s="27" t="s">
        <v>29</v>
      </c>
      <c r="E49" s="25"/>
      <c r="F49" s="25"/>
      <c r="H49" s="25">
        <f>Lorcana4861113151821[[#This Row],[ID]]</f>
        <v>44</v>
      </c>
      <c r="I49" s="25">
        <f>Lorcana4861113151821[[#This Row],[Nb de cartes]]+'Inventaire - Chapitre 4'!G47</f>
        <v>1</v>
      </c>
      <c r="J49" s="25">
        <f>Lorcana4861113151821[[#This Row],[dont Nb brillant]]+'Inventaire - Chapitre 4'!H47</f>
        <v>0</v>
      </c>
    </row>
    <row r="50" spans="2:10" x14ac:dyDescent="0.25">
      <c r="B50" s="25">
        <v>45</v>
      </c>
      <c r="C50" s="107" t="s">
        <v>789</v>
      </c>
      <c r="D50" s="27" t="s">
        <v>29</v>
      </c>
      <c r="E50" s="25"/>
      <c r="F50" s="25"/>
      <c r="H50" s="25">
        <f>Lorcana4861113151821[[#This Row],[ID]]</f>
        <v>45</v>
      </c>
      <c r="I50" s="25">
        <f>Lorcana4861113151821[[#This Row],[Nb de cartes]]+'Inventaire - Chapitre 4'!G48</f>
        <v>0</v>
      </c>
      <c r="J50" s="25">
        <f>Lorcana4861113151821[[#This Row],[dont Nb brillant]]+'Inventaire - Chapitre 4'!H48</f>
        <v>0</v>
      </c>
    </row>
    <row r="51" spans="2:10" x14ac:dyDescent="0.25">
      <c r="B51" s="25">
        <v>46</v>
      </c>
      <c r="C51" s="107" t="s">
        <v>790</v>
      </c>
      <c r="D51" s="27" t="s">
        <v>29</v>
      </c>
      <c r="E51" s="25"/>
      <c r="F51" s="25"/>
      <c r="H51" s="25">
        <f>Lorcana4861113151821[[#This Row],[ID]]</f>
        <v>46</v>
      </c>
      <c r="I51" s="25">
        <f>Lorcana4861113151821[[#This Row],[Nb de cartes]]+'Inventaire - Chapitre 4'!G49</f>
        <v>3</v>
      </c>
      <c r="J51" s="25">
        <f>Lorcana4861113151821[[#This Row],[dont Nb brillant]]+'Inventaire - Chapitre 4'!H49</f>
        <v>0</v>
      </c>
    </row>
    <row r="52" spans="2:10" x14ac:dyDescent="0.25">
      <c r="B52" s="25">
        <v>47</v>
      </c>
      <c r="C52" s="107" t="s">
        <v>791</v>
      </c>
      <c r="D52" s="27" t="s">
        <v>29</v>
      </c>
      <c r="E52" s="25"/>
      <c r="F52" s="25"/>
      <c r="H52" s="25">
        <f>Lorcana4861113151821[[#This Row],[ID]]</f>
        <v>47</v>
      </c>
      <c r="I52" s="25">
        <f>Lorcana4861113151821[[#This Row],[Nb de cartes]]+'Inventaire - Chapitre 4'!G50</f>
        <v>3</v>
      </c>
      <c r="J52" s="25">
        <f>Lorcana4861113151821[[#This Row],[dont Nb brillant]]+'Inventaire - Chapitre 4'!H50</f>
        <v>1</v>
      </c>
    </row>
    <row r="53" spans="2:10" x14ac:dyDescent="0.25">
      <c r="B53" s="25">
        <v>48</v>
      </c>
      <c r="C53" s="107" t="s">
        <v>792</v>
      </c>
      <c r="D53" s="27" t="s">
        <v>29</v>
      </c>
      <c r="E53" s="25"/>
      <c r="F53" s="25"/>
      <c r="H53" s="25">
        <f>Lorcana4861113151821[[#This Row],[ID]]</f>
        <v>48</v>
      </c>
      <c r="I53" s="25">
        <f>Lorcana4861113151821[[#This Row],[Nb de cartes]]+'Inventaire - Chapitre 4'!G51</f>
        <v>7</v>
      </c>
      <c r="J53" s="25">
        <f>Lorcana4861113151821[[#This Row],[dont Nb brillant]]+'Inventaire - Chapitre 4'!H51</f>
        <v>0</v>
      </c>
    </row>
    <row r="54" spans="2:10" x14ac:dyDescent="0.25">
      <c r="B54" s="25">
        <v>49</v>
      </c>
      <c r="C54" s="107" t="s">
        <v>793</v>
      </c>
      <c r="D54" s="27" t="s">
        <v>29</v>
      </c>
      <c r="E54" s="25"/>
      <c r="F54" s="25"/>
      <c r="H54" s="25">
        <f>Lorcana4861113151821[[#This Row],[ID]]</f>
        <v>49</v>
      </c>
      <c r="I54" s="25">
        <f>Lorcana4861113151821[[#This Row],[Nb de cartes]]+'Inventaire - Chapitre 4'!G52</f>
        <v>7</v>
      </c>
      <c r="J54" s="25">
        <f>Lorcana4861113151821[[#This Row],[dont Nb brillant]]+'Inventaire - Chapitre 4'!H52</f>
        <v>1</v>
      </c>
    </row>
    <row r="55" spans="2:10" x14ac:dyDescent="0.25">
      <c r="B55" s="25">
        <v>50</v>
      </c>
      <c r="C55" s="107" t="s">
        <v>794</v>
      </c>
      <c r="D55" s="27" t="s">
        <v>29</v>
      </c>
      <c r="E55" s="25"/>
      <c r="F55" s="25"/>
      <c r="H55" s="25">
        <f>Lorcana4861113151821[[#This Row],[ID]]</f>
        <v>50</v>
      </c>
      <c r="I55" s="25">
        <f>Lorcana4861113151821[[#This Row],[Nb de cartes]]+'Inventaire - Chapitre 4'!G53</f>
        <v>1</v>
      </c>
      <c r="J55" s="25">
        <f>Lorcana4861113151821[[#This Row],[dont Nb brillant]]+'Inventaire - Chapitre 4'!H53</f>
        <v>0</v>
      </c>
    </row>
    <row r="56" spans="2:10" x14ac:dyDescent="0.25">
      <c r="B56" s="25">
        <v>51</v>
      </c>
      <c r="C56" s="107" t="s">
        <v>795</v>
      </c>
      <c r="D56" s="27" t="s">
        <v>29</v>
      </c>
      <c r="E56" s="25"/>
      <c r="F56" s="25"/>
      <c r="H56" s="25">
        <f>Lorcana4861113151821[[#This Row],[ID]]</f>
        <v>51</v>
      </c>
      <c r="I56" s="25">
        <f>Lorcana4861113151821[[#This Row],[Nb de cartes]]+'Inventaire - Chapitre 4'!G54</f>
        <v>3</v>
      </c>
      <c r="J56" s="25">
        <f>Lorcana4861113151821[[#This Row],[dont Nb brillant]]+'Inventaire - Chapitre 4'!H54</f>
        <v>0</v>
      </c>
    </row>
    <row r="57" spans="2:10" x14ac:dyDescent="0.25">
      <c r="B57" s="25">
        <v>52</v>
      </c>
      <c r="C57" s="107" t="s">
        <v>796</v>
      </c>
      <c r="D57" s="27" t="s">
        <v>29</v>
      </c>
      <c r="E57" s="25"/>
      <c r="F57" s="25"/>
      <c r="H57" s="25">
        <f>Lorcana4861113151821[[#This Row],[ID]]</f>
        <v>52</v>
      </c>
      <c r="I57" s="25">
        <f>Lorcana4861113151821[[#This Row],[Nb de cartes]]+'Inventaire - Chapitre 4'!G55</f>
        <v>2</v>
      </c>
      <c r="J57" s="25">
        <f>Lorcana4861113151821[[#This Row],[dont Nb brillant]]+'Inventaire - Chapitre 4'!H55</f>
        <v>0</v>
      </c>
    </row>
    <row r="58" spans="2:10" x14ac:dyDescent="0.25">
      <c r="B58" s="25">
        <v>53</v>
      </c>
      <c r="C58" s="107" t="s">
        <v>797</v>
      </c>
      <c r="D58" s="27" t="s">
        <v>29</v>
      </c>
      <c r="E58" s="25"/>
      <c r="F58" s="25"/>
      <c r="H58" s="25">
        <f>Lorcana4861113151821[[#This Row],[ID]]</f>
        <v>53</v>
      </c>
      <c r="I58" s="25">
        <f>Lorcana4861113151821[[#This Row],[Nb de cartes]]+'Inventaire - Chapitre 4'!G56</f>
        <v>1</v>
      </c>
      <c r="J58" s="25">
        <f>Lorcana4861113151821[[#This Row],[dont Nb brillant]]+'Inventaire - Chapitre 4'!H56</f>
        <v>0</v>
      </c>
    </row>
    <row r="59" spans="2:10" x14ac:dyDescent="0.25">
      <c r="B59" s="25">
        <v>54</v>
      </c>
      <c r="C59" s="107" t="s">
        <v>798</v>
      </c>
      <c r="D59" s="27" t="s">
        <v>29</v>
      </c>
      <c r="E59" s="25"/>
      <c r="F59" s="25"/>
      <c r="H59" s="25">
        <f>Lorcana4861113151821[[#This Row],[ID]]</f>
        <v>54</v>
      </c>
      <c r="I59" s="25">
        <f>Lorcana4861113151821[[#This Row],[Nb de cartes]]+'Inventaire - Chapitre 4'!G57</f>
        <v>1</v>
      </c>
      <c r="J59" s="25">
        <f>Lorcana4861113151821[[#This Row],[dont Nb brillant]]+'Inventaire - Chapitre 4'!H57</f>
        <v>0</v>
      </c>
    </row>
    <row r="60" spans="2:10" x14ac:dyDescent="0.25">
      <c r="B60" s="25">
        <v>55</v>
      </c>
      <c r="C60" s="107" t="s">
        <v>799</v>
      </c>
      <c r="D60" s="27" t="s">
        <v>29</v>
      </c>
      <c r="E60" s="25"/>
      <c r="F60" s="25"/>
      <c r="H60" s="25">
        <f>Lorcana4861113151821[[#This Row],[ID]]</f>
        <v>55</v>
      </c>
      <c r="I60" s="25">
        <f>Lorcana4861113151821[[#This Row],[Nb de cartes]]+'Inventaire - Chapitre 4'!G58</f>
        <v>2</v>
      </c>
      <c r="J60" s="25">
        <f>Lorcana4861113151821[[#This Row],[dont Nb brillant]]+'Inventaire - Chapitre 4'!H58</f>
        <v>0</v>
      </c>
    </row>
    <row r="61" spans="2:10" x14ac:dyDescent="0.25">
      <c r="B61" s="25">
        <v>56</v>
      </c>
      <c r="C61" s="107" t="s">
        <v>800</v>
      </c>
      <c r="D61" s="27" t="s">
        <v>29</v>
      </c>
      <c r="E61" s="25"/>
      <c r="F61" s="25"/>
      <c r="H61" s="25">
        <f>Lorcana4861113151821[[#This Row],[ID]]</f>
        <v>56</v>
      </c>
      <c r="I61" s="25">
        <f>Lorcana4861113151821[[#This Row],[Nb de cartes]]+'Inventaire - Chapitre 4'!G59</f>
        <v>2</v>
      </c>
      <c r="J61" s="25">
        <f>Lorcana4861113151821[[#This Row],[dont Nb brillant]]+'Inventaire - Chapitre 4'!H59</f>
        <v>0</v>
      </c>
    </row>
    <row r="62" spans="2:10" x14ac:dyDescent="0.25">
      <c r="B62" s="25">
        <v>57</v>
      </c>
      <c r="C62" s="107" t="s">
        <v>801</v>
      </c>
      <c r="D62" s="27" t="s">
        <v>29</v>
      </c>
      <c r="E62" s="25"/>
      <c r="F62" s="25"/>
      <c r="H62" s="25">
        <f>Lorcana4861113151821[[#This Row],[ID]]</f>
        <v>57</v>
      </c>
      <c r="I62" s="25">
        <f>Lorcana4861113151821[[#This Row],[Nb de cartes]]+'Inventaire - Chapitre 4'!G60</f>
        <v>1</v>
      </c>
      <c r="J62" s="25">
        <f>Lorcana4861113151821[[#This Row],[dont Nb brillant]]+'Inventaire - Chapitre 4'!H60</f>
        <v>0</v>
      </c>
    </row>
    <row r="63" spans="2:10" x14ac:dyDescent="0.25">
      <c r="B63" s="25">
        <v>58</v>
      </c>
      <c r="C63" s="107" t="s">
        <v>802</v>
      </c>
      <c r="D63" s="27" t="s">
        <v>29</v>
      </c>
      <c r="E63" s="25"/>
      <c r="F63" s="25"/>
      <c r="H63" s="25">
        <f>Lorcana4861113151821[[#This Row],[ID]]</f>
        <v>58</v>
      </c>
      <c r="I63" s="25">
        <f>Lorcana4861113151821[[#This Row],[Nb de cartes]]+'Inventaire - Chapitre 4'!G61</f>
        <v>2</v>
      </c>
      <c r="J63" s="25">
        <f>Lorcana4861113151821[[#This Row],[dont Nb brillant]]+'Inventaire - Chapitre 4'!H61</f>
        <v>1</v>
      </c>
    </row>
    <row r="64" spans="2:10" x14ac:dyDescent="0.25">
      <c r="B64" s="25">
        <v>59</v>
      </c>
      <c r="C64" s="107" t="s">
        <v>803</v>
      </c>
      <c r="D64" s="27" t="s">
        <v>29</v>
      </c>
      <c r="E64" s="25"/>
      <c r="F64" s="25"/>
      <c r="H64" s="25">
        <f>Lorcana4861113151821[[#This Row],[ID]]</f>
        <v>59</v>
      </c>
      <c r="I64" s="25">
        <f>Lorcana4861113151821[[#This Row],[Nb de cartes]]+'Inventaire - Chapitre 4'!G62</f>
        <v>5</v>
      </c>
      <c r="J64" s="25">
        <f>Lorcana4861113151821[[#This Row],[dont Nb brillant]]+'Inventaire - Chapitre 4'!H62</f>
        <v>0</v>
      </c>
    </row>
    <row r="65" spans="2:10" x14ac:dyDescent="0.25">
      <c r="B65" s="25">
        <v>60</v>
      </c>
      <c r="C65" s="107" t="s">
        <v>725</v>
      </c>
      <c r="D65" s="27" t="s">
        <v>29</v>
      </c>
      <c r="E65" s="25"/>
      <c r="F65" s="25"/>
      <c r="H65" s="25">
        <f>Lorcana4861113151821[[#This Row],[ID]]</f>
        <v>60</v>
      </c>
      <c r="I65" s="25">
        <f>Lorcana4861113151821[[#This Row],[Nb de cartes]]+'Inventaire - Chapitre 4'!G63</f>
        <v>2</v>
      </c>
      <c r="J65" s="25">
        <f>Lorcana4861113151821[[#This Row],[dont Nb brillant]]+'Inventaire - Chapitre 4'!H63</f>
        <v>0</v>
      </c>
    </row>
    <row r="66" spans="2:10" x14ac:dyDescent="0.25">
      <c r="B66" s="25">
        <v>61</v>
      </c>
      <c r="C66" s="107" t="s">
        <v>726</v>
      </c>
      <c r="D66" s="27" t="s">
        <v>29</v>
      </c>
      <c r="E66" s="25"/>
      <c r="F66" s="25"/>
      <c r="H66" s="25">
        <f>Lorcana4861113151821[[#This Row],[ID]]</f>
        <v>61</v>
      </c>
      <c r="I66" s="25">
        <f>Lorcana4861113151821[[#This Row],[Nb de cartes]]+'Inventaire - Chapitre 4'!G64</f>
        <v>0</v>
      </c>
      <c r="J66" s="25">
        <f>Lorcana4861113151821[[#This Row],[dont Nb brillant]]+'Inventaire - Chapitre 4'!H64</f>
        <v>0</v>
      </c>
    </row>
    <row r="67" spans="2:10" x14ac:dyDescent="0.25">
      <c r="B67" s="25">
        <v>62</v>
      </c>
      <c r="C67" s="107" t="s">
        <v>727</v>
      </c>
      <c r="D67" s="27" t="s">
        <v>29</v>
      </c>
      <c r="E67" s="25"/>
      <c r="F67" s="25"/>
      <c r="H67" s="25">
        <f>Lorcana4861113151821[[#This Row],[ID]]</f>
        <v>62</v>
      </c>
      <c r="I67" s="25">
        <f>Lorcana4861113151821[[#This Row],[Nb de cartes]]+'Inventaire - Chapitre 4'!G65</f>
        <v>5</v>
      </c>
      <c r="J67" s="25">
        <f>Lorcana4861113151821[[#This Row],[dont Nb brillant]]+'Inventaire - Chapitre 4'!H65</f>
        <v>0</v>
      </c>
    </row>
    <row r="68" spans="2:10" x14ac:dyDescent="0.25">
      <c r="B68" s="25">
        <v>63</v>
      </c>
      <c r="C68" s="107" t="s">
        <v>728</v>
      </c>
      <c r="D68" s="27" t="s">
        <v>29</v>
      </c>
      <c r="E68" s="25"/>
      <c r="F68" s="25"/>
      <c r="H68" s="25">
        <f>Lorcana4861113151821[[#This Row],[ID]]</f>
        <v>63</v>
      </c>
      <c r="I68" s="25">
        <f>Lorcana4861113151821[[#This Row],[Nb de cartes]]+'Inventaire - Chapitre 4'!G66</f>
        <v>1</v>
      </c>
      <c r="J68" s="25">
        <f>Lorcana4861113151821[[#This Row],[dont Nb brillant]]+'Inventaire - Chapitre 4'!H66</f>
        <v>0</v>
      </c>
    </row>
    <row r="69" spans="2:10" x14ac:dyDescent="0.25">
      <c r="B69" s="25">
        <v>64</v>
      </c>
      <c r="C69" s="107" t="s">
        <v>729</v>
      </c>
      <c r="D69" s="27" t="s">
        <v>29</v>
      </c>
      <c r="E69" s="25"/>
      <c r="F69" s="25"/>
      <c r="H69" s="25">
        <f>Lorcana4861113151821[[#This Row],[ID]]</f>
        <v>64</v>
      </c>
      <c r="I69" s="25">
        <f>Lorcana4861113151821[[#This Row],[Nb de cartes]]+'Inventaire - Chapitre 4'!G67</f>
        <v>1</v>
      </c>
      <c r="J69" s="25">
        <f>Lorcana4861113151821[[#This Row],[dont Nb brillant]]+'Inventaire - Chapitre 4'!H67</f>
        <v>0</v>
      </c>
    </row>
    <row r="70" spans="2:10" x14ac:dyDescent="0.25">
      <c r="B70" s="25">
        <v>65</v>
      </c>
      <c r="C70" s="107" t="s">
        <v>730</v>
      </c>
      <c r="D70" s="27" t="s">
        <v>29</v>
      </c>
      <c r="E70" s="25"/>
      <c r="F70" s="25"/>
      <c r="H70" s="25">
        <f>Lorcana4861113151821[[#This Row],[ID]]</f>
        <v>65</v>
      </c>
      <c r="I70" s="25">
        <f>Lorcana4861113151821[[#This Row],[Nb de cartes]]+'Inventaire - Chapitre 4'!G68</f>
        <v>3</v>
      </c>
      <c r="J70" s="25">
        <f>Lorcana4861113151821[[#This Row],[dont Nb brillant]]+'Inventaire - Chapitre 4'!H68</f>
        <v>0</v>
      </c>
    </row>
    <row r="71" spans="2:10" x14ac:dyDescent="0.25">
      <c r="B71" s="25">
        <v>66</v>
      </c>
      <c r="C71" s="107" t="s">
        <v>731</v>
      </c>
      <c r="D71" s="27" t="s">
        <v>29</v>
      </c>
      <c r="E71" s="25"/>
      <c r="F71" s="25"/>
      <c r="H71" s="25">
        <f>Lorcana4861113151821[[#This Row],[ID]]</f>
        <v>66</v>
      </c>
      <c r="I71" s="25">
        <f>Lorcana4861113151821[[#This Row],[Nb de cartes]]+'Inventaire - Chapitre 4'!G69</f>
        <v>3</v>
      </c>
      <c r="J71" s="25">
        <f>Lorcana4861113151821[[#This Row],[dont Nb brillant]]+'Inventaire - Chapitre 4'!H69</f>
        <v>0</v>
      </c>
    </row>
    <row r="72" spans="2:10" x14ac:dyDescent="0.25">
      <c r="B72" s="25">
        <v>67</v>
      </c>
      <c r="C72" s="107" t="s">
        <v>804</v>
      </c>
      <c r="D72" s="27" t="s">
        <v>29</v>
      </c>
      <c r="E72" s="25"/>
      <c r="F72" s="25"/>
      <c r="H72" s="25">
        <f>Lorcana4861113151821[[#This Row],[ID]]</f>
        <v>67</v>
      </c>
      <c r="I72" s="25">
        <f>Lorcana4861113151821[[#This Row],[Nb de cartes]]+'Inventaire - Chapitre 4'!G70</f>
        <v>2</v>
      </c>
      <c r="J72" s="25">
        <f>Lorcana4861113151821[[#This Row],[dont Nb brillant]]+'Inventaire - Chapitre 4'!H70</f>
        <v>0</v>
      </c>
    </row>
    <row r="73" spans="2:10" x14ac:dyDescent="0.25">
      <c r="B73" s="25">
        <v>68</v>
      </c>
      <c r="C73" s="107" t="s">
        <v>805</v>
      </c>
      <c r="D73" s="27" t="s">
        <v>29</v>
      </c>
      <c r="E73" s="25"/>
      <c r="F73" s="25"/>
      <c r="H73" s="25">
        <f>Lorcana4861113151821[[#This Row],[ID]]</f>
        <v>68</v>
      </c>
      <c r="I73" s="25">
        <f>Lorcana4861113151821[[#This Row],[Nb de cartes]]+'Inventaire - Chapitre 4'!G71</f>
        <v>0</v>
      </c>
      <c r="J73" s="25">
        <f>Lorcana4861113151821[[#This Row],[dont Nb brillant]]+'Inventaire - Chapitre 4'!H71</f>
        <v>0</v>
      </c>
    </row>
    <row r="74" spans="2:10" x14ac:dyDescent="0.25">
      <c r="B74" s="25">
        <v>69</v>
      </c>
      <c r="C74" s="107" t="s">
        <v>807</v>
      </c>
      <c r="D74" s="20" t="s">
        <v>34</v>
      </c>
      <c r="E74" s="25"/>
      <c r="F74" s="25"/>
      <c r="H74" s="25">
        <f>Lorcana4861113151821[[#This Row],[ID]]</f>
        <v>69</v>
      </c>
      <c r="I74" s="25">
        <f>Lorcana4861113151821[[#This Row],[Nb de cartes]]+'Inventaire - Chapitre 4'!G72</f>
        <v>1</v>
      </c>
      <c r="J74" s="25">
        <f>Lorcana4861113151821[[#This Row],[dont Nb brillant]]+'Inventaire - Chapitre 4'!H72</f>
        <v>0</v>
      </c>
    </row>
    <row r="75" spans="2:10" x14ac:dyDescent="0.25">
      <c r="B75" s="25">
        <v>70</v>
      </c>
      <c r="C75" s="107" t="s">
        <v>808</v>
      </c>
      <c r="D75" s="20" t="s">
        <v>34</v>
      </c>
      <c r="E75" s="25"/>
      <c r="F75" s="25"/>
      <c r="H75" s="25">
        <f>Lorcana4861113151821[[#This Row],[ID]]</f>
        <v>70</v>
      </c>
      <c r="I75" s="25">
        <f>Lorcana4861113151821[[#This Row],[Nb de cartes]]+'Inventaire - Chapitre 4'!G73</f>
        <v>1</v>
      </c>
      <c r="J75" s="25">
        <f>Lorcana4861113151821[[#This Row],[dont Nb brillant]]+'Inventaire - Chapitre 4'!H73</f>
        <v>0</v>
      </c>
    </row>
    <row r="76" spans="2:10" x14ac:dyDescent="0.25">
      <c r="B76" s="25">
        <v>71</v>
      </c>
      <c r="C76" s="107" t="s">
        <v>809</v>
      </c>
      <c r="D76" s="20" t="s">
        <v>34</v>
      </c>
      <c r="E76" s="25"/>
      <c r="F76" s="25"/>
      <c r="H76" s="25">
        <f>Lorcana4861113151821[[#This Row],[ID]]</f>
        <v>71</v>
      </c>
      <c r="I76" s="25">
        <f>Lorcana4861113151821[[#This Row],[Nb de cartes]]+'Inventaire - Chapitre 4'!G74</f>
        <v>2</v>
      </c>
      <c r="J76" s="25">
        <f>Lorcana4861113151821[[#This Row],[dont Nb brillant]]+'Inventaire - Chapitre 4'!H74</f>
        <v>0</v>
      </c>
    </row>
    <row r="77" spans="2:10" x14ac:dyDescent="0.25">
      <c r="B77" s="25">
        <v>72</v>
      </c>
      <c r="C77" s="107" t="s">
        <v>810</v>
      </c>
      <c r="D77" s="20" t="s">
        <v>34</v>
      </c>
      <c r="E77" s="25"/>
      <c r="F77" s="25"/>
      <c r="H77" s="25">
        <f>Lorcana4861113151821[[#This Row],[ID]]</f>
        <v>72</v>
      </c>
      <c r="I77" s="25">
        <f>Lorcana4861113151821[[#This Row],[Nb de cartes]]+'Inventaire - Chapitre 4'!G75</f>
        <v>2</v>
      </c>
      <c r="J77" s="25">
        <f>Lorcana4861113151821[[#This Row],[dont Nb brillant]]+'Inventaire - Chapitre 4'!H75</f>
        <v>0</v>
      </c>
    </row>
    <row r="78" spans="2:10" x14ac:dyDescent="0.25">
      <c r="B78" s="25">
        <v>73</v>
      </c>
      <c r="C78" s="107" t="s">
        <v>811</v>
      </c>
      <c r="D78" s="20" t="s">
        <v>34</v>
      </c>
      <c r="E78" s="25"/>
      <c r="F78" s="25"/>
      <c r="H78" s="25">
        <f>Lorcana4861113151821[[#This Row],[ID]]</f>
        <v>73</v>
      </c>
      <c r="I78" s="25">
        <f>Lorcana4861113151821[[#This Row],[Nb de cartes]]+'Inventaire - Chapitre 4'!G76</f>
        <v>4</v>
      </c>
      <c r="J78" s="25">
        <f>Lorcana4861113151821[[#This Row],[dont Nb brillant]]+'Inventaire - Chapitre 4'!H76</f>
        <v>1</v>
      </c>
    </row>
    <row r="79" spans="2:10" x14ac:dyDescent="0.25">
      <c r="B79" s="25">
        <v>74</v>
      </c>
      <c r="C79" s="107" t="s">
        <v>812</v>
      </c>
      <c r="D79" s="20" t="s">
        <v>34</v>
      </c>
      <c r="E79" s="25"/>
      <c r="F79" s="25"/>
      <c r="H79" s="25">
        <f>Lorcana4861113151821[[#This Row],[ID]]</f>
        <v>74</v>
      </c>
      <c r="I79" s="25">
        <f>Lorcana4861113151821[[#This Row],[Nb de cartes]]+'Inventaire - Chapitre 4'!G77</f>
        <v>0</v>
      </c>
      <c r="J79" s="25">
        <f>Lorcana4861113151821[[#This Row],[dont Nb brillant]]+'Inventaire - Chapitre 4'!H77</f>
        <v>0</v>
      </c>
    </row>
    <row r="80" spans="2:10" x14ac:dyDescent="0.25">
      <c r="B80" s="25">
        <v>75</v>
      </c>
      <c r="C80" s="107" t="s">
        <v>813</v>
      </c>
      <c r="D80" s="20" t="s">
        <v>34</v>
      </c>
      <c r="E80" s="25"/>
      <c r="F80" s="25"/>
      <c r="H80" s="25">
        <f>Lorcana4861113151821[[#This Row],[ID]]</f>
        <v>75</v>
      </c>
      <c r="I80" s="25">
        <f>Lorcana4861113151821[[#This Row],[Nb de cartes]]+'Inventaire - Chapitre 4'!G78</f>
        <v>3</v>
      </c>
      <c r="J80" s="25">
        <f>Lorcana4861113151821[[#This Row],[dont Nb brillant]]+'Inventaire - Chapitre 4'!H78</f>
        <v>0</v>
      </c>
    </row>
    <row r="81" spans="2:10" x14ac:dyDescent="0.25">
      <c r="B81" s="25">
        <v>76</v>
      </c>
      <c r="C81" s="107" t="s">
        <v>814</v>
      </c>
      <c r="D81" s="20" t="s">
        <v>34</v>
      </c>
      <c r="E81" s="25"/>
      <c r="F81" s="25"/>
      <c r="H81" s="25">
        <f>Lorcana4861113151821[[#This Row],[ID]]</f>
        <v>76</v>
      </c>
      <c r="I81" s="25">
        <f>Lorcana4861113151821[[#This Row],[Nb de cartes]]+'Inventaire - Chapitre 4'!G79</f>
        <v>0</v>
      </c>
      <c r="J81" s="25">
        <f>Lorcana4861113151821[[#This Row],[dont Nb brillant]]+'Inventaire - Chapitre 4'!H79</f>
        <v>0</v>
      </c>
    </row>
    <row r="82" spans="2:10" x14ac:dyDescent="0.25">
      <c r="B82" s="25">
        <v>77</v>
      </c>
      <c r="C82" s="107" t="s">
        <v>815</v>
      </c>
      <c r="D82" s="20" t="s">
        <v>34</v>
      </c>
      <c r="E82" s="25"/>
      <c r="F82" s="25"/>
      <c r="H82" s="25">
        <f>Lorcana4861113151821[[#This Row],[ID]]</f>
        <v>77</v>
      </c>
      <c r="I82" s="25">
        <f>Lorcana4861113151821[[#This Row],[Nb de cartes]]+'Inventaire - Chapitre 4'!G80</f>
        <v>2</v>
      </c>
      <c r="J82" s="25">
        <f>Lorcana4861113151821[[#This Row],[dont Nb brillant]]+'Inventaire - Chapitre 4'!H80</f>
        <v>0</v>
      </c>
    </row>
    <row r="83" spans="2:10" x14ac:dyDescent="0.25">
      <c r="B83" s="25">
        <v>78</v>
      </c>
      <c r="C83" s="107" t="s">
        <v>816</v>
      </c>
      <c r="D83" s="20" t="s">
        <v>34</v>
      </c>
      <c r="E83" s="25"/>
      <c r="F83" s="25"/>
      <c r="H83" s="25">
        <f>Lorcana4861113151821[[#This Row],[ID]]</f>
        <v>78</v>
      </c>
      <c r="I83" s="25">
        <f>Lorcana4861113151821[[#This Row],[Nb de cartes]]+'Inventaire - Chapitre 4'!G81</f>
        <v>1</v>
      </c>
      <c r="J83" s="25">
        <f>Lorcana4861113151821[[#This Row],[dont Nb brillant]]+'Inventaire - Chapitre 4'!H81</f>
        <v>0</v>
      </c>
    </row>
    <row r="84" spans="2:10" x14ac:dyDescent="0.25">
      <c r="B84" s="25">
        <v>79</v>
      </c>
      <c r="C84" s="107" t="s">
        <v>817</v>
      </c>
      <c r="D84" s="20" t="s">
        <v>34</v>
      </c>
      <c r="E84" s="25"/>
      <c r="F84" s="25"/>
      <c r="H84" s="25">
        <f>Lorcana4861113151821[[#This Row],[ID]]</f>
        <v>79</v>
      </c>
      <c r="I84" s="25">
        <f>Lorcana4861113151821[[#This Row],[Nb de cartes]]+'Inventaire - Chapitre 4'!G82</f>
        <v>2</v>
      </c>
      <c r="J84" s="25">
        <f>Lorcana4861113151821[[#This Row],[dont Nb brillant]]+'Inventaire - Chapitre 4'!H82</f>
        <v>0</v>
      </c>
    </row>
    <row r="85" spans="2:10" x14ac:dyDescent="0.25">
      <c r="B85" s="25">
        <v>80</v>
      </c>
      <c r="C85" s="107" t="s">
        <v>818</v>
      </c>
      <c r="D85" s="20" t="s">
        <v>34</v>
      </c>
      <c r="E85" s="25"/>
      <c r="F85" s="25"/>
      <c r="H85" s="25">
        <f>Lorcana4861113151821[[#This Row],[ID]]</f>
        <v>80</v>
      </c>
      <c r="I85" s="25">
        <f>Lorcana4861113151821[[#This Row],[Nb de cartes]]+'Inventaire - Chapitre 4'!G83</f>
        <v>1</v>
      </c>
      <c r="J85" s="25">
        <f>Lorcana4861113151821[[#This Row],[dont Nb brillant]]+'Inventaire - Chapitre 4'!H83</f>
        <v>0</v>
      </c>
    </row>
    <row r="86" spans="2:10" x14ac:dyDescent="0.25">
      <c r="B86" s="25">
        <v>81</v>
      </c>
      <c r="C86" s="107" t="s">
        <v>819</v>
      </c>
      <c r="D86" s="20" t="s">
        <v>34</v>
      </c>
      <c r="E86" s="25"/>
      <c r="F86" s="25"/>
      <c r="H86" s="25">
        <f>Lorcana4861113151821[[#This Row],[ID]]</f>
        <v>81</v>
      </c>
      <c r="I86" s="25">
        <f>Lorcana4861113151821[[#This Row],[Nb de cartes]]+'Inventaire - Chapitre 4'!G84</f>
        <v>1</v>
      </c>
      <c r="J86" s="25">
        <f>Lorcana4861113151821[[#This Row],[dont Nb brillant]]+'Inventaire - Chapitre 4'!H84</f>
        <v>0</v>
      </c>
    </row>
    <row r="87" spans="2:10" x14ac:dyDescent="0.25">
      <c r="B87" s="25">
        <v>82</v>
      </c>
      <c r="C87" s="107" t="s">
        <v>820</v>
      </c>
      <c r="D87" s="20" t="s">
        <v>34</v>
      </c>
      <c r="E87" s="25"/>
      <c r="F87" s="25"/>
      <c r="H87" s="25">
        <f>Lorcana4861113151821[[#This Row],[ID]]</f>
        <v>82</v>
      </c>
      <c r="I87" s="25">
        <f>Lorcana4861113151821[[#This Row],[Nb de cartes]]+'Inventaire - Chapitre 4'!G85</f>
        <v>3</v>
      </c>
      <c r="J87" s="25">
        <f>Lorcana4861113151821[[#This Row],[dont Nb brillant]]+'Inventaire - Chapitre 4'!H85</f>
        <v>1</v>
      </c>
    </row>
    <row r="88" spans="2:10" x14ac:dyDescent="0.25">
      <c r="B88" s="25">
        <v>83</v>
      </c>
      <c r="C88" s="107" t="s">
        <v>821</v>
      </c>
      <c r="D88" s="20" t="s">
        <v>34</v>
      </c>
      <c r="E88" s="25"/>
      <c r="F88" s="25"/>
      <c r="H88" s="25">
        <f>Lorcana4861113151821[[#This Row],[ID]]</f>
        <v>83</v>
      </c>
      <c r="I88" s="25">
        <f>Lorcana4861113151821[[#This Row],[Nb de cartes]]+'Inventaire - Chapitre 4'!G86</f>
        <v>1</v>
      </c>
      <c r="J88" s="25">
        <f>Lorcana4861113151821[[#This Row],[dont Nb brillant]]+'Inventaire - Chapitre 4'!H86</f>
        <v>0</v>
      </c>
    </row>
    <row r="89" spans="2:10" x14ac:dyDescent="0.25">
      <c r="B89" s="25">
        <v>84</v>
      </c>
      <c r="C89" s="107" t="s">
        <v>822</v>
      </c>
      <c r="D89" s="20" t="s">
        <v>34</v>
      </c>
      <c r="E89" s="25"/>
      <c r="F89" s="25"/>
      <c r="H89" s="25">
        <f>Lorcana4861113151821[[#This Row],[ID]]</f>
        <v>84</v>
      </c>
      <c r="I89" s="25">
        <f>Lorcana4861113151821[[#This Row],[Nb de cartes]]+'Inventaire - Chapitre 4'!G87</f>
        <v>2</v>
      </c>
      <c r="J89" s="25">
        <f>Lorcana4861113151821[[#This Row],[dont Nb brillant]]+'Inventaire - Chapitre 4'!H87</f>
        <v>0</v>
      </c>
    </row>
    <row r="90" spans="2:10" x14ac:dyDescent="0.25">
      <c r="B90" s="25">
        <v>85</v>
      </c>
      <c r="C90" s="107" t="s">
        <v>823</v>
      </c>
      <c r="D90" s="20" t="s">
        <v>34</v>
      </c>
      <c r="E90" s="25"/>
      <c r="F90" s="25"/>
      <c r="H90" s="25">
        <f>Lorcana4861113151821[[#This Row],[ID]]</f>
        <v>85</v>
      </c>
      <c r="I90" s="25">
        <f>Lorcana4861113151821[[#This Row],[Nb de cartes]]+'Inventaire - Chapitre 4'!G88</f>
        <v>1</v>
      </c>
      <c r="J90" s="25">
        <f>Lorcana4861113151821[[#This Row],[dont Nb brillant]]+'Inventaire - Chapitre 4'!H88</f>
        <v>0</v>
      </c>
    </row>
    <row r="91" spans="2:10" x14ac:dyDescent="0.25">
      <c r="B91" s="25">
        <v>86</v>
      </c>
      <c r="C91" s="107" t="s">
        <v>824</v>
      </c>
      <c r="D91" s="20" t="s">
        <v>34</v>
      </c>
      <c r="E91" s="25"/>
      <c r="F91" s="25"/>
      <c r="H91" s="25">
        <f>Lorcana4861113151821[[#This Row],[ID]]</f>
        <v>86</v>
      </c>
      <c r="I91" s="25">
        <f>Lorcana4861113151821[[#This Row],[Nb de cartes]]+'Inventaire - Chapitre 4'!G89</f>
        <v>1</v>
      </c>
      <c r="J91" s="25">
        <f>Lorcana4861113151821[[#This Row],[dont Nb brillant]]+'Inventaire - Chapitre 4'!H89</f>
        <v>0</v>
      </c>
    </row>
    <row r="92" spans="2:10" x14ac:dyDescent="0.25">
      <c r="B92" s="25">
        <v>87</v>
      </c>
      <c r="C92" s="107" t="s">
        <v>825</v>
      </c>
      <c r="D92" s="20" t="s">
        <v>34</v>
      </c>
      <c r="E92" s="25"/>
      <c r="F92" s="25"/>
      <c r="H92" s="25">
        <f>Lorcana4861113151821[[#This Row],[ID]]</f>
        <v>87</v>
      </c>
      <c r="I92" s="25">
        <f>Lorcana4861113151821[[#This Row],[Nb de cartes]]+'Inventaire - Chapitre 4'!G90</f>
        <v>1</v>
      </c>
      <c r="J92" s="25">
        <f>Lorcana4861113151821[[#This Row],[dont Nb brillant]]+'Inventaire - Chapitre 4'!H90</f>
        <v>0</v>
      </c>
    </row>
    <row r="93" spans="2:10" x14ac:dyDescent="0.25">
      <c r="B93" s="25">
        <v>88</v>
      </c>
      <c r="C93" s="107" t="s">
        <v>826</v>
      </c>
      <c r="D93" s="20" t="s">
        <v>34</v>
      </c>
      <c r="E93" s="25"/>
      <c r="F93" s="25"/>
      <c r="H93" s="25">
        <f>Lorcana4861113151821[[#This Row],[ID]]</f>
        <v>88</v>
      </c>
      <c r="I93" s="25">
        <f>Lorcana4861113151821[[#This Row],[Nb de cartes]]+'Inventaire - Chapitre 4'!G91</f>
        <v>1</v>
      </c>
      <c r="J93" s="25">
        <f>Lorcana4861113151821[[#This Row],[dont Nb brillant]]+'Inventaire - Chapitre 4'!H91</f>
        <v>0</v>
      </c>
    </row>
    <row r="94" spans="2:10" x14ac:dyDescent="0.25">
      <c r="B94" s="25">
        <v>89</v>
      </c>
      <c r="C94" s="107" t="s">
        <v>827</v>
      </c>
      <c r="D94" s="20" t="s">
        <v>34</v>
      </c>
      <c r="E94" s="25"/>
      <c r="F94" s="25"/>
      <c r="H94" s="25">
        <f>Lorcana4861113151821[[#This Row],[ID]]</f>
        <v>89</v>
      </c>
      <c r="I94" s="25">
        <f>Lorcana4861113151821[[#This Row],[Nb de cartes]]+'Inventaire - Chapitre 4'!G92</f>
        <v>3</v>
      </c>
      <c r="J94" s="25">
        <f>Lorcana4861113151821[[#This Row],[dont Nb brillant]]+'Inventaire - Chapitre 4'!H92</f>
        <v>0</v>
      </c>
    </row>
    <row r="95" spans="2:10" x14ac:dyDescent="0.25">
      <c r="B95" s="25">
        <v>90</v>
      </c>
      <c r="C95" s="107" t="s">
        <v>828</v>
      </c>
      <c r="D95" s="20" t="s">
        <v>34</v>
      </c>
      <c r="E95" s="25"/>
      <c r="F95" s="25"/>
      <c r="H95" s="25">
        <f>Lorcana4861113151821[[#This Row],[ID]]</f>
        <v>90</v>
      </c>
      <c r="I95" s="25">
        <f>Lorcana4861113151821[[#This Row],[Nb de cartes]]+'Inventaire - Chapitre 4'!G93</f>
        <v>1</v>
      </c>
      <c r="J95" s="25">
        <f>Lorcana4861113151821[[#This Row],[dont Nb brillant]]+'Inventaire - Chapitre 4'!H93</f>
        <v>0</v>
      </c>
    </row>
    <row r="96" spans="2:10" x14ac:dyDescent="0.25">
      <c r="B96" s="25">
        <v>91</v>
      </c>
      <c r="C96" s="107" t="s">
        <v>829</v>
      </c>
      <c r="D96" s="20" t="s">
        <v>34</v>
      </c>
      <c r="E96" s="25"/>
      <c r="F96" s="25"/>
      <c r="H96" s="25">
        <f>Lorcana4861113151821[[#This Row],[ID]]</f>
        <v>91</v>
      </c>
      <c r="I96" s="25">
        <f>Lorcana4861113151821[[#This Row],[Nb de cartes]]+'Inventaire - Chapitre 4'!G94</f>
        <v>2</v>
      </c>
      <c r="J96" s="25">
        <f>Lorcana4861113151821[[#This Row],[dont Nb brillant]]+'Inventaire - Chapitre 4'!H94</f>
        <v>0</v>
      </c>
    </row>
    <row r="97" spans="2:10" x14ac:dyDescent="0.25">
      <c r="B97" s="25">
        <v>92</v>
      </c>
      <c r="C97" s="107" t="s">
        <v>830</v>
      </c>
      <c r="D97" s="20" t="s">
        <v>34</v>
      </c>
      <c r="E97" s="25"/>
      <c r="F97" s="25"/>
      <c r="H97" s="25">
        <f>Lorcana4861113151821[[#This Row],[ID]]</f>
        <v>92</v>
      </c>
      <c r="I97" s="25">
        <f>Lorcana4861113151821[[#This Row],[Nb de cartes]]+'Inventaire - Chapitre 4'!G95</f>
        <v>2</v>
      </c>
      <c r="J97" s="25">
        <f>Lorcana4861113151821[[#This Row],[dont Nb brillant]]+'Inventaire - Chapitre 4'!H95</f>
        <v>0</v>
      </c>
    </row>
    <row r="98" spans="2:10" x14ac:dyDescent="0.25">
      <c r="B98" s="25">
        <v>93</v>
      </c>
      <c r="C98" s="107" t="s">
        <v>831</v>
      </c>
      <c r="D98" s="20" t="s">
        <v>34</v>
      </c>
      <c r="E98" s="25"/>
      <c r="F98" s="25"/>
      <c r="H98" s="25">
        <f>Lorcana4861113151821[[#This Row],[ID]]</f>
        <v>93</v>
      </c>
      <c r="I98" s="25">
        <f>Lorcana4861113151821[[#This Row],[Nb de cartes]]+'Inventaire - Chapitre 4'!G96</f>
        <v>6</v>
      </c>
      <c r="J98" s="25">
        <f>Lorcana4861113151821[[#This Row],[dont Nb brillant]]+'Inventaire - Chapitre 4'!H96</f>
        <v>1</v>
      </c>
    </row>
    <row r="99" spans="2:10" x14ac:dyDescent="0.25">
      <c r="B99" s="25">
        <v>94</v>
      </c>
      <c r="C99" s="107" t="s">
        <v>832</v>
      </c>
      <c r="D99" s="20" t="s">
        <v>34</v>
      </c>
      <c r="E99" s="25"/>
      <c r="F99" s="25"/>
      <c r="H99" s="25">
        <f>Lorcana4861113151821[[#This Row],[ID]]</f>
        <v>94</v>
      </c>
      <c r="I99" s="25">
        <f>Lorcana4861113151821[[#This Row],[Nb de cartes]]+'Inventaire - Chapitre 4'!G97</f>
        <v>2</v>
      </c>
      <c r="J99" s="25">
        <f>Lorcana4861113151821[[#This Row],[dont Nb brillant]]+'Inventaire - Chapitre 4'!H97</f>
        <v>0</v>
      </c>
    </row>
    <row r="100" spans="2:10" x14ac:dyDescent="0.25">
      <c r="B100" s="25">
        <v>95</v>
      </c>
      <c r="C100" s="107" t="s">
        <v>833</v>
      </c>
      <c r="D100" s="20" t="s">
        <v>34</v>
      </c>
      <c r="E100" s="25"/>
      <c r="F100" s="25"/>
      <c r="H100" s="25">
        <f>Lorcana4861113151821[[#This Row],[ID]]</f>
        <v>95</v>
      </c>
      <c r="I100" s="25">
        <f>Lorcana4861113151821[[#This Row],[Nb de cartes]]+'Inventaire - Chapitre 4'!G98</f>
        <v>0</v>
      </c>
      <c r="J100" s="25">
        <f>Lorcana4861113151821[[#This Row],[dont Nb brillant]]+'Inventaire - Chapitre 4'!H98</f>
        <v>0</v>
      </c>
    </row>
    <row r="101" spans="2:10" x14ac:dyDescent="0.25">
      <c r="B101" s="25">
        <v>96</v>
      </c>
      <c r="C101" s="107" t="s">
        <v>834</v>
      </c>
      <c r="D101" s="20" t="s">
        <v>34</v>
      </c>
      <c r="E101" s="25"/>
      <c r="F101" s="25"/>
      <c r="H101" s="25">
        <f>Lorcana4861113151821[[#This Row],[ID]]</f>
        <v>96</v>
      </c>
      <c r="I101" s="25">
        <f>Lorcana4861113151821[[#This Row],[Nb de cartes]]+'Inventaire - Chapitre 4'!G99</f>
        <v>1</v>
      </c>
      <c r="J101" s="25">
        <f>Lorcana4861113151821[[#This Row],[dont Nb brillant]]+'Inventaire - Chapitre 4'!H99</f>
        <v>0</v>
      </c>
    </row>
    <row r="102" spans="2:10" x14ac:dyDescent="0.25">
      <c r="B102" s="25">
        <v>97</v>
      </c>
      <c r="C102" s="107" t="s">
        <v>835</v>
      </c>
      <c r="D102" s="20" t="s">
        <v>34</v>
      </c>
      <c r="E102" s="25"/>
      <c r="F102" s="25"/>
      <c r="H102" s="25">
        <f>Lorcana4861113151821[[#This Row],[ID]]</f>
        <v>97</v>
      </c>
      <c r="I102" s="25">
        <f>Lorcana4861113151821[[#This Row],[Nb de cartes]]+'Inventaire - Chapitre 4'!G100</f>
        <v>3</v>
      </c>
      <c r="J102" s="25">
        <f>Lorcana4861113151821[[#This Row],[dont Nb brillant]]+'Inventaire - Chapitre 4'!H100</f>
        <v>1</v>
      </c>
    </row>
    <row r="103" spans="2:10" x14ac:dyDescent="0.25">
      <c r="B103" s="25">
        <v>98</v>
      </c>
      <c r="C103" s="107" t="s">
        <v>836</v>
      </c>
      <c r="D103" s="20" t="s">
        <v>34</v>
      </c>
      <c r="E103" s="25"/>
      <c r="F103" s="25"/>
      <c r="H103" s="25">
        <f>Lorcana4861113151821[[#This Row],[ID]]</f>
        <v>98</v>
      </c>
      <c r="I103" s="25">
        <f>Lorcana4861113151821[[#This Row],[Nb de cartes]]+'Inventaire - Chapitre 4'!G101</f>
        <v>2</v>
      </c>
      <c r="J103" s="25">
        <f>Lorcana4861113151821[[#This Row],[dont Nb brillant]]+'Inventaire - Chapitre 4'!H101</f>
        <v>0</v>
      </c>
    </row>
    <row r="104" spans="2:10" x14ac:dyDescent="0.25">
      <c r="B104" s="25">
        <v>99</v>
      </c>
      <c r="C104" s="107" t="s">
        <v>837</v>
      </c>
      <c r="D104" s="20" t="s">
        <v>34</v>
      </c>
      <c r="E104" s="25"/>
      <c r="F104" s="25"/>
      <c r="H104" s="25">
        <f>Lorcana4861113151821[[#This Row],[ID]]</f>
        <v>99</v>
      </c>
      <c r="I104" s="25">
        <f>Lorcana4861113151821[[#This Row],[Nb de cartes]]+'Inventaire - Chapitre 4'!G102</f>
        <v>2</v>
      </c>
      <c r="J104" s="25">
        <f>Lorcana4861113151821[[#This Row],[dont Nb brillant]]+'Inventaire - Chapitre 4'!H102</f>
        <v>0</v>
      </c>
    </row>
    <row r="105" spans="2:10" x14ac:dyDescent="0.25">
      <c r="B105" s="25">
        <v>100</v>
      </c>
      <c r="C105" s="107" t="s">
        <v>838</v>
      </c>
      <c r="D105" s="20" t="s">
        <v>34</v>
      </c>
      <c r="E105" s="25"/>
      <c r="F105" s="25"/>
      <c r="H105" s="25">
        <f>Lorcana4861113151821[[#This Row],[ID]]</f>
        <v>100</v>
      </c>
      <c r="I105" s="25">
        <f>Lorcana4861113151821[[#This Row],[Nb de cartes]]+'Inventaire - Chapitre 4'!G103</f>
        <v>3</v>
      </c>
      <c r="J105" s="25">
        <f>Lorcana4861113151821[[#This Row],[dont Nb brillant]]+'Inventaire - Chapitre 4'!H103</f>
        <v>0</v>
      </c>
    </row>
    <row r="106" spans="2:10" x14ac:dyDescent="0.25">
      <c r="B106" s="25">
        <v>101</v>
      </c>
      <c r="C106" s="107" t="s">
        <v>839</v>
      </c>
      <c r="D106" s="20" t="s">
        <v>34</v>
      </c>
      <c r="E106" s="25"/>
      <c r="F106" s="25"/>
      <c r="H106" s="25">
        <f>Lorcana4861113151821[[#This Row],[ID]]</f>
        <v>101</v>
      </c>
      <c r="I106" s="25">
        <f>Lorcana4861113151821[[#This Row],[Nb de cartes]]+'Inventaire - Chapitre 4'!G104</f>
        <v>4</v>
      </c>
      <c r="J106" s="25">
        <f>Lorcana4861113151821[[#This Row],[dont Nb brillant]]+'Inventaire - Chapitre 4'!H104</f>
        <v>1</v>
      </c>
    </row>
    <row r="107" spans="2:10" x14ac:dyDescent="0.25">
      <c r="B107" s="25">
        <v>102</v>
      </c>
      <c r="C107" s="107" t="s">
        <v>840</v>
      </c>
      <c r="D107" s="20" t="s">
        <v>34</v>
      </c>
      <c r="E107" s="25"/>
      <c r="F107" s="25"/>
      <c r="H107" s="25">
        <f>Lorcana4861113151821[[#This Row],[ID]]</f>
        <v>102</v>
      </c>
      <c r="I107" s="25">
        <f>Lorcana4861113151821[[#This Row],[Nb de cartes]]+'Inventaire - Chapitre 4'!G105</f>
        <v>1</v>
      </c>
      <c r="J107" s="25">
        <f>Lorcana4861113151821[[#This Row],[dont Nb brillant]]+'Inventaire - Chapitre 4'!H105</f>
        <v>0</v>
      </c>
    </row>
    <row r="108" spans="2:10" x14ac:dyDescent="0.25">
      <c r="B108" s="25">
        <v>103</v>
      </c>
      <c r="C108" s="107" t="s">
        <v>841</v>
      </c>
      <c r="D108" s="21" t="s">
        <v>30</v>
      </c>
      <c r="E108" s="25"/>
      <c r="F108" s="25"/>
      <c r="H108" s="25">
        <f>Lorcana4861113151821[[#This Row],[ID]]</f>
        <v>103</v>
      </c>
      <c r="I108" s="25">
        <f>Lorcana4861113151821[[#This Row],[Nb de cartes]]+'Inventaire - Chapitre 4'!G106</f>
        <v>2</v>
      </c>
      <c r="J108" s="25">
        <f>Lorcana4861113151821[[#This Row],[dont Nb brillant]]+'Inventaire - Chapitre 4'!H106</f>
        <v>0</v>
      </c>
    </row>
    <row r="109" spans="2:10" x14ac:dyDescent="0.25">
      <c r="B109" s="25">
        <v>104</v>
      </c>
      <c r="C109" s="107" t="s">
        <v>842</v>
      </c>
      <c r="D109" s="21" t="s">
        <v>30</v>
      </c>
      <c r="E109" s="25"/>
      <c r="F109" s="25"/>
      <c r="H109" s="25">
        <f>Lorcana4861113151821[[#This Row],[ID]]</f>
        <v>104</v>
      </c>
      <c r="I109" s="25">
        <f>Lorcana4861113151821[[#This Row],[Nb de cartes]]+'Inventaire - Chapitre 4'!G107</f>
        <v>2</v>
      </c>
      <c r="J109" s="25">
        <f>Lorcana4861113151821[[#This Row],[dont Nb brillant]]+'Inventaire - Chapitre 4'!H107</f>
        <v>0</v>
      </c>
    </row>
    <row r="110" spans="2:10" x14ac:dyDescent="0.25">
      <c r="B110" s="25">
        <v>105</v>
      </c>
      <c r="C110" s="107" t="s">
        <v>843</v>
      </c>
      <c r="D110" s="21" t="s">
        <v>30</v>
      </c>
      <c r="E110" s="25"/>
      <c r="F110" s="25"/>
      <c r="H110" s="25">
        <f>Lorcana4861113151821[[#This Row],[ID]]</f>
        <v>105</v>
      </c>
      <c r="I110" s="25">
        <f>Lorcana4861113151821[[#This Row],[Nb de cartes]]+'Inventaire - Chapitre 4'!G108</f>
        <v>5</v>
      </c>
      <c r="J110" s="25">
        <f>Lorcana4861113151821[[#This Row],[dont Nb brillant]]+'Inventaire - Chapitre 4'!H108</f>
        <v>1</v>
      </c>
    </row>
    <row r="111" spans="2:10" x14ac:dyDescent="0.25">
      <c r="B111" s="25">
        <v>106</v>
      </c>
      <c r="C111" s="107" t="s">
        <v>844</v>
      </c>
      <c r="D111" s="21" t="s">
        <v>30</v>
      </c>
      <c r="E111" s="25"/>
      <c r="F111" s="25"/>
      <c r="H111" s="25">
        <f>Lorcana4861113151821[[#This Row],[ID]]</f>
        <v>106</v>
      </c>
      <c r="I111" s="25">
        <f>Lorcana4861113151821[[#This Row],[Nb de cartes]]+'Inventaire - Chapitre 4'!G109</f>
        <v>0</v>
      </c>
      <c r="J111" s="25">
        <f>Lorcana4861113151821[[#This Row],[dont Nb brillant]]+'Inventaire - Chapitre 4'!H109</f>
        <v>0</v>
      </c>
    </row>
    <row r="112" spans="2:10" x14ac:dyDescent="0.25">
      <c r="B112" s="25">
        <v>107</v>
      </c>
      <c r="C112" s="107" t="s">
        <v>845</v>
      </c>
      <c r="D112" s="21" t="s">
        <v>30</v>
      </c>
      <c r="E112" s="25"/>
      <c r="F112" s="25"/>
      <c r="H112" s="25">
        <f>Lorcana4861113151821[[#This Row],[ID]]</f>
        <v>107</v>
      </c>
      <c r="I112" s="25">
        <f>Lorcana4861113151821[[#This Row],[Nb de cartes]]+'Inventaire - Chapitre 4'!G110</f>
        <v>1</v>
      </c>
      <c r="J112" s="25">
        <f>Lorcana4861113151821[[#This Row],[dont Nb brillant]]+'Inventaire - Chapitre 4'!H110</f>
        <v>0</v>
      </c>
    </row>
    <row r="113" spans="2:10" x14ac:dyDescent="0.25">
      <c r="B113" s="25">
        <v>108</v>
      </c>
      <c r="C113" s="107" t="s">
        <v>846</v>
      </c>
      <c r="D113" s="21" t="s">
        <v>30</v>
      </c>
      <c r="E113" s="25"/>
      <c r="F113" s="25"/>
      <c r="H113" s="25">
        <f>Lorcana4861113151821[[#This Row],[ID]]</f>
        <v>108</v>
      </c>
      <c r="I113" s="25">
        <f>Lorcana4861113151821[[#This Row],[Nb de cartes]]+'Inventaire - Chapitre 4'!G111</f>
        <v>2</v>
      </c>
      <c r="J113" s="25">
        <f>Lorcana4861113151821[[#This Row],[dont Nb brillant]]+'Inventaire - Chapitre 4'!H111</f>
        <v>0</v>
      </c>
    </row>
    <row r="114" spans="2:10" x14ac:dyDescent="0.25">
      <c r="B114" s="25">
        <v>109</v>
      </c>
      <c r="C114" s="107" t="s">
        <v>847</v>
      </c>
      <c r="D114" s="21" t="s">
        <v>30</v>
      </c>
      <c r="E114" s="25"/>
      <c r="F114" s="25"/>
      <c r="H114" s="25">
        <f>Lorcana4861113151821[[#This Row],[ID]]</f>
        <v>109</v>
      </c>
      <c r="I114" s="25">
        <f>Lorcana4861113151821[[#This Row],[Nb de cartes]]+'Inventaire - Chapitre 4'!G112</f>
        <v>1</v>
      </c>
      <c r="J114" s="25">
        <f>Lorcana4861113151821[[#This Row],[dont Nb brillant]]+'Inventaire - Chapitre 4'!H112</f>
        <v>0</v>
      </c>
    </row>
    <row r="115" spans="2:10" x14ac:dyDescent="0.25">
      <c r="B115" s="25">
        <v>110</v>
      </c>
      <c r="C115" s="107" t="s">
        <v>848</v>
      </c>
      <c r="D115" s="21" t="s">
        <v>30</v>
      </c>
      <c r="E115" s="25"/>
      <c r="F115" s="25"/>
      <c r="H115" s="25">
        <f>Lorcana4861113151821[[#This Row],[ID]]</f>
        <v>110</v>
      </c>
      <c r="I115" s="25">
        <f>Lorcana4861113151821[[#This Row],[Nb de cartes]]+'Inventaire - Chapitre 4'!G113</f>
        <v>1</v>
      </c>
      <c r="J115" s="25">
        <f>Lorcana4861113151821[[#This Row],[dont Nb brillant]]+'Inventaire - Chapitre 4'!H113</f>
        <v>0</v>
      </c>
    </row>
    <row r="116" spans="2:10" x14ac:dyDescent="0.25">
      <c r="B116" s="25">
        <v>111</v>
      </c>
      <c r="C116" s="107" t="s">
        <v>849</v>
      </c>
      <c r="D116" s="21" t="s">
        <v>30</v>
      </c>
      <c r="E116" s="25"/>
      <c r="F116" s="25"/>
      <c r="H116" s="25">
        <f>Lorcana4861113151821[[#This Row],[ID]]</f>
        <v>111</v>
      </c>
      <c r="I116" s="25">
        <f>Lorcana4861113151821[[#This Row],[Nb de cartes]]+'Inventaire - Chapitre 4'!G114</f>
        <v>3</v>
      </c>
      <c r="J116" s="25">
        <f>Lorcana4861113151821[[#This Row],[dont Nb brillant]]+'Inventaire - Chapitre 4'!H114</f>
        <v>1</v>
      </c>
    </row>
    <row r="117" spans="2:10" x14ac:dyDescent="0.25">
      <c r="B117" s="25">
        <v>112</v>
      </c>
      <c r="C117" s="107" t="s">
        <v>850</v>
      </c>
      <c r="D117" s="21" t="s">
        <v>30</v>
      </c>
      <c r="E117" s="25"/>
      <c r="F117" s="25"/>
      <c r="H117" s="25">
        <f>Lorcana4861113151821[[#This Row],[ID]]</f>
        <v>112</v>
      </c>
      <c r="I117" s="25">
        <f>Lorcana4861113151821[[#This Row],[Nb de cartes]]+'Inventaire - Chapitre 4'!G115</f>
        <v>1</v>
      </c>
      <c r="J117" s="25">
        <f>Lorcana4861113151821[[#This Row],[dont Nb brillant]]+'Inventaire - Chapitre 4'!H115</f>
        <v>0</v>
      </c>
    </row>
    <row r="118" spans="2:10" x14ac:dyDescent="0.25">
      <c r="B118" s="25">
        <v>113</v>
      </c>
      <c r="C118" s="107" t="s">
        <v>851</v>
      </c>
      <c r="D118" s="21" t="s">
        <v>30</v>
      </c>
      <c r="E118" s="25"/>
      <c r="F118" s="25"/>
      <c r="H118" s="25">
        <f>Lorcana4861113151821[[#This Row],[ID]]</f>
        <v>113</v>
      </c>
      <c r="I118" s="25">
        <f>Lorcana4861113151821[[#This Row],[Nb de cartes]]+'Inventaire - Chapitre 4'!G116</f>
        <v>1</v>
      </c>
      <c r="J118" s="25">
        <f>Lorcana4861113151821[[#This Row],[dont Nb brillant]]+'Inventaire - Chapitre 4'!H116</f>
        <v>1</v>
      </c>
    </row>
    <row r="119" spans="2:10" x14ac:dyDescent="0.25">
      <c r="B119" s="25">
        <v>114</v>
      </c>
      <c r="C119" s="107" t="s">
        <v>852</v>
      </c>
      <c r="D119" s="21" t="s">
        <v>30</v>
      </c>
      <c r="E119" s="25"/>
      <c r="F119" s="25"/>
      <c r="H119" s="25">
        <f>Lorcana4861113151821[[#This Row],[ID]]</f>
        <v>114</v>
      </c>
      <c r="I119" s="25">
        <f>Lorcana4861113151821[[#This Row],[Nb de cartes]]+'Inventaire - Chapitre 4'!G117</f>
        <v>1</v>
      </c>
      <c r="J119" s="25">
        <f>Lorcana4861113151821[[#This Row],[dont Nb brillant]]+'Inventaire - Chapitre 4'!H117</f>
        <v>0</v>
      </c>
    </row>
    <row r="120" spans="2:10" x14ac:dyDescent="0.25">
      <c r="B120" s="25">
        <v>115</v>
      </c>
      <c r="C120" s="107" t="s">
        <v>853</v>
      </c>
      <c r="D120" s="21" t="s">
        <v>30</v>
      </c>
      <c r="E120" s="25"/>
      <c r="F120" s="25"/>
      <c r="H120" s="25">
        <f>Lorcana4861113151821[[#This Row],[ID]]</f>
        <v>115</v>
      </c>
      <c r="I120" s="25">
        <f>Lorcana4861113151821[[#This Row],[Nb de cartes]]+'Inventaire - Chapitre 4'!G118</f>
        <v>2</v>
      </c>
      <c r="J120" s="25">
        <f>Lorcana4861113151821[[#This Row],[dont Nb brillant]]+'Inventaire - Chapitre 4'!H118</f>
        <v>0</v>
      </c>
    </row>
    <row r="121" spans="2:10" x14ac:dyDescent="0.25">
      <c r="B121" s="25">
        <v>116</v>
      </c>
      <c r="C121" s="107" t="s">
        <v>854</v>
      </c>
      <c r="D121" s="21" t="s">
        <v>30</v>
      </c>
      <c r="E121" s="25"/>
      <c r="F121" s="25"/>
      <c r="H121" s="25">
        <f>Lorcana4861113151821[[#This Row],[ID]]</f>
        <v>116</v>
      </c>
      <c r="I121" s="25">
        <f>Lorcana4861113151821[[#This Row],[Nb de cartes]]+'Inventaire - Chapitre 4'!G119</f>
        <v>2</v>
      </c>
      <c r="J121" s="25">
        <f>Lorcana4861113151821[[#This Row],[dont Nb brillant]]+'Inventaire - Chapitre 4'!H119</f>
        <v>0</v>
      </c>
    </row>
    <row r="122" spans="2:10" x14ac:dyDescent="0.25">
      <c r="B122" s="25">
        <v>117</v>
      </c>
      <c r="C122" s="107" t="s">
        <v>855</v>
      </c>
      <c r="D122" s="21" t="s">
        <v>30</v>
      </c>
      <c r="E122" s="25"/>
      <c r="F122" s="25"/>
      <c r="H122" s="25">
        <f>Lorcana4861113151821[[#This Row],[ID]]</f>
        <v>117</v>
      </c>
      <c r="I122" s="25">
        <f>Lorcana4861113151821[[#This Row],[Nb de cartes]]+'Inventaire - Chapitre 4'!G120</f>
        <v>1</v>
      </c>
      <c r="J122" s="25">
        <f>Lorcana4861113151821[[#This Row],[dont Nb brillant]]+'Inventaire - Chapitre 4'!H120</f>
        <v>0</v>
      </c>
    </row>
    <row r="123" spans="2:10" x14ac:dyDescent="0.25">
      <c r="B123" s="25">
        <v>118</v>
      </c>
      <c r="C123" s="107" t="s">
        <v>856</v>
      </c>
      <c r="D123" s="21" t="s">
        <v>30</v>
      </c>
      <c r="E123" s="25"/>
      <c r="F123" s="25"/>
      <c r="H123" s="25">
        <f>Lorcana4861113151821[[#This Row],[ID]]</f>
        <v>118</v>
      </c>
      <c r="I123" s="25">
        <f>Lorcana4861113151821[[#This Row],[Nb de cartes]]+'Inventaire - Chapitre 4'!G121</f>
        <v>1</v>
      </c>
      <c r="J123" s="25">
        <f>Lorcana4861113151821[[#This Row],[dont Nb brillant]]+'Inventaire - Chapitre 4'!H121</f>
        <v>0</v>
      </c>
    </row>
    <row r="124" spans="2:10" x14ac:dyDescent="0.25">
      <c r="B124" s="25">
        <v>119</v>
      </c>
      <c r="C124" s="107" t="s">
        <v>857</v>
      </c>
      <c r="D124" s="21" t="s">
        <v>30</v>
      </c>
      <c r="E124" s="25"/>
      <c r="F124" s="25"/>
      <c r="H124" s="25">
        <f>Lorcana4861113151821[[#This Row],[ID]]</f>
        <v>119</v>
      </c>
      <c r="I124" s="25">
        <f>Lorcana4861113151821[[#This Row],[Nb de cartes]]+'Inventaire - Chapitre 4'!G122</f>
        <v>1</v>
      </c>
      <c r="J124" s="25">
        <f>Lorcana4861113151821[[#This Row],[dont Nb brillant]]+'Inventaire - Chapitre 4'!H122</f>
        <v>0</v>
      </c>
    </row>
    <row r="125" spans="2:10" x14ac:dyDescent="0.25">
      <c r="B125" s="25">
        <v>120</v>
      </c>
      <c r="C125" s="107" t="s">
        <v>858</v>
      </c>
      <c r="D125" s="21" t="s">
        <v>30</v>
      </c>
      <c r="E125" s="25"/>
      <c r="F125" s="25"/>
      <c r="H125" s="25">
        <f>Lorcana4861113151821[[#This Row],[ID]]</f>
        <v>120</v>
      </c>
      <c r="I125" s="25">
        <f>Lorcana4861113151821[[#This Row],[Nb de cartes]]+'Inventaire - Chapitre 4'!G123</f>
        <v>2</v>
      </c>
      <c r="J125" s="25">
        <f>Lorcana4861113151821[[#This Row],[dont Nb brillant]]+'Inventaire - Chapitre 4'!H123</f>
        <v>0</v>
      </c>
    </row>
    <row r="126" spans="2:10" x14ac:dyDescent="0.25">
      <c r="B126" s="25">
        <v>121</v>
      </c>
      <c r="C126" s="107" t="s">
        <v>859</v>
      </c>
      <c r="D126" s="21" t="s">
        <v>30</v>
      </c>
      <c r="E126" s="25"/>
      <c r="F126" s="25"/>
      <c r="H126" s="25">
        <f>Lorcana4861113151821[[#This Row],[ID]]</f>
        <v>121</v>
      </c>
      <c r="I126" s="25">
        <f>Lorcana4861113151821[[#This Row],[Nb de cartes]]+'Inventaire - Chapitre 4'!G124</f>
        <v>1</v>
      </c>
      <c r="J126" s="25">
        <f>Lorcana4861113151821[[#This Row],[dont Nb brillant]]+'Inventaire - Chapitre 4'!H124</f>
        <v>0</v>
      </c>
    </row>
    <row r="127" spans="2:10" x14ac:dyDescent="0.25">
      <c r="B127" s="25">
        <v>122</v>
      </c>
      <c r="C127" s="107" t="s">
        <v>860</v>
      </c>
      <c r="D127" s="21" t="s">
        <v>30</v>
      </c>
      <c r="E127" s="25"/>
      <c r="F127" s="25"/>
      <c r="H127" s="25">
        <f>Lorcana4861113151821[[#This Row],[ID]]</f>
        <v>122</v>
      </c>
      <c r="I127" s="25">
        <f>Lorcana4861113151821[[#This Row],[Nb de cartes]]+'Inventaire - Chapitre 4'!G125</f>
        <v>3</v>
      </c>
      <c r="J127" s="25">
        <f>Lorcana4861113151821[[#This Row],[dont Nb brillant]]+'Inventaire - Chapitre 4'!H125</f>
        <v>0</v>
      </c>
    </row>
    <row r="128" spans="2:10" x14ac:dyDescent="0.25">
      <c r="B128" s="25">
        <v>123</v>
      </c>
      <c r="C128" s="107" t="s">
        <v>861</v>
      </c>
      <c r="D128" s="21" t="s">
        <v>30</v>
      </c>
      <c r="E128" s="25"/>
      <c r="F128" s="25"/>
      <c r="H128" s="25">
        <f>Lorcana4861113151821[[#This Row],[ID]]</f>
        <v>123</v>
      </c>
      <c r="I128" s="25">
        <f>Lorcana4861113151821[[#This Row],[Nb de cartes]]+'Inventaire - Chapitre 4'!G126</f>
        <v>1</v>
      </c>
      <c r="J128" s="25">
        <f>Lorcana4861113151821[[#This Row],[dont Nb brillant]]+'Inventaire - Chapitre 4'!H126</f>
        <v>0</v>
      </c>
    </row>
    <row r="129" spans="2:10" x14ac:dyDescent="0.25">
      <c r="B129" s="25">
        <v>124</v>
      </c>
      <c r="C129" s="107" t="s">
        <v>862</v>
      </c>
      <c r="D129" s="21" t="s">
        <v>30</v>
      </c>
      <c r="E129" s="25"/>
      <c r="F129" s="25"/>
      <c r="H129" s="25">
        <f>Lorcana4861113151821[[#This Row],[ID]]</f>
        <v>124</v>
      </c>
      <c r="I129" s="25">
        <f>Lorcana4861113151821[[#This Row],[Nb de cartes]]+'Inventaire - Chapitre 4'!G127</f>
        <v>0</v>
      </c>
      <c r="J129" s="25">
        <f>Lorcana4861113151821[[#This Row],[dont Nb brillant]]+'Inventaire - Chapitre 4'!H127</f>
        <v>0</v>
      </c>
    </row>
    <row r="130" spans="2:10" x14ac:dyDescent="0.25">
      <c r="B130" s="25">
        <v>125</v>
      </c>
      <c r="C130" s="107" t="s">
        <v>863</v>
      </c>
      <c r="D130" s="21" t="s">
        <v>30</v>
      </c>
      <c r="E130" s="25"/>
      <c r="F130" s="25"/>
      <c r="H130" s="25">
        <f>Lorcana4861113151821[[#This Row],[ID]]</f>
        <v>125</v>
      </c>
      <c r="I130" s="25">
        <f>Lorcana4861113151821[[#This Row],[Nb de cartes]]+'Inventaire - Chapitre 4'!G128</f>
        <v>1</v>
      </c>
      <c r="J130" s="25">
        <f>Lorcana4861113151821[[#This Row],[dont Nb brillant]]+'Inventaire - Chapitre 4'!H128</f>
        <v>0</v>
      </c>
    </row>
    <row r="131" spans="2:10" x14ac:dyDescent="0.25">
      <c r="B131" s="25">
        <v>126</v>
      </c>
      <c r="C131" s="107" t="s">
        <v>864</v>
      </c>
      <c r="D131" s="21" t="s">
        <v>30</v>
      </c>
      <c r="E131" s="25"/>
      <c r="F131" s="25"/>
      <c r="H131" s="25">
        <f>Lorcana4861113151821[[#This Row],[ID]]</f>
        <v>126</v>
      </c>
      <c r="I131" s="25">
        <f>Lorcana4861113151821[[#This Row],[Nb de cartes]]+'Inventaire - Chapitre 4'!G129</f>
        <v>3</v>
      </c>
      <c r="J131" s="25">
        <f>Lorcana4861113151821[[#This Row],[dont Nb brillant]]+'Inventaire - Chapitre 4'!H129</f>
        <v>1</v>
      </c>
    </row>
    <row r="132" spans="2:10" x14ac:dyDescent="0.25">
      <c r="B132" s="25">
        <v>127</v>
      </c>
      <c r="C132" s="107" t="s">
        <v>865</v>
      </c>
      <c r="D132" s="21" t="s">
        <v>30</v>
      </c>
      <c r="E132" s="25"/>
      <c r="F132" s="25"/>
      <c r="H132" s="25">
        <f>Lorcana4861113151821[[#This Row],[ID]]</f>
        <v>127</v>
      </c>
      <c r="I132" s="25">
        <f>Lorcana4861113151821[[#This Row],[Nb de cartes]]+'Inventaire - Chapitre 4'!G130</f>
        <v>1</v>
      </c>
      <c r="J132" s="25">
        <f>Lorcana4861113151821[[#This Row],[dont Nb brillant]]+'Inventaire - Chapitre 4'!H130</f>
        <v>0</v>
      </c>
    </row>
    <row r="133" spans="2:10" x14ac:dyDescent="0.25">
      <c r="B133" s="25">
        <v>128</v>
      </c>
      <c r="C133" s="107" t="s">
        <v>732</v>
      </c>
      <c r="D133" s="21" t="s">
        <v>30</v>
      </c>
      <c r="E133" s="25"/>
      <c r="F133" s="25"/>
      <c r="H133" s="25">
        <f>Lorcana4861113151821[[#This Row],[ID]]</f>
        <v>128</v>
      </c>
      <c r="I133" s="25">
        <f>Lorcana4861113151821[[#This Row],[Nb de cartes]]+'Inventaire - Chapitre 4'!G131</f>
        <v>1</v>
      </c>
      <c r="J133" s="25">
        <f>Lorcana4861113151821[[#This Row],[dont Nb brillant]]+'Inventaire - Chapitre 4'!H131</f>
        <v>0</v>
      </c>
    </row>
    <row r="134" spans="2:10" x14ac:dyDescent="0.25">
      <c r="B134" s="25">
        <v>129</v>
      </c>
      <c r="C134" s="107" t="s">
        <v>733</v>
      </c>
      <c r="D134" s="21" t="s">
        <v>30</v>
      </c>
      <c r="E134" s="25"/>
      <c r="F134" s="25"/>
      <c r="H134" s="25">
        <f>Lorcana4861113151821[[#This Row],[ID]]</f>
        <v>129</v>
      </c>
      <c r="I134" s="25">
        <f>Lorcana4861113151821[[#This Row],[Nb de cartes]]+'Inventaire - Chapitre 4'!G132</f>
        <v>1</v>
      </c>
      <c r="J134" s="25">
        <f>Lorcana4861113151821[[#This Row],[dont Nb brillant]]+'Inventaire - Chapitre 4'!H132</f>
        <v>0</v>
      </c>
    </row>
    <row r="135" spans="2:10" x14ac:dyDescent="0.25">
      <c r="B135" s="25">
        <v>130</v>
      </c>
      <c r="C135" s="107" t="s">
        <v>734</v>
      </c>
      <c r="D135" s="21" t="s">
        <v>30</v>
      </c>
      <c r="E135" s="25"/>
      <c r="F135" s="25"/>
      <c r="H135" s="25">
        <f>Lorcana4861113151821[[#This Row],[ID]]</f>
        <v>130</v>
      </c>
      <c r="I135" s="25">
        <f>Lorcana4861113151821[[#This Row],[Nb de cartes]]+'Inventaire - Chapitre 4'!G133</f>
        <v>3</v>
      </c>
      <c r="J135" s="25">
        <f>Lorcana4861113151821[[#This Row],[dont Nb brillant]]+'Inventaire - Chapitre 4'!H133</f>
        <v>1</v>
      </c>
    </row>
    <row r="136" spans="2:10" x14ac:dyDescent="0.25">
      <c r="B136" s="25">
        <v>131</v>
      </c>
      <c r="C136" s="107" t="s">
        <v>735</v>
      </c>
      <c r="D136" s="21" t="s">
        <v>30</v>
      </c>
      <c r="E136" s="25"/>
      <c r="F136" s="25"/>
      <c r="H136" s="25">
        <f>Lorcana4861113151821[[#This Row],[ID]]</f>
        <v>131</v>
      </c>
      <c r="I136" s="25">
        <f>Lorcana4861113151821[[#This Row],[Nb de cartes]]+'Inventaire - Chapitre 4'!G134</f>
        <v>1</v>
      </c>
      <c r="J136" s="25">
        <f>Lorcana4861113151821[[#This Row],[dont Nb brillant]]+'Inventaire - Chapitre 4'!H134</f>
        <v>0</v>
      </c>
    </row>
    <row r="137" spans="2:10" x14ac:dyDescent="0.25">
      <c r="B137" s="25">
        <v>132</v>
      </c>
      <c r="C137" s="107" t="s">
        <v>736</v>
      </c>
      <c r="D137" s="21" t="s">
        <v>30</v>
      </c>
      <c r="E137" s="25"/>
      <c r="F137" s="25"/>
      <c r="H137" s="25">
        <f>Lorcana4861113151821[[#This Row],[ID]]</f>
        <v>132</v>
      </c>
      <c r="I137" s="25">
        <f>Lorcana4861113151821[[#This Row],[Nb de cartes]]+'Inventaire - Chapitre 4'!G135</f>
        <v>3</v>
      </c>
      <c r="J137" s="25">
        <f>Lorcana4861113151821[[#This Row],[dont Nb brillant]]+'Inventaire - Chapitre 4'!H135</f>
        <v>0</v>
      </c>
    </row>
    <row r="138" spans="2:10" x14ac:dyDescent="0.25">
      <c r="B138" s="25">
        <v>133</v>
      </c>
      <c r="C138" s="107" t="s">
        <v>737</v>
      </c>
      <c r="D138" s="21" t="s">
        <v>30</v>
      </c>
      <c r="E138" s="25"/>
      <c r="F138" s="25"/>
      <c r="H138" s="25">
        <f>Lorcana4861113151821[[#This Row],[ID]]</f>
        <v>133</v>
      </c>
      <c r="I138" s="25">
        <f>Lorcana4861113151821[[#This Row],[Nb de cartes]]+'Inventaire - Chapitre 4'!G136</f>
        <v>3</v>
      </c>
      <c r="J138" s="25">
        <f>Lorcana4861113151821[[#This Row],[dont Nb brillant]]+'Inventaire - Chapitre 4'!H136</f>
        <v>0</v>
      </c>
    </row>
    <row r="139" spans="2:10" x14ac:dyDescent="0.25">
      <c r="B139" s="25">
        <v>134</v>
      </c>
      <c r="C139" s="107" t="s">
        <v>738</v>
      </c>
      <c r="D139" s="21" t="s">
        <v>30</v>
      </c>
      <c r="E139" s="25"/>
      <c r="F139" s="25"/>
      <c r="H139" s="25">
        <f>Lorcana4861113151821[[#This Row],[ID]]</f>
        <v>134</v>
      </c>
      <c r="I139" s="25">
        <f>Lorcana4861113151821[[#This Row],[Nb de cartes]]+'Inventaire - Chapitre 4'!G137</f>
        <v>4</v>
      </c>
      <c r="J139" s="25">
        <f>Lorcana4861113151821[[#This Row],[dont Nb brillant]]+'Inventaire - Chapitre 4'!H137</f>
        <v>0</v>
      </c>
    </row>
    <row r="140" spans="2:10" x14ac:dyDescent="0.25">
      <c r="B140" s="25">
        <v>135</v>
      </c>
      <c r="C140" s="107" t="s">
        <v>866</v>
      </c>
      <c r="D140" s="21" t="s">
        <v>30</v>
      </c>
      <c r="E140" s="25"/>
      <c r="F140" s="25"/>
      <c r="H140" s="25">
        <f>Lorcana4861113151821[[#This Row],[ID]]</f>
        <v>135</v>
      </c>
      <c r="I140" s="25">
        <f>Lorcana4861113151821[[#This Row],[Nb de cartes]]+'Inventaire - Chapitre 4'!G138</f>
        <v>0</v>
      </c>
      <c r="J140" s="25">
        <f>Lorcana4861113151821[[#This Row],[dont Nb brillant]]+'Inventaire - Chapitre 4'!H138</f>
        <v>0</v>
      </c>
    </row>
    <row r="141" spans="2:10" x14ac:dyDescent="0.25">
      <c r="B141" s="25">
        <v>136</v>
      </c>
      <c r="C141" s="107" t="s">
        <v>867</v>
      </c>
      <c r="D141" s="21" t="s">
        <v>30</v>
      </c>
      <c r="E141" s="25"/>
      <c r="F141" s="25"/>
      <c r="H141" s="25">
        <f>Lorcana4861113151821[[#This Row],[ID]]</f>
        <v>136</v>
      </c>
      <c r="I141" s="25">
        <f>Lorcana4861113151821[[#This Row],[Nb de cartes]]+'Inventaire - Chapitre 4'!G139</f>
        <v>2</v>
      </c>
      <c r="J141" s="25">
        <f>Lorcana4861113151821[[#This Row],[dont Nb brillant]]+'Inventaire - Chapitre 4'!H139</f>
        <v>0</v>
      </c>
    </row>
    <row r="142" spans="2:10" x14ac:dyDescent="0.25">
      <c r="B142" s="25">
        <v>137</v>
      </c>
      <c r="C142" s="107" t="s">
        <v>868</v>
      </c>
      <c r="D142" s="24" t="s">
        <v>33</v>
      </c>
      <c r="E142" s="25"/>
      <c r="F142" s="25"/>
      <c r="H142" s="25">
        <f>Lorcana4861113151821[[#This Row],[ID]]</f>
        <v>137</v>
      </c>
      <c r="I142" s="25">
        <f>Lorcana4861113151821[[#This Row],[Nb de cartes]]+'Inventaire - Chapitre 4'!G140</f>
        <v>2</v>
      </c>
      <c r="J142" s="25">
        <f>Lorcana4861113151821[[#This Row],[dont Nb brillant]]+'Inventaire - Chapitre 4'!H140</f>
        <v>0</v>
      </c>
    </row>
    <row r="143" spans="2:10" x14ac:dyDescent="0.25">
      <c r="B143" s="25">
        <v>138</v>
      </c>
      <c r="C143" s="107" t="s">
        <v>869</v>
      </c>
      <c r="D143" s="24" t="s">
        <v>33</v>
      </c>
      <c r="E143" s="25"/>
      <c r="F143" s="25"/>
      <c r="H143" s="25">
        <f>Lorcana4861113151821[[#This Row],[ID]]</f>
        <v>138</v>
      </c>
      <c r="I143" s="25">
        <f>Lorcana4861113151821[[#This Row],[Nb de cartes]]+'Inventaire - Chapitre 4'!G141</f>
        <v>1</v>
      </c>
      <c r="J143" s="25">
        <f>Lorcana4861113151821[[#This Row],[dont Nb brillant]]+'Inventaire - Chapitre 4'!H141</f>
        <v>0</v>
      </c>
    </row>
    <row r="144" spans="2:10" x14ac:dyDescent="0.25">
      <c r="B144" s="25">
        <v>139</v>
      </c>
      <c r="C144" s="107" t="s">
        <v>870</v>
      </c>
      <c r="D144" s="24" t="s">
        <v>33</v>
      </c>
      <c r="E144" s="25"/>
      <c r="F144" s="25"/>
      <c r="H144" s="25">
        <f>Lorcana4861113151821[[#This Row],[ID]]</f>
        <v>139</v>
      </c>
      <c r="I144" s="25">
        <f>Lorcana4861113151821[[#This Row],[Nb de cartes]]+'Inventaire - Chapitre 4'!G142</f>
        <v>0</v>
      </c>
      <c r="J144" s="25">
        <f>Lorcana4861113151821[[#This Row],[dont Nb brillant]]+'Inventaire - Chapitre 4'!H142</f>
        <v>0</v>
      </c>
    </row>
    <row r="145" spans="2:10" x14ac:dyDescent="0.25">
      <c r="B145" s="25">
        <v>140</v>
      </c>
      <c r="C145" s="107" t="s">
        <v>871</v>
      </c>
      <c r="D145" s="24" t="s">
        <v>33</v>
      </c>
      <c r="E145" s="25"/>
      <c r="F145" s="25"/>
      <c r="H145" s="25">
        <f>Lorcana4861113151821[[#This Row],[ID]]</f>
        <v>140</v>
      </c>
      <c r="I145" s="25">
        <f>Lorcana4861113151821[[#This Row],[Nb de cartes]]+'Inventaire - Chapitre 4'!G143</f>
        <v>1</v>
      </c>
      <c r="J145" s="25">
        <f>Lorcana4861113151821[[#This Row],[dont Nb brillant]]+'Inventaire - Chapitre 4'!H143</f>
        <v>0</v>
      </c>
    </row>
    <row r="146" spans="2:10" x14ac:dyDescent="0.25">
      <c r="B146" s="25">
        <v>141</v>
      </c>
      <c r="C146" s="107" t="s">
        <v>872</v>
      </c>
      <c r="D146" s="24" t="s">
        <v>33</v>
      </c>
      <c r="E146" s="25"/>
      <c r="F146" s="25"/>
      <c r="H146" s="25">
        <f>Lorcana4861113151821[[#This Row],[ID]]</f>
        <v>141</v>
      </c>
      <c r="I146" s="25">
        <f>Lorcana4861113151821[[#This Row],[Nb de cartes]]+'Inventaire - Chapitre 4'!G144</f>
        <v>2</v>
      </c>
      <c r="J146" s="25">
        <f>Lorcana4861113151821[[#This Row],[dont Nb brillant]]+'Inventaire - Chapitre 4'!H144</f>
        <v>0</v>
      </c>
    </row>
    <row r="147" spans="2:10" x14ac:dyDescent="0.25">
      <c r="B147" s="25">
        <v>142</v>
      </c>
      <c r="C147" s="107" t="s">
        <v>873</v>
      </c>
      <c r="D147" s="24" t="s">
        <v>33</v>
      </c>
      <c r="E147" s="25"/>
      <c r="F147" s="25"/>
      <c r="H147" s="25">
        <f>Lorcana4861113151821[[#This Row],[ID]]</f>
        <v>142</v>
      </c>
      <c r="I147" s="25">
        <f>Lorcana4861113151821[[#This Row],[Nb de cartes]]+'Inventaire - Chapitre 4'!G145</f>
        <v>0</v>
      </c>
      <c r="J147" s="25">
        <f>Lorcana4861113151821[[#This Row],[dont Nb brillant]]+'Inventaire - Chapitre 4'!H145</f>
        <v>0</v>
      </c>
    </row>
    <row r="148" spans="2:10" x14ac:dyDescent="0.25">
      <c r="B148" s="25">
        <v>143</v>
      </c>
      <c r="C148" s="107" t="s">
        <v>874</v>
      </c>
      <c r="D148" s="24" t="s">
        <v>33</v>
      </c>
      <c r="E148" s="25"/>
      <c r="F148" s="25"/>
      <c r="H148" s="25">
        <f>Lorcana4861113151821[[#This Row],[ID]]</f>
        <v>143</v>
      </c>
      <c r="I148" s="25">
        <f>Lorcana4861113151821[[#This Row],[Nb de cartes]]+'Inventaire - Chapitre 4'!G146</f>
        <v>2</v>
      </c>
      <c r="J148" s="25">
        <f>Lorcana4861113151821[[#This Row],[dont Nb brillant]]+'Inventaire - Chapitre 4'!H146</f>
        <v>0</v>
      </c>
    </row>
    <row r="149" spans="2:10" x14ac:dyDescent="0.25">
      <c r="B149" s="25">
        <v>144</v>
      </c>
      <c r="C149" s="107" t="s">
        <v>875</v>
      </c>
      <c r="D149" s="24" t="s">
        <v>33</v>
      </c>
      <c r="E149" s="25"/>
      <c r="F149" s="25"/>
      <c r="H149" s="25">
        <f>Lorcana4861113151821[[#This Row],[ID]]</f>
        <v>144</v>
      </c>
      <c r="I149" s="25">
        <f>Lorcana4861113151821[[#This Row],[Nb de cartes]]+'Inventaire - Chapitre 4'!G147</f>
        <v>3</v>
      </c>
      <c r="J149" s="25">
        <f>Lorcana4861113151821[[#This Row],[dont Nb brillant]]+'Inventaire - Chapitre 4'!H147</f>
        <v>0</v>
      </c>
    </row>
    <row r="150" spans="2:10" x14ac:dyDescent="0.25">
      <c r="B150" s="25">
        <v>145</v>
      </c>
      <c r="C150" s="107" t="s">
        <v>876</v>
      </c>
      <c r="D150" s="24" t="s">
        <v>33</v>
      </c>
      <c r="E150" s="25"/>
      <c r="F150" s="25"/>
      <c r="H150" s="25">
        <f>Lorcana4861113151821[[#This Row],[ID]]</f>
        <v>145</v>
      </c>
      <c r="I150" s="25">
        <f>Lorcana4861113151821[[#This Row],[Nb de cartes]]+'Inventaire - Chapitre 4'!G148</f>
        <v>1</v>
      </c>
      <c r="J150" s="25">
        <f>Lorcana4861113151821[[#This Row],[dont Nb brillant]]+'Inventaire - Chapitre 4'!H148</f>
        <v>0</v>
      </c>
    </row>
    <row r="151" spans="2:10" x14ac:dyDescent="0.25">
      <c r="B151" s="25">
        <v>146</v>
      </c>
      <c r="C151" s="107" t="s">
        <v>877</v>
      </c>
      <c r="D151" s="24" t="s">
        <v>33</v>
      </c>
      <c r="E151" s="25"/>
      <c r="F151" s="25"/>
      <c r="H151" s="25">
        <f>Lorcana4861113151821[[#This Row],[ID]]</f>
        <v>146</v>
      </c>
      <c r="I151" s="25">
        <f>Lorcana4861113151821[[#This Row],[Nb de cartes]]+'Inventaire - Chapitre 4'!G149</f>
        <v>2</v>
      </c>
      <c r="J151" s="25">
        <f>Lorcana4861113151821[[#This Row],[dont Nb brillant]]+'Inventaire - Chapitre 4'!H149</f>
        <v>0</v>
      </c>
    </row>
    <row r="152" spans="2:10" x14ac:dyDescent="0.25">
      <c r="B152" s="25">
        <v>147</v>
      </c>
      <c r="C152" s="107" t="s">
        <v>878</v>
      </c>
      <c r="D152" s="24" t="s">
        <v>33</v>
      </c>
      <c r="E152" s="25"/>
      <c r="F152" s="25"/>
      <c r="H152" s="25">
        <f>Lorcana4861113151821[[#This Row],[ID]]</f>
        <v>147</v>
      </c>
      <c r="I152" s="25">
        <f>Lorcana4861113151821[[#This Row],[Nb de cartes]]+'Inventaire - Chapitre 4'!G150</f>
        <v>2</v>
      </c>
      <c r="J152" s="25">
        <f>Lorcana4861113151821[[#This Row],[dont Nb brillant]]+'Inventaire - Chapitre 4'!H150</f>
        <v>0</v>
      </c>
    </row>
    <row r="153" spans="2:10" x14ac:dyDescent="0.25">
      <c r="B153" s="25">
        <v>148</v>
      </c>
      <c r="C153" s="107" t="s">
        <v>879</v>
      </c>
      <c r="D153" s="24" t="s">
        <v>33</v>
      </c>
      <c r="E153" s="25"/>
      <c r="F153" s="25"/>
      <c r="H153" s="25">
        <f>Lorcana4861113151821[[#This Row],[ID]]</f>
        <v>148</v>
      </c>
      <c r="I153" s="25">
        <f>Lorcana4861113151821[[#This Row],[Nb de cartes]]+'Inventaire - Chapitre 4'!G151</f>
        <v>3</v>
      </c>
      <c r="J153" s="25">
        <f>Lorcana4861113151821[[#This Row],[dont Nb brillant]]+'Inventaire - Chapitre 4'!H151</f>
        <v>0</v>
      </c>
    </row>
    <row r="154" spans="2:10" x14ac:dyDescent="0.25">
      <c r="B154" s="25">
        <v>149</v>
      </c>
      <c r="C154" s="107" t="s">
        <v>880</v>
      </c>
      <c r="D154" s="24" t="s">
        <v>33</v>
      </c>
      <c r="E154" s="25"/>
      <c r="F154" s="25"/>
      <c r="H154" s="25">
        <f>Lorcana4861113151821[[#This Row],[ID]]</f>
        <v>149</v>
      </c>
      <c r="I154" s="25">
        <f>Lorcana4861113151821[[#This Row],[Nb de cartes]]+'Inventaire - Chapitre 4'!G152</f>
        <v>1</v>
      </c>
      <c r="J154" s="25">
        <f>Lorcana4861113151821[[#This Row],[dont Nb brillant]]+'Inventaire - Chapitre 4'!H152</f>
        <v>0</v>
      </c>
    </row>
    <row r="155" spans="2:10" x14ac:dyDescent="0.25">
      <c r="B155" s="25">
        <v>150</v>
      </c>
      <c r="C155" s="107" t="s">
        <v>881</v>
      </c>
      <c r="D155" s="24" t="s">
        <v>33</v>
      </c>
      <c r="E155" s="25"/>
      <c r="F155" s="25"/>
      <c r="H155" s="25">
        <f>Lorcana4861113151821[[#This Row],[ID]]</f>
        <v>150</v>
      </c>
      <c r="I155" s="25">
        <f>Lorcana4861113151821[[#This Row],[Nb de cartes]]+'Inventaire - Chapitre 4'!G153</f>
        <v>2</v>
      </c>
      <c r="J155" s="25">
        <f>Lorcana4861113151821[[#This Row],[dont Nb brillant]]+'Inventaire - Chapitre 4'!H153</f>
        <v>0</v>
      </c>
    </row>
    <row r="156" spans="2:10" x14ac:dyDescent="0.25">
      <c r="B156" s="25">
        <v>151</v>
      </c>
      <c r="C156" s="107" t="s">
        <v>882</v>
      </c>
      <c r="D156" s="24" t="s">
        <v>33</v>
      </c>
      <c r="E156" s="25"/>
      <c r="F156" s="25"/>
      <c r="H156" s="25">
        <f>Lorcana4861113151821[[#This Row],[ID]]</f>
        <v>151</v>
      </c>
      <c r="I156" s="25">
        <f>Lorcana4861113151821[[#This Row],[Nb de cartes]]+'Inventaire - Chapitre 4'!G154</f>
        <v>4</v>
      </c>
      <c r="J156" s="25">
        <f>Lorcana4861113151821[[#This Row],[dont Nb brillant]]+'Inventaire - Chapitre 4'!H154</f>
        <v>0</v>
      </c>
    </row>
    <row r="157" spans="2:10" x14ac:dyDescent="0.25">
      <c r="B157" s="25">
        <v>152</v>
      </c>
      <c r="C157" s="107" t="s">
        <v>883</v>
      </c>
      <c r="D157" s="24" t="s">
        <v>33</v>
      </c>
      <c r="E157" s="25"/>
      <c r="F157" s="25"/>
      <c r="H157" s="25">
        <f>Lorcana4861113151821[[#This Row],[ID]]</f>
        <v>152</v>
      </c>
      <c r="I157" s="25">
        <f>Lorcana4861113151821[[#This Row],[Nb de cartes]]+'Inventaire - Chapitre 4'!G155</f>
        <v>1</v>
      </c>
      <c r="J157" s="25">
        <f>Lorcana4861113151821[[#This Row],[dont Nb brillant]]+'Inventaire - Chapitre 4'!H155</f>
        <v>0</v>
      </c>
    </row>
    <row r="158" spans="2:10" x14ac:dyDescent="0.25">
      <c r="B158" s="25">
        <v>153</v>
      </c>
      <c r="C158" s="107" t="s">
        <v>884</v>
      </c>
      <c r="D158" s="24" t="s">
        <v>33</v>
      </c>
      <c r="E158" s="25"/>
      <c r="F158" s="25"/>
      <c r="H158" s="25">
        <f>Lorcana4861113151821[[#This Row],[ID]]</f>
        <v>153</v>
      </c>
      <c r="I158" s="25">
        <f>Lorcana4861113151821[[#This Row],[Nb de cartes]]+'Inventaire - Chapitre 4'!G156</f>
        <v>3</v>
      </c>
      <c r="J158" s="25">
        <f>Lorcana4861113151821[[#This Row],[dont Nb brillant]]+'Inventaire - Chapitre 4'!H156</f>
        <v>1</v>
      </c>
    </row>
    <row r="159" spans="2:10" x14ac:dyDescent="0.25">
      <c r="B159" s="25">
        <v>154</v>
      </c>
      <c r="C159" s="107" t="s">
        <v>885</v>
      </c>
      <c r="D159" s="24" t="s">
        <v>33</v>
      </c>
      <c r="E159" s="25"/>
      <c r="F159" s="25"/>
      <c r="H159" s="25">
        <f>Lorcana4861113151821[[#This Row],[ID]]</f>
        <v>154</v>
      </c>
      <c r="I159" s="25">
        <f>Lorcana4861113151821[[#This Row],[Nb de cartes]]+'Inventaire - Chapitre 4'!G157</f>
        <v>2</v>
      </c>
      <c r="J159" s="25">
        <f>Lorcana4861113151821[[#This Row],[dont Nb brillant]]+'Inventaire - Chapitre 4'!H157</f>
        <v>0</v>
      </c>
    </row>
    <row r="160" spans="2:10" x14ac:dyDescent="0.25">
      <c r="B160" s="25">
        <v>155</v>
      </c>
      <c r="C160" s="107" t="s">
        <v>886</v>
      </c>
      <c r="D160" s="24" t="s">
        <v>33</v>
      </c>
      <c r="E160" s="25"/>
      <c r="F160" s="25"/>
      <c r="H160" s="25">
        <f>Lorcana4861113151821[[#This Row],[ID]]</f>
        <v>155</v>
      </c>
      <c r="I160" s="25">
        <f>Lorcana4861113151821[[#This Row],[Nb de cartes]]+'Inventaire - Chapitre 4'!G158</f>
        <v>1</v>
      </c>
      <c r="J160" s="25">
        <f>Lorcana4861113151821[[#This Row],[dont Nb brillant]]+'Inventaire - Chapitre 4'!H158</f>
        <v>0</v>
      </c>
    </row>
    <row r="161" spans="2:10" x14ac:dyDescent="0.25">
      <c r="B161" s="25">
        <v>156</v>
      </c>
      <c r="C161" s="107" t="s">
        <v>887</v>
      </c>
      <c r="D161" s="24" t="s">
        <v>33</v>
      </c>
      <c r="E161" s="25"/>
      <c r="F161" s="25"/>
      <c r="H161" s="25">
        <f>Lorcana4861113151821[[#This Row],[ID]]</f>
        <v>156</v>
      </c>
      <c r="I161" s="25">
        <f>Lorcana4861113151821[[#This Row],[Nb de cartes]]+'Inventaire - Chapitre 4'!G159</f>
        <v>0</v>
      </c>
      <c r="J161" s="25">
        <f>Lorcana4861113151821[[#This Row],[dont Nb brillant]]+'Inventaire - Chapitre 4'!H159</f>
        <v>0</v>
      </c>
    </row>
    <row r="162" spans="2:10" x14ac:dyDescent="0.25">
      <c r="B162" s="25">
        <v>157</v>
      </c>
      <c r="C162" s="107" t="s">
        <v>888</v>
      </c>
      <c r="D162" s="24" t="s">
        <v>33</v>
      </c>
      <c r="E162" s="25"/>
      <c r="F162" s="25"/>
      <c r="H162" s="25">
        <f>Lorcana4861113151821[[#This Row],[ID]]</f>
        <v>157</v>
      </c>
      <c r="I162" s="25">
        <f>Lorcana4861113151821[[#This Row],[Nb de cartes]]+'Inventaire - Chapitre 4'!G160</f>
        <v>3</v>
      </c>
      <c r="J162" s="25">
        <f>Lorcana4861113151821[[#This Row],[dont Nb brillant]]+'Inventaire - Chapitre 4'!H160</f>
        <v>1</v>
      </c>
    </row>
    <row r="163" spans="2:10" x14ac:dyDescent="0.25">
      <c r="B163" s="25">
        <v>158</v>
      </c>
      <c r="C163" s="107" t="s">
        <v>889</v>
      </c>
      <c r="D163" s="24" t="s">
        <v>33</v>
      </c>
      <c r="E163" s="25"/>
      <c r="F163" s="25"/>
      <c r="H163" s="25">
        <f>Lorcana4861113151821[[#This Row],[ID]]</f>
        <v>158</v>
      </c>
      <c r="I163" s="25">
        <f>Lorcana4861113151821[[#This Row],[Nb de cartes]]+'Inventaire - Chapitre 4'!G161</f>
        <v>1</v>
      </c>
      <c r="J163" s="25">
        <f>Lorcana4861113151821[[#This Row],[dont Nb brillant]]+'Inventaire - Chapitre 4'!H161</f>
        <v>0</v>
      </c>
    </row>
    <row r="164" spans="2:10" x14ac:dyDescent="0.25">
      <c r="B164" s="25">
        <v>159</v>
      </c>
      <c r="C164" s="107" t="s">
        <v>890</v>
      </c>
      <c r="D164" s="24" t="s">
        <v>33</v>
      </c>
      <c r="E164" s="25"/>
      <c r="F164" s="25"/>
      <c r="H164" s="25">
        <f>Lorcana4861113151821[[#This Row],[ID]]</f>
        <v>159</v>
      </c>
      <c r="I164" s="25">
        <f>Lorcana4861113151821[[#This Row],[Nb de cartes]]+'Inventaire - Chapitre 4'!G162</f>
        <v>1</v>
      </c>
      <c r="J164" s="25">
        <f>Lorcana4861113151821[[#This Row],[dont Nb brillant]]+'Inventaire - Chapitre 4'!H162</f>
        <v>0</v>
      </c>
    </row>
    <row r="165" spans="2:10" x14ac:dyDescent="0.25">
      <c r="B165" s="25">
        <v>160</v>
      </c>
      <c r="C165" s="107" t="s">
        <v>891</v>
      </c>
      <c r="D165" s="24" t="s">
        <v>33</v>
      </c>
      <c r="E165" s="25"/>
      <c r="F165" s="25"/>
      <c r="H165" s="25">
        <f>Lorcana4861113151821[[#This Row],[ID]]</f>
        <v>160</v>
      </c>
      <c r="I165" s="25">
        <f>Lorcana4861113151821[[#This Row],[Nb de cartes]]+'Inventaire - Chapitre 4'!G163</f>
        <v>3</v>
      </c>
      <c r="J165" s="25">
        <f>Lorcana4861113151821[[#This Row],[dont Nb brillant]]+'Inventaire - Chapitre 4'!H163</f>
        <v>0</v>
      </c>
    </row>
    <row r="166" spans="2:10" x14ac:dyDescent="0.25">
      <c r="B166" s="25">
        <v>161</v>
      </c>
      <c r="C166" s="107" t="s">
        <v>892</v>
      </c>
      <c r="D166" s="24" t="s">
        <v>33</v>
      </c>
      <c r="E166" s="25"/>
      <c r="F166" s="25"/>
      <c r="H166" s="25">
        <f>Lorcana4861113151821[[#This Row],[ID]]</f>
        <v>161</v>
      </c>
      <c r="I166" s="25">
        <f>Lorcana4861113151821[[#This Row],[Nb de cartes]]+'Inventaire - Chapitre 4'!G164</f>
        <v>4</v>
      </c>
      <c r="J166" s="25">
        <f>Lorcana4861113151821[[#This Row],[dont Nb brillant]]+'Inventaire - Chapitre 4'!H164</f>
        <v>0</v>
      </c>
    </row>
    <row r="167" spans="2:10" x14ac:dyDescent="0.25">
      <c r="B167" s="25">
        <v>162</v>
      </c>
      <c r="C167" s="107" t="s">
        <v>739</v>
      </c>
      <c r="D167" s="24" t="s">
        <v>33</v>
      </c>
      <c r="E167" s="25"/>
      <c r="F167" s="25"/>
      <c r="H167" s="25">
        <f>Lorcana4861113151821[[#This Row],[ID]]</f>
        <v>162</v>
      </c>
      <c r="I167" s="25">
        <f>Lorcana4861113151821[[#This Row],[Nb de cartes]]+'Inventaire - Chapitre 4'!G165</f>
        <v>2</v>
      </c>
      <c r="J167" s="25">
        <f>Lorcana4861113151821[[#This Row],[dont Nb brillant]]+'Inventaire - Chapitre 4'!H165</f>
        <v>0</v>
      </c>
    </row>
    <row r="168" spans="2:10" x14ac:dyDescent="0.25">
      <c r="B168" s="25">
        <v>163</v>
      </c>
      <c r="C168" s="107" t="s">
        <v>740</v>
      </c>
      <c r="D168" s="24" t="s">
        <v>33</v>
      </c>
      <c r="E168" s="25"/>
      <c r="F168" s="25"/>
      <c r="H168" s="25">
        <f>Lorcana4861113151821[[#This Row],[ID]]</f>
        <v>163</v>
      </c>
      <c r="I168" s="25">
        <f>Lorcana4861113151821[[#This Row],[Nb de cartes]]+'Inventaire - Chapitre 4'!G166</f>
        <v>2</v>
      </c>
      <c r="J168" s="25">
        <f>Lorcana4861113151821[[#This Row],[dont Nb brillant]]+'Inventaire - Chapitre 4'!H166</f>
        <v>0</v>
      </c>
    </row>
    <row r="169" spans="2:10" x14ac:dyDescent="0.25">
      <c r="B169" s="25">
        <v>164</v>
      </c>
      <c r="C169" s="107" t="s">
        <v>741</v>
      </c>
      <c r="D169" s="24" t="s">
        <v>33</v>
      </c>
      <c r="E169" s="25"/>
      <c r="F169" s="25"/>
      <c r="H169" s="25">
        <f>Lorcana4861113151821[[#This Row],[ID]]</f>
        <v>164</v>
      </c>
      <c r="I169" s="25">
        <f>Lorcana4861113151821[[#This Row],[Nb de cartes]]+'Inventaire - Chapitre 4'!G167</f>
        <v>2</v>
      </c>
      <c r="J169" s="25">
        <f>Lorcana4861113151821[[#This Row],[dont Nb brillant]]+'Inventaire - Chapitre 4'!H167</f>
        <v>0</v>
      </c>
    </row>
    <row r="170" spans="2:10" x14ac:dyDescent="0.25">
      <c r="B170" s="25">
        <v>165</v>
      </c>
      <c r="C170" s="107" t="s">
        <v>742</v>
      </c>
      <c r="D170" s="24" t="s">
        <v>33</v>
      </c>
      <c r="E170" s="25"/>
      <c r="F170" s="25"/>
      <c r="H170" s="25">
        <f>Lorcana4861113151821[[#This Row],[ID]]</f>
        <v>165</v>
      </c>
      <c r="I170" s="25">
        <f>Lorcana4861113151821[[#This Row],[Nb de cartes]]+'Inventaire - Chapitre 4'!G168</f>
        <v>1</v>
      </c>
      <c r="J170" s="25">
        <f>Lorcana4861113151821[[#This Row],[dont Nb brillant]]+'Inventaire - Chapitre 4'!H168</f>
        <v>0</v>
      </c>
    </row>
    <row r="171" spans="2:10" x14ac:dyDescent="0.25">
      <c r="B171" s="25">
        <v>166</v>
      </c>
      <c r="C171" s="107" t="s">
        <v>743</v>
      </c>
      <c r="D171" s="24" t="s">
        <v>33</v>
      </c>
      <c r="E171" s="25"/>
      <c r="F171" s="25"/>
      <c r="H171" s="25">
        <f>Lorcana4861113151821[[#This Row],[ID]]</f>
        <v>166</v>
      </c>
      <c r="I171" s="25">
        <f>Lorcana4861113151821[[#This Row],[Nb de cartes]]+'Inventaire - Chapitre 4'!G169</f>
        <v>1</v>
      </c>
      <c r="J171" s="25">
        <f>Lorcana4861113151821[[#This Row],[dont Nb brillant]]+'Inventaire - Chapitre 4'!H169</f>
        <v>0</v>
      </c>
    </row>
    <row r="172" spans="2:10" x14ac:dyDescent="0.25">
      <c r="B172" s="25">
        <v>167</v>
      </c>
      <c r="C172" s="107" t="s">
        <v>744</v>
      </c>
      <c r="D172" s="24" t="s">
        <v>33</v>
      </c>
      <c r="E172" s="25"/>
      <c r="F172" s="25"/>
      <c r="H172" s="25">
        <f>Lorcana4861113151821[[#This Row],[ID]]</f>
        <v>167</v>
      </c>
      <c r="I172" s="25">
        <f>Lorcana4861113151821[[#This Row],[Nb de cartes]]+'Inventaire - Chapitre 4'!G170</f>
        <v>1</v>
      </c>
      <c r="J172" s="25">
        <f>Lorcana4861113151821[[#This Row],[dont Nb brillant]]+'Inventaire - Chapitre 4'!H170</f>
        <v>0</v>
      </c>
    </row>
    <row r="173" spans="2:10" x14ac:dyDescent="0.25">
      <c r="B173" s="25">
        <v>168</v>
      </c>
      <c r="C173" s="107" t="s">
        <v>745</v>
      </c>
      <c r="D173" s="24" t="s">
        <v>33</v>
      </c>
      <c r="E173" s="25"/>
      <c r="F173" s="25"/>
      <c r="H173" s="25">
        <f>Lorcana4861113151821[[#This Row],[ID]]</f>
        <v>168</v>
      </c>
      <c r="I173" s="25">
        <f>Lorcana4861113151821[[#This Row],[Nb de cartes]]+'Inventaire - Chapitre 4'!G171</f>
        <v>4</v>
      </c>
      <c r="J173" s="25">
        <f>Lorcana4861113151821[[#This Row],[dont Nb brillant]]+'Inventaire - Chapitre 4'!H171</f>
        <v>1</v>
      </c>
    </row>
    <row r="174" spans="2:10" x14ac:dyDescent="0.25">
      <c r="B174" s="25">
        <v>169</v>
      </c>
      <c r="C174" s="107" t="s">
        <v>893</v>
      </c>
      <c r="D174" s="24" t="s">
        <v>33</v>
      </c>
      <c r="E174" s="25"/>
      <c r="F174" s="25"/>
      <c r="H174" s="25">
        <f>Lorcana4861113151821[[#This Row],[ID]]</f>
        <v>169</v>
      </c>
      <c r="I174" s="25">
        <f>Lorcana4861113151821[[#This Row],[Nb de cartes]]+'Inventaire - Chapitre 4'!G172</f>
        <v>0</v>
      </c>
      <c r="J174" s="25">
        <f>Lorcana4861113151821[[#This Row],[dont Nb brillant]]+'Inventaire - Chapitre 4'!H172</f>
        <v>0</v>
      </c>
    </row>
    <row r="175" spans="2:10" x14ac:dyDescent="0.25">
      <c r="B175" s="25">
        <v>170</v>
      </c>
      <c r="C175" s="107" t="s">
        <v>894</v>
      </c>
      <c r="D175" s="24" t="s">
        <v>33</v>
      </c>
      <c r="E175" s="25"/>
      <c r="F175" s="25"/>
      <c r="H175" s="25">
        <f>Lorcana4861113151821[[#This Row],[ID]]</f>
        <v>170</v>
      </c>
      <c r="I175" s="25">
        <f>Lorcana4861113151821[[#This Row],[Nb de cartes]]+'Inventaire - Chapitre 4'!G173</f>
        <v>4</v>
      </c>
      <c r="J175" s="25">
        <f>Lorcana4861113151821[[#This Row],[dont Nb brillant]]+'Inventaire - Chapitre 4'!H173</f>
        <v>1</v>
      </c>
    </row>
    <row r="176" spans="2:10" x14ac:dyDescent="0.25">
      <c r="B176" s="25">
        <v>171</v>
      </c>
      <c r="C176" s="107" t="s">
        <v>895</v>
      </c>
      <c r="D176" s="22" t="s">
        <v>31</v>
      </c>
      <c r="E176" s="25"/>
      <c r="F176" s="25"/>
      <c r="H176" s="25">
        <f>Lorcana4861113151821[[#This Row],[ID]]</f>
        <v>171</v>
      </c>
      <c r="I176" s="25">
        <f>Lorcana4861113151821[[#This Row],[Nb de cartes]]+'Inventaire - Chapitre 4'!G174</f>
        <v>2</v>
      </c>
      <c r="J176" s="25">
        <f>Lorcana4861113151821[[#This Row],[dont Nb brillant]]+'Inventaire - Chapitre 4'!H174</f>
        <v>1</v>
      </c>
    </row>
    <row r="177" spans="2:10" x14ac:dyDescent="0.25">
      <c r="B177" s="25">
        <v>172</v>
      </c>
      <c r="C177" s="107" t="s">
        <v>896</v>
      </c>
      <c r="D177" s="22" t="s">
        <v>31</v>
      </c>
      <c r="E177" s="25"/>
      <c r="F177" s="25"/>
      <c r="H177" s="25">
        <f>Lorcana4861113151821[[#This Row],[ID]]</f>
        <v>172</v>
      </c>
      <c r="I177" s="25">
        <f>Lorcana4861113151821[[#This Row],[Nb de cartes]]+'Inventaire - Chapitre 4'!G175</f>
        <v>3</v>
      </c>
      <c r="J177" s="25">
        <f>Lorcana4861113151821[[#This Row],[dont Nb brillant]]+'Inventaire - Chapitre 4'!H175</f>
        <v>1</v>
      </c>
    </row>
    <row r="178" spans="2:10" x14ac:dyDescent="0.25">
      <c r="B178" s="25">
        <v>173</v>
      </c>
      <c r="C178" s="107" t="s">
        <v>897</v>
      </c>
      <c r="D178" s="22" t="s">
        <v>31</v>
      </c>
      <c r="E178" s="25"/>
      <c r="F178" s="25"/>
      <c r="H178" s="25">
        <f>Lorcana4861113151821[[#This Row],[ID]]</f>
        <v>173</v>
      </c>
      <c r="I178" s="25">
        <f>Lorcana4861113151821[[#This Row],[Nb de cartes]]+'Inventaire - Chapitre 4'!G176</f>
        <v>2</v>
      </c>
      <c r="J178" s="25">
        <f>Lorcana4861113151821[[#This Row],[dont Nb brillant]]+'Inventaire - Chapitre 4'!H176</f>
        <v>0</v>
      </c>
    </row>
    <row r="179" spans="2:10" x14ac:dyDescent="0.25">
      <c r="B179" s="25">
        <v>174</v>
      </c>
      <c r="C179" s="107" t="s">
        <v>898</v>
      </c>
      <c r="D179" s="22" t="s">
        <v>31</v>
      </c>
      <c r="E179" s="25"/>
      <c r="F179" s="25"/>
      <c r="H179" s="25">
        <f>Lorcana4861113151821[[#This Row],[ID]]</f>
        <v>174</v>
      </c>
      <c r="I179" s="25">
        <f>Lorcana4861113151821[[#This Row],[Nb de cartes]]+'Inventaire - Chapitre 4'!G177</f>
        <v>3</v>
      </c>
      <c r="J179" s="25">
        <f>Lorcana4861113151821[[#This Row],[dont Nb brillant]]+'Inventaire - Chapitre 4'!H177</f>
        <v>1</v>
      </c>
    </row>
    <row r="180" spans="2:10" x14ac:dyDescent="0.25">
      <c r="B180" s="25">
        <v>175</v>
      </c>
      <c r="C180" s="107" t="s">
        <v>899</v>
      </c>
      <c r="D180" s="22" t="s">
        <v>31</v>
      </c>
      <c r="E180" s="25"/>
      <c r="F180" s="25"/>
      <c r="H180" s="25">
        <f>Lorcana4861113151821[[#This Row],[ID]]</f>
        <v>175</v>
      </c>
      <c r="I180" s="25">
        <f>Lorcana4861113151821[[#This Row],[Nb de cartes]]+'Inventaire - Chapitre 4'!G178</f>
        <v>0</v>
      </c>
      <c r="J180" s="25">
        <f>Lorcana4861113151821[[#This Row],[dont Nb brillant]]+'Inventaire - Chapitre 4'!H178</f>
        <v>0</v>
      </c>
    </row>
    <row r="181" spans="2:10" x14ac:dyDescent="0.25">
      <c r="B181" s="25">
        <v>176</v>
      </c>
      <c r="C181" s="107" t="s">
        <v>900</v>
      </c>
      <c r="D181" s="22" t="s">
        <v>31</v>
      </c>
      <c r="E181" s="25"/>
      <c r="F181" s="25"/>
      <c r="H181" s="25">
        <f>Lorcana4861113151821[[#This Row],[ID]]</f>
        <v>176</v>
      </c>
      <c r="I181" s="25">
        <f>Lorcana4861113151821[[#This Row],[Nb de cartes]]+'Inventaire - Chapitre 4'!G179</f>
        <v>4</v>
      </c>
      <c r="J181" s="25">
        <f>Lorcana4861113151821[[#This Row],[dont Nb brillant]]+'Inventaire - Chapitre 4'!H179</f>
        <v>0</v>
      </c>
    </row>
    <row r="182" spans="2:10" x14ac:dyDescent="0.25">
      <c r="B182" s="25">
        <v>177</v>
      </c>
      <c r="C182" s="107" t="s">
        <v>901</v>
      </c>
      <c r="D182" s="22" t="s">
        <v>31</v>
      </c>
      <c r="E182" s="25"/>
      <c r="F182" s="25"/>
      <c r="H182" s="25">
        <f>Lorcana4861113151821[[#This Row],[ID]]</f>
        <v>177</v>
      </c>
      <c r="I182" s="25">
        <f>Lorcana4861113151821[[#This Row],[Nb de cartes]]+'Inventaire - Chapitre 4'!G180</f>
        <v>2</v>
      </c>
      <c r="J182" s="25">
        <f>Lorcana4861113151821[[#This Row],[dont Nb brillant]]+'Inventaire - Chapitre 4'!H180</f>
        <v>0</v>
      </c>
    </row>
    <row r="183" spans="2:10" x14ac:dyDescent="0.25">
      <c r="B183" s="25">
        <v>178</v>
      </c>
      <c r="C183" s="107" t="s">
        <v>902</v>
      </c>
      <c r="D183" s="22" t="s">
        <v>31</v>
      </c>
      <c r="E183" s="25"/>
      <c r="F183" s="25"/>
      <c r="H183" s="25">
        <f>Lorcana4861113151821[[#This Row],[ID]]</f>
        <v>178</v>
      </c>
      <c r="I183" s="25">
        <f>Lorcana4861113151821[[#This Row],[Nb de cartes]]+'Inventaire - Chapitre 4'!G181</f>
        <v>5</v>
      </c>
      <c r="J183" s="25">
        <f>Lorcana4861113151821[[#This Row],[dont Nb brillant]]+'Inventaire - Chapitre 4'!H181</f>
        <v>1</v>
      </c>
    </row>
    <row r="184" spans="2:10" x14ac:dyDescent="0.25">
      <c r="B184" s="25">
        <v>179</v>
      </c>
      <c r="C184" s="107" t="s">
        <v>903</v>
      </c>
      <c r="D184" s="22" t="s">
        <v>31</v>
      </c>
      <c r="E184" s="25"/>
      <c r="F184" s="25"/>
      <c r="H184" s="25">
        <f>Lorcana4861113151821[[#This Row],[ID]]</f>
        <v>179</v>
      </c>
      <c r="I184" s="25">
        <f>Lorcana4861113151821[[#This Row],[Nb de cartes]]+'Inventaire - Chapitre 4'!G182</f>
        <v>0</v>
      </c>
      <c r="J184" s="25">
        <f>Lorcana4861113151821[[#This Row],[dont Nb brillant]]+'Inventaire - Chapitre 4'!H182</f>
        <v>0</v>
      </c>
    </row>
    <row r="185" spans="2:10" x14ac:dyDescent="0.25">
      <c r="B185" s="25">
        <v>180</v>
      </c>
      <c r="C185" s="107" t="s">
        <v>904</v>
      </c>
      <c r="D185" s="22" t="s">
        <v>31</v>
      </c>
      <c r="E185" s="25"/>
      <c r="F185" s="25"/>
      <c r="H185" s="25">
        <f>Lorcana4861113151821[[#This Row],[ID]]</f>
        <v>180</v>
      </c>
      <c r="I185" s="25">
        <f>Lorcana4861113151821[[#This Row],[Nb de cartes]]+'Inventaire - Chapitre 4'!G183</f>
        <v>1</v>
      </c>
      <c r="J185" s="25">
        <f>Lorcana4861113151821[[#This Row],[dont Nb brillant]]+'Inventaire - Chapitre 4'!H183</f>
        <v>0</v>
      </c>
    </row>
    <row r="186" spans="2:10" x14ac:dyDescent="0.25">
      <c r="B186" s="25">
        <v>181</v>
      </c>
      <c r="C186" s="107" t="s">
        <v>905</v>
      </c>
      <c r="D186" s="22" t="s">
        <v>31</v>
      </c>
      <c r="E186" s="25"/>
      <c r="F186" s="25"/>
      <c r="H186" s="25">
        <f>Lorcana4861113151821[[#This Row],[ID]]</f>
        <v>181</v>
      </c>
      <c r="I186" s="25">
        <f>Lorcana4861113151821[[#This Row],[Nb de cartes]]+'Inventaire - Chapitre 4'!G184</f>
        <v>0</v>
      </c>
      <c r="J186" s="25">
        <f>Lorcana4861113151821[[#This Row],[dont Nb brillant]]+'Inventaire - Chapitre 4'!H184</f>
        <v>0</v>
      </c>
    </row>
    <row r="187" spans="2:10" x14ac:dyDescent="0.25">
      <c r="B187" s="25">
        <v>182</v>
      </c>
      <c r="C187" s="107" t="s">
        <v>906</v>
      </c>
      <c r="D187" s="22" t="s">
        <v>31</v>
      </c>
      <c r="E187" s="25"/>
      <c r="F187" s="25"/>
      <c r="H187" s="25">
        <f>Lorcana4861113151821[[#This Row],[ID]]</f>
        <v>182</v>
      </c>
      <c r="I187" s="25">
        <f>Lorcana4861113151821[[#This Row],[Nb de cartes]]+'Inventaire - Chapitre 4'!G185</f>
        <v>1</v>
      </c>
      <c r="J187" s="25">
        <f>Lorcana4861113151821[[#This Row],[dont Nb brillant]]+'Inventaire - Chapitre 4'!H185</f>
        <v>0</v>
      </c>
    </row>
    <row r="188" spans="2:10" x14ac:dyDescent="0.25">
      <c r="B188" s="25">
        <v>183</v>
      </c>
      <c r="C188" s="107" t="s">
        <v>907</v>
      </c>
      <c r="D188" s="22" t="s">
        <v>31</v>
      </c>
      <c r="E188" s="25"/>
      <c r="F188" s="25"/>
      <c r="H188" s="25">
        <f>Lorcana4861113151821[[#This Row],[ID]]</f>
        <v>183</v>
      </c>
      <c r="I188" s="25">
        <f>Lorcana4861113151821[[#This Row],[Nb de cartes]]+'Inventaire - Chapitre 4'!G186</f>
        <v>1</v>
      </c>
      <c r="J188" s="25">
        <f>Lorcana4861113151821[[#This Row],[dont Nb brillant]]+'Inventaire - Chapitre 4'!H186</f>
        <v>0</v>
      </c>
    </row>
    <row r="189" spans="2:10" x14ac:dyDescent="0.25">
      <c r="B189" s="25">
        <v>184</v>
      </c>
      <c r="C189" s="107" t="s">
        <v>908</v>
      </c>
      <c r="D189" s="22" t="s">
        <v>31</v>
      </c>
      <c r="E189" s="25"/>
      <c r="F189" s="25"/>
      <c r="H189" s="25">
        <f>Lorcana4861113151821[[#This Row],[ID]]</f>
        <v>184</v>
      </c>
      <c r="I189" s="25">
        <f>Lorcana4861113151821[[#This Row],[Nb de cartes]]+'Inventaire - Chapitre 4'!G187</f>
        <v>0</v>
      </c>
      <c r="J189" s="25">
        <f>Lorcana4861113151821[[#This Row],[dont Nb brillant]]+'Inventaire - Chapitre 4'!H187</f>
        <v>0</v>
      </c>
    </row>
    <row r="190" spans="2:10" x14ac:dyDescent="0.25">
      <c r="B190" s="25">
        <v>185</v>
      </c>
      <c r="C190" s="107" t="s">
        <v>909</v>
      </c>
      <c r="D190" s="22" t="s">
        <v>31</v>
      </c>
      <c r="E190" s="25"/>
      <c r="F190" s="25"/>
      <c r="H190" s="25">
        <f>Lorcana4861113151821[[#This Row],[ID]]</f>
        <v>185</v>
      </c>
      <c r="I190" s="25">
        <f>Lorcana4861113151821[[#This Row],[Nb de cartes]]+'Inventaire - Chapitre 4'!G188</f>
        <v>9</v>
      </c>
      <c r="J190" s="25">
        <f>Lorcana4861113151821[[#This Row],[dont Nb brillant]]+'Inventaire - Chapitre 4'!H188</f>
        <v>1</v>
      </c>
    </row>
    <row r="191" spans="2:10" x14ac:dyDescent="0.25">
      <c r="B191" s="25">
        <v>186</v>
      </c>
      <c r="C191" s="107" t="s">
        <v>910</v>
      </c>
      <c r="D191" s="22" t="s">
        <v>31</v>
      </c>
      <c r="E191" s="25"/>
      <c r="F191" s="25"/>
      <c r="H191" s="25">
        <f>Lorcana4861113151821[[#This Row],[ID]]</f>
        <v>186</v>
      </c>
      <c r="I191" s="25">
        <f>Lorcana4861113151821[[#This Row],[Nb de cartes]]+'Inventaire - Chapitre 4'!G189</f>
        <v>7</v>
      </c>
      <c r="J191" s="25">
        <f>Lorcana4861113151821[[#This Row],[dont Nb brillant]]+'Inventaire - Chapitre 4'!H189</f>
        <v>1</v>
      </c>
    </row>
    <row r="192" spans="2:10" x14ac:dyDescent="0.25">
      <c r="B192" s="25">
        <v>187</v>
      </c>
      <c r="C192" s="107" t="s">
        <v>911</v>
      </c>
      <c r="D192" s="22" t="s">
        <v>31</v>
      </c>
      <c r="E192" s="25"/>
      <c r="F192" s="25"/>
      <c r="H192" s="25">
        <f>Lorcana4861113151821[[#This Row],[ID]]</f>
        <v>187</v>
      </c>
      <c r="I192" s="25">
        <f>Lorcana4861113151821[[#This Row],[Nb de cartes]]+'Inventaire - Chapitre 4'!G190</f>
        <v>6</v>
      </c>
      <c r="J192" s="25">
        <f>Lorcana4861113151821[[#This Row],[dont Nb brillant]]+'Inventaire - Chapitre 4'!H190</f>
        <v>0</v>
      </c>
    </row>
    <row r="193" spans="2:10" x14ac:dyDescent="0.25">
      <c r="B193" s="25">
        <v>188</v>
      </c>
      <c r="C193" s="107" t="s">
        <v>912</v>
      </c>
      <c r="D193" s="22" t="s">
        <v>31</v>
      </c>
      <c r="E193" s="25"/>
      <c r="F193" s="25"/>
      <c r="H193" s="25">
        <f>Lorcana4861113151821[[#This Row],[ID]]</f>
        <v>188</v>
      </c>
      <c r="I193" s="25">
        <f>Lorcana4861113151821[[#This Row],[Nb de cartes]]+'Inventaire - Chapitre 4'!G191</f>
        <v>3</v>
      </c>
      <c r="J193" s="25">
        <f>Lorcana4861113151821[[#This Row],[dont Nb brillant]]+'Inventaire - Chapitre 4'!H191</f>
        <v>1</v>
      </c>
    </row>
    <row r="194" spans="2:10" x14ac:dyDescent="0.25">
      <c r="B194" s="25">
        <v>189</v>
      </c>
      <c r="C194" s="107" t="s">
        <v>913</v>
      </c>
      <c r="D194" s="22" t="s">
        <v>31</v>
      </c>
      <c r="E194" s="25"/>
      <c r="F194" s="25"/>
      <c r="H194" s="25">
        <f>Lorcana4861113151821[[#This Row],[ID]]</f>
        <v>189</v>
      </c>
      <c r="I194" s="25">
        <f>Lorcana4861113151821[[#This Row],[Nb de cartes]]+'Inventaire - Chapitre 4'!G192</f>
        <v>1</v>
      </c>
      <c r="J194" s="25">
        <f>Lorcana4861113151821[[#This Row],[dont Nb brillant]]+'Inventaire - Chapitre 4'!H192</f>
        <v>0</v>
      </c>
    </row>
    <row r="195" spans="2:10" x14ac:dyDescent="0.25">
      <c r="B195" s="25">
        <v>190</v>
      </c>
      <c r="C195" s="107" t="s">
        <v>914</v>
      </c>
      <c r="D195" s="22" t="s">
        <v>31</v>
      </c>
      <c r="E195" s="25"/>
      <c r="F195" s="25"/>
      <c r="H195" s="25">
        <f>Lorcana4861113151821[[#This Row],[ID]]</f>
        <v>190</v>
      </c>
      <c r="I195" s="25">
        <f>Lorcana4861113151821[[#This Row],[Nb de cartes]]+'Inventaire - Chapitre 4'!G193</f>
        <v>1</v>
      </c>
      <c r="J195" s="25">
        <f>Lorcana4861113151821[[#This Row],[dont Nb brillant]]+'Inventaire - Chapitre 4'!H193</f>
        <v>0</v>
      </c>
    </row>
    <row r="196" spans="2:10" x14ac:dyDescent="0.25">
      <c r="B196" s="25">
        <v>191</v>
      </c>
      <c r="C196" s="107" t="s">
        <v>915</v>
      </c>
      <c r="D196" s="22" t="s">
        <v>31</v>
      </c>
      <c r="E196" s="25"/>
      <c r="F196" s="25"/>
      <c r="H196" s="25">
        <f>Lorcana4861113151821[[#This Row],[ID]]</f>
        <v>191</v>
      </c>
      <c r="I196" s="25">
        <f>Lorcana4861113151821[[#This Row],[Nb de cartes]]+'Inventaire - Chapitre 4'!G194</f>
        <v>1</v>
      </c>
      <c r="J196" s="25">
        <f>Lorcana4861113151821[[#This Row],[dont Nb brillant]]+'Inventaire - Chapitre 4'!H194</f>
        <v>0</v>
      </c>
    </row>
    <row r="197" spans="2:10" x14ac:dyDescent="0.25">
      <c r="B197" s="25">
        <v>192</v>
      </c>
      <c r="C197" s="107" t="s">
        <v>916</v>
      </c>
      <c r="D197" s="22" t="s">
        <v>31</v>
      </c>
      <c r="E197" s="25"/>
      <c r="F197" s="25"/>
      <c r="H197" s="25">
        <f>Lorcana4861113151821[[#This Row],[ID]]</f>
        <v>192</v>
      </c>
      <c r="I197" s="25">
        <f>Lorcana4861113151821[[#This Row],[Nb de cartes]]+'Inventaire - Chapitre 4'!G195</f>
        <v>1</v>
      </c>
      <c r="J197" s="25">
        <f>Lorcana4861113151821[[#This Row],[dont Nb brillant]]+'Inventaire - Chapitre 4'!H195</f>
        <v>0</v>
      </c>
    </row>
    <row r="198" spans="2:10" x14ac:dyDescent="0.25">
      <c r="B198" s="25">
        <v>193</v>
      </c>
      <c r="C198" s="107" t="s">
        <v>917</v>
      </c>
      <c r="D198" s="22" t="s">
        <v>31</v>
      </c>
      <c r="E198" s="25"/>
      <c r="F198" s="25"/>
      <c r="H198" s="25">
        <f>Lorcana4861113151821[[#This Row],[ID]]</f>
        <v>193</v>
      </c>
      <c r="I198" s="25">
        <f>Lorcana4861113151821[[#This Row],[Nb de cartes]]+'Inventaire - Chapitre 4'!G196</f>
        <v>0</v>
      </c>
      <c r="J198" s="25">
        <f>Lorcana4861113151821[[#This Row],[dont Nb brillant]]+'Inventaire - Chapitre 4'!H196</f>
        <v>0</v>
      </c>
    </row>
    <row r="199" spans="2:10" x14ac:dyDescent="0.25">
      <c r="B199" s="25">
        <v>194</v>
      </c>
      <c r="C199" s="107" t="s">
        <v>918</v>
      </c>
      <c r="D199" s="22" t="s">
        <v>31</v>
      </c>
      <c r="E199" s="25"/>
      <c r="F199" s="25"/>
      <c r="H199" s="25">
        <f>Lorcana4861113151821[[#This Row],[ID]]</f>
        <v>194</v>
      </c>
      <c r="I199" s="25">
        <f>Lorcana4861113151821[[#This Row],[Nb de cartes]]+'Inventaire - Chapitre 4'!G197</f>
        <v>5</v>
      </c>
      <c r="J199" s="25">
        <f>Lorcana4861113151821[[#This Row],[dont Nb brillant]]+'Inventaire - Chapitre 4'!H197</f>
        <v>1</v>
      </c>
    </row>
    <row r="200" spans="2:10" x14ac:dyDescent="0.25">
      <c r="B200" s="25">
        <v>195</v>
      </c>
      <c r="C200" s="107" t="s">
        <v>746</v>
      </c>
      <c r="D200" s="22" t="s">
        <v>31</v>
      </c>
      <c r="E200" s="25"/>
      <c r="F200" s="25"/>
      <c r="H200" s="25">
        <f>Lorcana4861113151821[[#This Row],[ID]]</f>
        <v>195</v>
      </c>
      <c r="I200" s="25">
        <f>Lorcana4861113151821[[#This Row],[Nb de cartes]]+'Inventaire - Chapitre 4'!G198</f>
        <v>2</v>
      </c>
      <c r="J200" s="25">
        <f>Lorcana4861113151821[[#This Row],[dont Nb brillant]]+'Inventaire - Chapitre 4'!H198</f>
        <v>0</v>
      </c>
    </row>
    <row r="201" spans="2:10" x14ac:dyDescent="0.25">
      <c r="B201" s="25">
        <v>196</v>
      </c>
      <c r="C201" s="107" t="s">
        <v>747</v>
      </c>
      <c r="D201" s="22" t="s">
        <v>31</v>
      </c>
      <c r="E201" s="25"/>
      <c r="F201" s="25"/>
      <c r="H201" s="25">
        <f>Lorcana4861113151821[[#This Row],[ID]]</f>
        <v>196</v>
      </c>
      <c r="I201" s="25">
        <f>Lorcana4861113151821[[#This Row],[Nb de cartes]]+'Inventaire - Chapitre 4'!G199</f>
        <v>2</v>
      </c>
      <c r="J201" s="25">
        <f>Lorcana4861113151821[[#This Row],[dont Nb brillant]]+'Inventaire - Chapitre 4'!H199</f>
        <v>0</v>
      </c>
    </row>
    <row r="202" spans="2:10" x14ac:dyDescent="0.25">
      <c r="B202" s="25">
        <v>197</v>
      </c>
      <c r="C202" s="107" t="s">
        <v>748</v>
      </c>
      <c r="D202" s="22" t="s">
        <v>31</v>
      </c>
      <c r="E202" s="25"/>
      <c r="F202" s="25"/>
      <c r="H202" s="25">
        <f>Lorcana4861113151821[[#This Row],[ID]]</f>
        <v>197</v>
      </c>
      <c r="I202" s="25">
        <f>Lorcana4861113151821[[#This Row],[Nb de cartes]]+'Inventaire - Chapitre 4'!G200</f>
        <v>1</v>
      </c>
      <c r="J202" s="25">
        <f>Lorcana4861113151821[[#This Row],[dont Nb brillant]]+'Inventaire - Chapitre 4'!H200</f>
        <v>0</v>
      </c>
    </row>
    <row r="203" spans="2:10" x14ac:dyDescent="0.25">
      <c r="B203" s="25">
        <v>198</v>
      </c>
      <c r="C203" s="107" t="s">
        <v>966</v>
      </c>
      <c r="D203" s="22" t="s">
        <v>31</v>
      </c>
      <c r="E203" s="25"/>
      <c r="F203" s="25"/>
      <c r="H203" s="25">
        <f>Lorcana4861113151821[[#This Row],[ID]]</f>
        <v>198</v>
      </c>
      <c r="I203" s="25">
        <f>Lorcana4861113151821[[#This Row],[Nb de cartes]]+'Inventaire - Chapitre 4'!G201</f>
        <v>3</v>
      </c>
      <c r="J203" s="25">
        <f>Lorcana4861113151821[[#This Row],[dont Nb brillant]]+'Inventaire - Chapitre 4'!H201</f>
        <v>0</v>
      </c>
    </row>
    <row r="204" spans="2:10" x14ac:dyDescent="0.25">
      <c r="B204" s="25">
        <v>199</v>
      </c>
      <c r="C204" s="107" t="s">
        <v>749</v>
      </c>
      <c r="D204" s="22" t="s">
        <v>31</v>
      </c>
      <c r="E204" s="25"/>
      <c r="F204" s="25"/>
      <c r="H204" s="25">
        <f>Lorcana4861113151821[[#This Row],[ID]]</f>
        <v>199</v>
      </c>
      <c r="I204" s="25">
        <f>Lorcana4861113151821[[#This Row],[Nb de cartes]]+'Inventaire - Chapitre 4'!G202</f>
        <v>2</v>
      </c>
      <c r="J204" s="25">
        <f>Lorcana4861113151821[[#This Row],[dont Nb brillant]]+'Inventaire - Chapitre 4'!H202</f>
        <v>0</v>
      </c>
    </row>
    <row r="205" spans="2:10" x14ac:dyDescent="0.25">
      <c r="B205" s="25">
        <v>200</v>
      </c>
      <c r="C205" s="107" t="s">
        <v>750</v>
      </c>
      <c r="D205" s="22" t="s">
        <v>31</v>
      </c>
      <c r="E205" s="25"/>
      <c r="F205" s="25"/>
      <c r="H205" s="25">
        <f>Lorcana4861113151821[[#This Row],[ID]]</f>
        <v>200</v>
      </c>
      <c r="I205" s="25">
        <f>Lorcana4861113151821[[#This Row],[Nb de cartes]]+'Inventaire - Chapitre 4'!G203</f>
        <v>3</v>
      </c>
      <c r="J205" s="25">
        <f>Lorcana4861113151821[[#This Row],[dont Nb brillant]]+'Inventaire - Chapitre 4'!H203</f>
        <v>0</v>
      </c>
    </row>
    <row r="206" spans="2:10" x14ac:dyDescent="0.25">
      <c r="B206" s="25">
        <v>201</v>
      </c>
      <c r="C206" s="107" t="s">
        <v>751</v>
      </c>
      <c r="D206" s="22" t="s">
        <v>31</v>
      </c>
      <c r="E206" s="25"/>
      <c r="F206" s="25"/>
      <c r="H206" s="25">
        <f>Lorcana4861113151821[[#This Row],[ID]]</f>
        <v>201</v>
      </c>
      <c r="I206" s="25">
        <f>Lorcana4861113151821[[#This Row],[Nb de cartes]]+'Inventaire - Chapitre 4'!G204</f>
        <v>2</v>
      </c>
      <c r="J206" s="25">
        <f>Lorcana4861113151821[[#This Row],[dont Nb brillant]]+'Inventaire - Chapitre 4'!H204</f>
        <v>0</v>
      </c>
    </row>
    <row r="207" spans="2:10" x14ac:dyDescent="0.25">
      <c r="B207" s="25">
        <v>202</v>
      </c>
      <c r="C207" s="107" t="s">
        <v>752</v>
      </c>
      <c r="D207" s="22" t="s">
        <v>31</v>
      </c>
      <c r="E207" s="25"/>
      <c r="F207" s="25"/>
      <c r="H207" s="25">
        <f>Lorcana4861113151821[[#This Row],[ID]]</f>
        <v>202</v>
      </c>
      <c r="I207" s="25">
        <f>Lorcana4861113151821[[#This Row],[Nb de cartes]]+'Inventaire - Chapitre 4'!G205</f>
        <v>1</v>
      </c>
      <c r="J207" s="25">
        <f>Lorcana4861113151821[[#This Row],[dont Nb brillant]]+'Inventaire - Chapitre 4'!H205</f>
        <v>0</v>
      </c>
    </row>
    <row r="208" spans="2:10" x14ac:dyDescent="0.25">
      <c r="B208" s="25">
        <v>203</v>
      </c>
      <c r="C208" s="107" t="s">
        <v>919</v>
      </c>
      <c r="D208" s="22" t="s">
        <v>31</v>
      </c>
      <c r="E208" s="25"/>
      <c r="F208" s="25"/>
      <c r="H208" s="25">
        <f>Lorcana4861113151821[[#This Row],[ID]]</f>
        <v>203</v>
      </c>
      <c r="I208" s="25">
        <f>Lorcana4861113151821[[#This Row],[Nb de cartes]]+'Inventaire - Chapitre 4'!G206</f>
        <v>0</v>
      </c>
      <c r="J208" s="25">
        <f>Lorcana4861113151821[[#This Row],[dont Nb brillant]]+'Inventaire - Chapitre 4'!H206</f>
        <v>0</v>
      </c>
    </row>
    <row r="209" spans="2:10" x14ac:dyDescent="0.25">
      <c r="B209" s="25">
        <v>204</v>
      </c>
      <c r="C209" s="107" t="s">
        <v>920</v>
      </c>
      <c r="D209" s="22" t="s">
        <v>31</v>
      </c>
      <c r="E209" s="25"/>
      <c r="F209" s="25"/>
      <c r="H209" s="25">
        <f>Lorcana4861113151821[[#This Row],[ID]]</f>
        <v>204</v>
      </c>
      <c r="I209" s="25">
        <f>Lorcana4861113151821[[#This Row],[Nb de cartes]]+'Inventaire - Chapitre 4'!G207</f>
        <v>1</v>
      </c>
      <c r="J209" s="25">
        <f>Lorcana4861113151821[[#This Row],[dont Nb brillant]]+'Inventaire - Chapitre 4'!H207</f>
        <v>0</v>
      </c>
    </row>
    <row r="210" spans="2:10" x14ac:dyDescent="0.25">
      <c r="B210" s="25">
        <v>205</v>
      </c>
      <c r="C210" s="107" t="s">
        <v>756</v>
      </c>
      <c r="D210" s="101" t="s">
        <v>32</v>
      </c>
      <c r="E210" s="25"/>
      <c r="F210" s="32"/>
      <c r="H210" s="25">
        <f>Lorcana4861113151821[[#This Row],[ID]]</f>
        <v>205</v>
      </c>
      <c r="I210" s="25">
        <f>Lorcana4861113151821[[#This Row],[Nb de cartes]]+'Inventaire - Chapitre 4'!G208</f>
        <v>0</v>
      </c>
      <c r="J210" s="25">
        <f>Lorcana4861113151821[[#This Row],[dont Nb brillant]]+'Inventaire - Chapitre 4'!H208</f>
        <v>0</v>
      </c>
    </row>
    <row r="211" spans="2:10" x14ac:dyDescent="0.25">
      <c r="B211" s="25">
        <v>206</v>
      </c>
      <c r="C211" s="107" t="s">
        <v>769</v>
      </c>
      <c r="D211" s="101" t="s">
        <v>32</v>
      </c>
      <c r="E211" s="25"/>
      <c r="F211" s="32"/>
      <c r="H211" s="25">
        <f>Lorcana4861113151821[[#This Row],[ID]]</f>
        <v>206</v>
      </c>
      <c r="I211" s="25">
        <f>Lorcana4861113151821[[#This Row],[Nb de cartes]]+'Inventaire - Chapitre 4'!G209</f>
        <v>0</v>
      </c>
      <c r="J211" s="25">
        <f>Lorcana4861113151821[[#This Row],[dont Nb brillant]]+'Inventaire - Chapitre 4'!H209</f>
        <v>0</v>
      </c>
    </row>
    <row r="212" spans="2:10" x14ac:dyDescent="0.25">
      <c r="B212" s="25">
        <v>207</v>
      </c>
      <c r="C212" s="107" t="s">
        <v>720</v>
      </c>
      <c r="D212" s="101" t="s">
        <v>32</v>
      </c>
      <c r="E212" s="25"/>
      <c r="F212" s="32"/>
      <c r="H212" s="25">
        <f>Lorcana4861113151821[[#This Row],[ID]]</f>
        <v>207</v>
      </c>
      <c r="I212" s="25">
        <f>Lorcana4861113151821[[#This Row],[Nb de cartes]]+'Inventaire - Chapitre 4'!G210</f>
        <v>0</v>
      </c>
      <c r="J212" s="25">
        <f>Lorcana4861113151821[[#This Row],[dont Nb brillant]]+'Inventaire - Chapitre 4'!H210</f>
        <v>0</v>
      </c>
    </row>
    <row r="213" spans="2:10" x14ac:dyDescent="0.25">
      <c r="B213" s="25">
        <v>208</v>
      </c>
      <c r="C213" s="107" t="s">
        <v>802</v>
      </c>
      <c r="D213" s="102" t="s">
        <v>29</v>
      </c>
      <c r="E213" s="25"/>
      <c r="F213" s="32"/>
      <c r="H213" s="25">
        <f>Lorcana4861113151821[[#This Row],[ID]]</f>
        <v>208</v>
      </c>
      <c r="I213" s="25">
        <f>Lorcana4861113151821[[#This Row],[Nb de cartes]]+'Inventaire - Chapitre 4'!G211</f>
        <v>0</v>
      </c>
      <c r="J213" s="25">
        <f>Lorcana4861113151821[[#This Row],[dont Nb brillant]]+'Inventaire - Chapitre 4'!H211</f>
        <v>0</v>
      </c>
    </row>
    <row r="214" spans="2:10" x14ac:dyDescent="0.25">
      <c r="B214" s="25">
        <v>209</v>
      </c>
      <c r="C214" s="107" t="s">
        <v>803</v>
      </c>
      <c r="D214" s="102" t="s">
        <v>29</v>
      </c>
      <c r="E214" s="25"/>
      <c r="F214" s="32"/>
      <c r="H214" s="25">
        <f>Lorcana4861113151821[[#This Row],[ID]]</f>
        <v>209</v>
      </c>
      <c r="I214" s="25">
        <f>Lorcana4861113151821[[#This Row],[Nb de cartes]]+'Inventaire - Chapitre 4'!G212</f>
        <v>0</v>
      </c>
      <c r="J214" s="25">
        <f>Lorcana4861113151821[[#This Row],[dont Nb brillant]]+'Inventaire - Chapitre 4'!H212</f>
        <v>0</v>
      </c>
    </row>
    <row r="215" spans="2:10" x14ac:dyDescent="0.25">
      <c r="B215" s="25">
        <v>210</v>
      </c>
      <c r="C215" s="107" t="s">
        <v>726</v>
      </c>
      <c r="D215" s="102" t="s">
        <v>29</v>
      </c>
      <c r="E215" s="25"/>
      <c r="F215" s="32"/>
      <c r="H215" s="25">
        <f>Lorcana4861113151821[[#This Row],[ID]]</f>
        <v>210</v>
      </c>
      <c r="I215" s="25">
        <f>Lorcana4861113151821[[#This Row],[Nb de cartes]]+'Inventaire - Chapitre 4'!G213</f>
        <v>0</v>
      </c>
      <c r="J215" s="25">
        <f>Lorcana4861113151821[[#This Row],[dont Nb brillant]]+'Inventaire - Chapitre 4'!H213</f>
        <v>0</v>
      </c>
    </row>
    <row r="216" spans="2:10" x14ac:dyDescent="0.25">
      <c r="B216" s="25">
        <v>211</v>
      </c>
      <c r="C216" s="107" t="s">
        <v>808</v>
      </c>
      <c r="D216" s="103" t="s">
        <v>34</v>
      </c>
      <c r="E216" s="25"/>
      <c r="F216" s="32"/>
      <c r="H216" s="25">
        <f>Lorcana4861113151821[[#This Row],[ID]]</f>
        <v>211</v>
      </c>
      <c r="I216" s="25">
        <f>Lorcana4861113151821[[#This Row],[Nb de cartes]]+'Inventaire - Chapitre 4'!G214</f>
        <v>0</v>
      </c>
      <c r="J216" s="25">
        <f>Lorcana4861113151821[[#This Row],[dont Nb brillant]]+'Inventaire - Chapitre 4'!H214</f>
        <v>0</v>
      </c>
    </row>
    <row r="217" spans="2:10" x14ac:dyDescent="0.25">
      <c r="B217" s="25">
        <v>212</v>
      </c>
      <c r="C217" s="107" t="s">
        <v>816</v>
      </c>
      <c r="D217" s="103" t="s">
        <v>34</v>
      </c>
      <c r="E217" s="25"/>
      <c r="F217" s="32"/>
      <c r="H217" s="25">
        <f>Lorcana4861113151821[[#This Row],[ID]]</f>
        <v>212</v>
      </c>
      <c r="I217" s="25">
        <f>Lorcana4861113151821[[#This Row],[Nb de cartes]]+'Inventaire - Chapitre 4'!G215</f>
        <v>0</v>
      </c>
      <c r="J217" s="25">
        <f>Lorcana4861113151821[[#This Row],[dont Nb brillant]]+'Inventaire - Chapitre 4'!H215</f>
        <v>0</v>
      </c>
    </row>
    <row r="218" spans="2:10" x14ac:dyDescent="0.25">
      <c r="B218" s="25">
        <v>213</v>
      </c>
      <c r="C218" s="107" t="s">
        <v>835</v>
      </c>
      <c r="D218" s="103" t="s">
        <v>34</v>
      </c>
      <c r="E218" s="25"/>
      <c r="F218" s="32"/>
      <c r="H218" s="25">
        <f>Lorcana4861113151821[[#This Row],[ID]]</f>
        <v>213</v>
      </c>
      <c r="I218" s="25">
        <f>Lorcana4861113151821[[#This Row],[Nb de cartes]]+'Inventaire - Chapitre 4'!G216</f>
        <v>0</v>
      </c>
      <c r="J218" s="25">
        <f>Lorcana4861113151821[[#This Row],[dont Nb brillant]]+'Inventaire - Chapitre 4'!H216</f>
        <v>0</v>
      </c>
    </row>
    <row r="219" spans="2:10" x14ac:dyDescent="0.25">
      <c r="B219" s="25">
        <v>214</v>
      </c>
      <c r="C219" s="107" t="s">
        <v>845</v>
      </c>
      <c r="D219" s="104" t="s">
        <v>30</v>
      </c>
      <c r="E219" s="25"/>
      <c r="F219" s="32"/>
      <c r="H219" s="25">
        <f>Lorcana4861113151821[[#This Row],[ID]]</f>
        <v>214</v>
      </c>
      <c r="I219" s="25">
        <f>Lorcana4861113151821[[#This Row],[Nb de cartes]]+'Inventaire - Chapitre 4'!G217</f>
        <v>0</v>
      </c>
      <c r="J219" s="25">
        <f>Lorcana4861113151821[[#This Row],[dont Nb brillant]]+'Inventaire - Chapitre 4'!H217</f>
        <v>0</v>
      </c>
    </row>
    <row r="220" spans="2:10" x14ac:dyDescent="0.25">
      <c r="B220" s="25">
        <v>215</v>
      </c>
      <c r="C220" s="107" t="s">
        <v>863</v>
      </c>
      <c r="D220" s="104" t="s">
        <v>30</v>
      </c>
      <c r="E220" s="25"/>
      <c r="F220" s="32"/>
      <c r="H220" s="25">
        <f>Lorcana4861113151821[[#This Row],[ID]]</f>
        <v>215</v>
      </c>
      <c r="I220" s="25">
        <f>Lorcana4861113151821[[#This Row],[Nb de cartes]]+'Inventaire - Chapitre 4'!G218</f>
        <v>0</v>
      </c>
      <c r="J220" s="25">
        <f>Lorcana4861113151821[[#This Row],[dont Nb brillant]]+'Inventaire - Chapitre 4'!H218</f>
        <v>0</v>
      </c>
    </row>
    <row r="221" spans="2:10" x14ac:dyDescent="0.25">
      <c r="B221" s="25">
        <v>216</v>
      </c>
      <c r="C221" s="107" t="s">
        <v>866</v>
      </c>
      <c r="D221" s="104" t="s">
        <v>30</v>
      </c>
      <c r="E221" s="25"/>
      <c r="F221" s="32"/>
      <c r="H221" s="25">
        <f>Lorcana4861113151821[[#This Row],[ID]]</f>
        <v>216</v>
      </c>
      <c r="I221" s="25">
        <f>Lorcana4861113151821[[#This Row],[Nb de cartes]]+'Inventaire - Chapitre 4'!G219</f>
        <v>0</v>
      </c>
      <c r="J221" s="25">
        <f>Lorcana4861113151821[[#This Row],[dont Nb brillant]]+'Inventaire - Chapitre 4'!H219</f>
        <v>0</v>
      </c>
    </row>
    <row r="222" spans="2:10" x14ac:dyDescent="0.25">
      <c r="B222" s="25">
        <v>217</v>
      </c>
      <c r="C222" s="107" t="s">
        <v>869</v>
      </c>
      <c r="D222" s="105" t="s">
        <v>33</v>
      </c>
      <c r="E222" s="25"/>
      <c r="F222" s="32"/>
      <c r="H222" s="25">
        <f>Lorcana4861113151821[[#This Row],[ID]]</f>
        <v>217</v>
      </c>
      <c r="I222" s="109">
        <f>Lorcana4861113151821[[#This Row],[Nb de cartes]]+'Inventaire - Chapitre 4'!G220</f>
        <v>0</v>
      </c>
      <c r="J222" s="110">
        <f>Lorcana4861113151821[[#This Row],[dont Nb brillant]]+'Inventaire - Chapitre 4'!H220</f>
        <v>0</v>
      </c>
    </row>
    <row r="223" spans="2:10" x14ac:dyDescent="0.25">
      <c r="B223" s="25">
        <v>218</v>
      </c>
      <c r="C223" s="107" t="s">
        <v>887</v>
      </c>
      <c r="D223" s="105" t="s">
        <v>33</v>
      </c>
      <c r="E223" s="25"/>
      <c r="F223" s="32"/>
      <c r="H223" s="25">
        <f>Lorcana4861113151821[[#This Row],[ID]]</f>
        <v>218</v>
      </c>
      <c r="I223" s="109">
        <f>Lorcana4861113151821[[#This Row],[Nb de cartes]]+'Inventaire - Chapitre 4'!G221</f>
        <v>0</v>
      </c>
      <c r="J223" s="110">
        <f>Lorcana4861113151821[[#This Row],[dont Nb brillant]]+'Inventaire - Chapitre 4'!H221</f>
        <v>0</v>
      </c>
    </row>
    <row r="224" spans="2:10" x14ac:dyDescent="0.25">
      <c r="B224" s="25">
        <v>219</v>
      </c>
      <c r="C224" s="107" t="s">
        <v>893</v>
      </c>
      <c r="D224" s="105" t="s">
        <v>33</v>
      </c>
      <c r="E224" s="25"/>
      <c r="F224" s="32"/>
      <c r="H224" s="25">
        <f>Lorcana4861113151821[[#This Row],[ID]]</f>
        <v>219</v>
      </c>
      <c r="I224" s="109">
        <f>Lorcana4861113151821[[#This Row],[Nb de cartes]]+'Inventaire - Chapitre 4'!G222</f>
        <v>0</v>
      </c>
      <c r="J224" s="110">
        <f>Lorcana4861113151821[[#This Row],[dont Nb brillant]]+'Inventaire - Chapitre 4'!H222</f>
        <v>0</v>
      </c>
    </row>
    <row r="225" spans="2:10" x14ac:dyDescent="0.25">
      <c r="B225" s="25">
        <v>220</v>
      </c>
      <c r="C225" s="25" t="s">
        <v>899</v>
      </c>
      <c r="D225" s="22" t="s">
        <v>31</v>
      </c>
      <c r="E225" s="25"/>
      <c r="F225" s="32"/>
      <c r="H225" s="25">
        <f>Lorcana4861113151821[[#This Row],[ID]]</f>
        <v>220</v>
      </c>
      <c r="I225" s="109">
        <f>Lorcana4861113151821[[#This Row],[Nb de cartes]]+'Inventaire - Chapitre 4'!G223</f>
        <v>0</v>
      </c>
      <c r="J225" s="110">
        <f>Lorcana4861113151821[[#This Row],[dont Nb brillant]]+'Inventaire - Chapitre 4'!H223</f>
        <v>0</v>
      </c>
    </row>
    <row r="226" spans="2:10" x14ac:dyDescent="0.25">
      <c r="B226" s="25">
        <v>221</v>
      </c>
      <c r="C226" s="25" t="s">
        <v>915</v>
      </c>
      <c r="D226" s="22" t="s">
        <v>31</v>
      </c>
      <c r="E226" s="25"/>
      <c r="F226" s="32"/>
      <c r="H226" s="25">
        <f>Lorcana4861113151821[[#This Row],[ID]]</f>
        <v>221</v>
      </c>
      <c r="I226" s="109">
        <f>Lorcana4861113151821[[#This Row],[Nb de cartes]]+'Inventaire - Chapitre 4'!G224</f>
        <v>0</v>
      </c>
      <c r="J226" s="110">
        <f>Lorcana4861113151821[[#This Row],[dont Nb brillant]]+'Inventaire - Chapitre 4'!H224</f>
        <v>0</v>
      </c>
    </row>
    <row r="227" spans="2:10" x14ac:dyDescent="0.25">
      <c r="B227" s="25">
        <v>222</v>
      </c>
      <c r="C227" s="25" t="s">
        <v>919</v>
      </c>
      <c r="D227" s="22" t="s">
        <v>31</v>
      </c>
      <c r="E227" s="25"/>
      <c r="F227" s="32"/>
      <c r="H227" s="25">
        <f>Lorcana4861113151821[[#This Row],[ID]]</f>
        <v>222</v>
      </c>
      <c r="I227" s="109">
        <f>Lorcana4861113151821[[#This Row],[Nb de cartes]]+'Inventaire - Chapitre 4'!G225</f>
        <v>0</v>
      </c>
      <c r="J227" s="110">
        <f>Lorcana4861113151821[[#This Row],[dont Nb brillant]]+'Inventaire - Chapitre 4'!H225</f>
        <v>0</v>
      </c>
    </row>
  </sheetData>
  <mergeCells count="2">
    <mergeCell ref="B3:F3"/>
    <mergeCell ref="B4:F4"/>
  </mergeCells>
  <conditionalFormatting sqref="E6:E227">
    <cfRule type="colorScale" priority="3">
      <colorScale>
        <cfvo type="num" val="1"/>
        <cfvo type="num" val="5"/>
        <cfvo type="num" val="11"/>
        <color theme="4" tint="0.39997558519241921"/>
        <color rgb="FF69BF5D"/>
        <color theme="6" tint="0.39997558519241921"/>
      </colorScale>
    </cfRule>
  </conditionalFormatting>
  <conditionalFormatting sqref="F6:F20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:I227">
    <cfRule type="colorScale" priority="1">
      <colorScale>
        <cfvo type="num" val="1"/>
        <cfvo type="num" val="5"/>
        <cfvo type="num" val="11"/>
        <color theme="4" tint="0.39997558519241921"/>
        <color rgb="FF69BF5D"/>
        <color theme="6" tint="0.39997558519241921"/>
      </colorScale>
    </cfRule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6222-25DD-4D50-A9EC-8098CA0D7BC3}">
  <sheetPr codeName="Feuil111"/>
  <dimension ref="B2:J220"/>
  <sheetViews>
    <sheetView showGridLines="0" zoomScale="145" zoomScaleNormal="145" workbookViewId="0">
      <selection activeCell="I174" sqref="I174"/>
    </sheetView>
  </sheetViews>
  <sheetFormatPr baseColWidth="10" defaultRowHeight="15" x14ac:dyDescent="0.25"/>
  <cols>
    <col min="1" max="1" width="7.28515625" style="18" customWidth="1"/>
    <col min="2" max="2" width="7.7109375" style="26" customWidth="1"/>
    <col min="3" max="3" width="42.85546875" style="26" bestFit="1" customWidth="1"/>
    <col min="4" max="4" width="11.42578125" style="26" customWidth="1"/>
    <col min="5" max="5" width="15.5703125" style="26" customWidth="1"/>
    <col min="6" max="6" width="17.28515625" style="18" bestFit="1" customWidth="1"/>
    <col min="7" max="9" width="11.42578125" style="18"/>
    <col min="10" max="10" width="19.5703125" style="18" bestFit="1" customWidth="1"/>
    <col min="11" max="16384" width="11.42578125" style="18"/>
  </cols>
  <sheetData>
    <row r="2" spans="2:10" ht="49.5" customHeight="1" x14ac:dyDescent="0.25">
      <c r="B2" s="164" t="s">
        <v>288</v>
      </c>
      <c r="C2" s="165"/>
      <c r="D2" s="165"/>
      <c r="E2" s="165"/>
      <c r="F2" s="165"/>
    </row>
    <row r="3" spans="2:10" x14ac:dyDescent="0.25">
      <c r="B3" s="153" t="s">
        <v>35</v>
      </c>
      <c r="C3" s="154"/>
      <c r="D3" s="154"/>
      <c r="E3" s="154"/>
      <c r="F3" s="154"/>
      <c r="H3" s="57" t="s">
        <v>266</v>
      </c>
      <c r="I3" s="57">
        <f>SUM(Lorcana4861113[Nb de cartes])</f>
        <v>24</v>
      </c>
      <c r="J3" s="57"/>
    </row>
    <row r="4" spans="2:10" x14ac:dyDescent="0.25">
      <c r="B4" s="25" t="s">
        <v>27</v>
      </c>
      <c r="C4" s="25" t="s">
        <v>41</v>
      </c>
      <c r="D4" s="25" t="s">
        <v>28</v>
      </c>
      <c r="E4" s="25" t="s">
        <v>36</v>
      </c>
      <c r="F4" s="19" t="s">
        <v>38</v>
      </c>
      <c r="H4" s="25" t="s">
        <v>284</v>
      </c>
      <c r="I4" s="25" t="s">
        <v>285</v>
      </c>
      <c r="J4" s="25" t="s">
        <v>38</v>
      </c>
    </row>
    <row r="5" spans="2:10" x14ac:dyDescent="0.25">
      <c r="B5" s="25">
        <v>1</v>
      </c>
      <c r="C5" s="25" t="s">
        <v>42</v>
      </c>
      <c r="D5" s="23" t="s">
        <v>32</v>
      </c>
      <c r="E5" s="25"/>
      <c r="F5" s="25"/>
      <c r="H5" s="25">
        <f>Lorcana4861113[[#This Row],[ID]]</f>
        <v>1</v>
      </c>
      <c r="I5" s="25">
        <f>Lorcana4861113[[#This Row],[Nb de cartes]]+'Inventaire - Chapitre 1'!G4</f>
        <v>12</v>
      </c>
      <c r="J5" s="25">
        <f>Lorcana4861113[[#This Row],[dont Nb brillant]]+'Inventaire - Chapitre 1'!H4</f>
        <v>0</v>
      </c>
    </row>
    <row r="6" spans="2:10" x14ac:dyDescent="0.25">
      <c r="B6" s="25">
        <v>2</v>
      </c>
      <c r="C6" s="25" t="s">
        <v>43</v>
      </c>
      <c r="D6" s="23" t="s">
        <v>32</v>
      </c>
      <c r="E6" s="25"/>
      <c r="F6" s="25"/>
      <c r="H6" s="25">
        <f>Lorcana4861113[[#This Row],[ID]]</f>
        <v>2</v>
      </c>
      <c r="I6" s="25">
        <f>Lorcana4861113[[#This Row],[Nb de cartes]]+'Inventaire - Chapitre 1'!G5</f>
        <v>3</v>
      </c>
      <c r="J6" s="25">
        <f>Lorcana4861113[[#This Row],[dont Nb brillant]]+'Inventaire - Chapitre 1'!H5</f>
        <v>1</v>
      </c>
    </row>
    <row r="7" spans="2:10" x14ac:dyDescent="0.25">
      <c r="B7" s="25">
        <v>3</v>
      </c>
      <c r="C7" s="25" t="s">
        <v>44</v>
      </c>
      <c r="D7" s="23" t="s">
        <v>32</v>
      </c>
      <c r="E7" s="25"/>
      <c r="F7" s="25"/>
      <c r="H7" s="25">
        <f>Lorcana4861113[[#This Row],[ID]]</f>
        <v>3</v>
      </c>
      <c r="I7" s="25">
        <f>Lorcana4861113[[#This Row],[Nb de cartes]]+'Inventaire - Chapitre 1'!G6</f>
        <v>13</v>
      </c>
      <c r="J7" s="25">
        <f>Lorcana4861113[[#This Row],[dont Nb brillant]]+'Inventaire - Chapitre 1'!H6</f>
        <v>3</v>
      </c>
    </row>
    <row r="8" spans="2:10" x14ac:dyDescent="0.25">
      <c r="B8" s="25">
        <v>4</v>
      </c>
      <c r="C8" s="25" t="s">
        <v>45</v>
      </c>
      <c r="D8" s="23" t="s">
        <v>32</v>
      </c>
      <c r="E8" s="25"/>
      <c r="F8" s="25"/>
      <c r="H8" s="25">
        <f>Lorcana4861113[[#This Row],[ID]]</f>
        <v>4</v>
      </c>
      <c r="I8" s="25">
        <f>Lorcana4861113[[#This Row],[Nb de cartes]]+'Inventaire - Chapitre 1'!G7</f>
        <v>10</v>
      </c>
      <c r="J8" s="25">
        <f>Lorcana4861113[[#This Row],[dont Nb brillant]]+'Inventaire - Chapitre 1'!H7</f>
        <v>1</v>
      </c>
    </row>
    <row r="9" spans="2:10" x14ac:dyDescent="0.25">
      <c r="B9" s="25">
        <v>5</v>
      </c>
      <c r="C9" s="25" t="s">
        <v>46</v>
      </c>
      <c r="D9" s="23" t="s">
        <v>32</v>
      </c>
      <c r="E9" s="25"/>
      <c r="F9" s="25"/>
      <c r="H9" s="25">
        <f>Lorcana4861113[[#This Row],[ID]]</f>
        <v>5</v>
      </c>
      <c r="I9" s="25">
        <f>Lorcana4861113[[#This Row],[Nb de cartes]]+'Inventaire - Chapitre 1'!G8</f>
        <v>8</v>
      </c>
      <c r="J9" s="25">
        <f>Lorcana4861113[[#This Row],[dont Nb brillant]]+'Inventaire - Chapitre 1'!H8</f>
        <v>1</v>
      </c>
    </row>
    <row r="10" spans="2:10" x14ac:dyDescent="0.25">
      <c r="B10" s="25">
        <v>6</v>
      </c>
      <c r="C10" s="25" t="s">
        <v>262</v>
      </c>
      <c r="D10" s="23" t="s">
        <v>32</v>
      </c>
      <c r="E10" s="25"/>
      <c r="F10" s="25"/>
      <c r="H10" s="25">
        <f>Lorcana4861113[[#This Row],[ID]]</f>
        <v>6</v>
      </c>
      <c r="I10" s="25">
        <f>Lorcana4861113[[#This Row],[Nb de cartes]]+'Inventaire - Chapitre 1'!G9</f>
        <v>3</v>
      </c>
      <c r="J10" s="25">
        <f>Lorcana4861113[[#This Row],[dont Nb brillant]]+'Inventaire - Chapitre 1'!H9</f>
        <v>0</v>
      </c>
    </row>
    <row r="11" spans="2:10" x14ac:dyDescent="0.25">
      <c r="B11" s="25">
        <v>7</v>
      </c>
      <c r="C11" s="25" t="s">
        <v>47</v>
      </c>
      <c r="D11" s="23" t="s">
        <v>32</v>
      </c>
      <c r="E11" s="25">
        <v>1</v>
      </c>
      <c r="F11" s="25"/>
      <c r="H11" s="25">
        <f>Lorcana4861113[[#This Row],[ID]]</f>
        <v>7</v>
      </c>
      <c r="I11" s="25">
        <f>Lorcana4861113[[#This Row],[Nb de cartes]]+'Inventaire - Chapitre 1'!G10</f>
        <v>23</v>
      </c>
      <c r="J11" s="25">
        <f>Lorcana4861113[[#This Row],[dont Nb brillant]]+'Inventaire - Chapitre 1'!H10</f>
        <v>1</v>
      </c>
    </row>
    <row r="12" spans="2:10" x14ac:dyDescent="0.25">
      <c r="B12" s="25">
        <v>8</v>
      </c>
      <c r="C12" s="25" t="s">
        <v>48</v>
      </c>
      <c r="D12" s="23" t="s">
        <v>32</v>
      </c>
      <c r="E12" s="25"/>
      <c r="F12" s="25"/>
      <c r="H12" s="25">
        <f>Lorcana4861113[[#This Row],[ID]]</f>
        <v>8</v>
      </c>
      <c r="I12" s="25">
        <f>Lorcana4861113[[#This Row],[Nb de cartes]]+'Inventaire - Chapitre 1'!G11</f>
        <v>13</v>
      </c>
      <c r="J12" s="25">
        <f>Lorcana4861113[[#This Row],[dont Nb brillant]]+'Inventaire - Chapitre 1'!H11</f>
        <v>0</v>
      </c>
    </row>
    <row r="13" spans="2:10" x14ac:dyDescent="0.25">
      <c r="B13" s="25">
        <v>9</v>
      </c>
      <c r="C13" s="25" t="s">
        <v>49</v>
      </c>
      <c r="D13" s="23" t="s">
        <v>32</v>
      </c>
      <c r="E13" s="25"/>
      <c r="F13" s="25"/>
      <c r="H13" s="25">
        <f>Lorcana4861113[[#This Row],[ID]]</f>
        <v>9</v>
      </c>
      <c r="I13" s="25">
        <f>Lorcana4861113[[#This Row],[Nb de cartes]]+'Inventaire - Chapitre 1'!G12</f>
        <v>7</v>
      </c>
      <c r="J13" s="25">
        <f>Lorcana4861113[[#This Row],[dont Nb brillant]]+'Inventaire - Chapitre 1'!H12</f>
        <v>0</v>
      </c>
    </row>
    <row r="14" spans="2:10" x14ac:dyDescent="0.25">
      <c r="B14" s="25">
        <v>10</v>
      </c>
      <c r="C14" s="25" t="s">
        <v>50</v>
      </c>
      <c r="D14" s="23" t="s">
        <v>32</v>
      </c>
      <c r="E14" s="25"/>
      <c r="F14" s="25"/>
      <c r="H14" s="25">
        <f>Lorcana4861113[[#This Row],[ID]]</f>
        <v>10</v>
      </c>
      <c r="I14" s="25">
        <f>Lorcana4861113[[#This Row],[Nb de cartes]]+'Inventaire - Chapitre 1'!G13</f>
        <v>4</v>
      </c>
      <c r="J14" s="25">
        <f>Lorcana4861113[[#This Row],[dont Nb brillant]]+'Inventaire - Chapitre 1'!H13</f>
        <v>0</v>
      </c>
    </row>
    <row r="15" spans="2:10" x14ac:dyDescent="0.25">
      <c r="B15" s="25">
        <v>11</v>
      </c>
      <c r="C15" s="25" t="s">
        <v>51</v>
      </c>
      <c r="D15" s="23" t="s">
        <v>32</v>
      </c>
      <c r="E15" s="25">
        <v>1</v>
      </c>
      <c r="F15" s="25"/>
      <c r="H15" s="25">
        <f>Lorcana4861113[[#This Row],[ID]]</f>
        <v>11</v>
      </c>
      <c r="I15" s="25">
        <f>Lorcana4861113[[#This Row],[Nb de cartes]]+'Inventaire - Chapitre 1'!G14</f>
        <v>11</v>
      </c>
      <c r="J15" s="25">
        <f>Lorcana4861113[[#This Row],[dont Nb brillant]]+'Inventaire - Chapitre 1'!H14</f>
        <v>0</v>
      </c>
    </row>
    <row r="16" spans="2:10" x14ac:dyDescent="0.25">
      <c r="B16" s="25">
        <v>12</v>
      </c>
      <c r="C16" s="25" t="s">
        <v>52</v>
      </c>
      <c r="D16" s="23" t="s">
        <v>32</v>
      </c>
      <c r="E16" s="25"/>
      <c r="F16" s="25"/>
      <c r="H16" s="25">
        <f>Lorcana4861113[[#This Row],[ID]]</f>
        <v>12</v>
      </c>
      <c r="I16" s="25">
        <f>Lorcana4861113[[#This Row],[Nb de cartes]]+'Inventaire - Chapitre 1'!G15</f>
        <v>9</v>
      </c>
      <c r="J16" s="25">
        <f>Lorcana4861113[[#This Row],[dont Nb brillant]]+'Inventaire - Chapitre 1'!H15</f>
        <v>0</v>
      </c>
    </row>
    <row r="17" spans="2:10" x14ac:dyDescent="0.25">
      <c r="B17" s="25">
        <v>13</v>
      </c>
      <c r="C17" s="25" t="s">
        <v>53</v>
      </c>
      <c r="D17" s="23" t="s">
        <v>32</v>
      </c>
      <c r="E17" s="25"/>
      <c r="F17" s="25"/>
      <c r="H17" s="25">
        <f>Lorcana4861113[[#This Row],[ID]]</f>
        <v>13</v>
      </c>
      <c r="I17" s="25">
        <f>Lorcana4861113[[#This Row],[Nb de cartes]]+'Inventaire - Chapitre 1'!G16</f>
        <v>17</v>
      </c>
      <c r="J17" s="25">
        <f>Lorcana4861113[[#This Row],[dont Nb brillant]]+'Inventaire - Chapitre 1'!H16</f>
        <v>0</v>
      </c>
    </row>
    <row r="18" spans="2:10" x14ac:dyDescent="0.25">
      <c r="B18" s="25">
        <v>14</v>
      </c>
      <c r="C18" s="25" t="s">
        <v>54</v>
      </c>
      <c r="D18" s="23" t="s">
        <v>32</v>
      </c>
      <c r="E18" s="25"/>
      <c r="F18" s="25"/>
      <c r="H18" s="25">
        <f>Lorcana4861113[[#This Row],[ID]]</f>
        <v>14</v>
      </c>
      <c r="I18" s="25">
        <f>Lorcana4861113[[#This Row],[Nb de cartes]]+'Inventaire - Chapitre 1'!G17</f>
        <v>3</v>
      </c>
      <c r="J18" s="25">
        <f>Lorcana4861113[[#This Row],[dont Nb brillant]]+'Inventaire - Chapitre 1'!H17</f>
        <v>0</v>
      </c>
    </row>
    <row r="19" spans="2:10" x14ac:dyDescent="0.25">
      <c r="B19" s="25">
        <v>15</v>
      </c>
      <c r="C19" s="25" t="s">
        <v>55</v>
      </c>
      <c r="D19" s="23" t="s">
        <v>32</v>
      </c>
      <c r="E19" s="25"/>
      <c r="F19" s="25"/>
      <c r="H19" s="25">
        <f>Lorcana4861113[[#This Row],[ID]]</f>
        <v>15</v>
      </c>
      <c r="I19" s="25">
        <f>Lorcana4861113[[#This Row],[Nb de cartes]]+'Inventaire - Chapitre 1'!G18</f>
        <v>12</v>
      </c>
      <c r="J19" s="25">
        <f>Lorcana4861113[[#This Row],[dont Nb brillant]]+'Inventaire - Chapitre 1'!H18</f>
        <v>1</v>
      </c>
    </row>
    <row r="20" spans="2:10" x14ac:dyDescent="0.25">
      <c r="B20" s="25">
        <v>16</v>
      </c>
      <c r="C20" s="25" t="s">
        <v>56</v>
      </c>
      <c r="D20" s="23" t="s">
        <v>32</v>
      </c>
      <c r="E20" s="25"/>
      <c r="F20" s="25"/>
      <c r="H20" s="25">
        <f>Lorcana4861113[[#This Row],[ID]]</f>
        <v>16</v>
      </c>
      <c r="I20" s="25">
        <f>Lorcana4861113[[#This Row],[Nb de cartes]]+'Inventaire - Chapitre 1'!G19</f>
        <v>9</v>
      </c>
      <c r="J20" s="25">
        <f>Lorcana4861113[[#This Row],[dont Nb brillant]]+'Inventaire - Chapitre 1'!H19</f>
        <v>0</v>
      </c>
    </row>
    <row r="21" spans="2:10" x14ac:dyDescent="0.25">
      <c r="B21" s="25">
        <v>17</v>
      </c>
      <c r="C21" s="25" t="s">
        <v>57</v>
      </c>
      <c r="D21" s="23" t="s">
        <v>32</v>
      </c>
      <c r="E21" s="25"/>
      <c r="F21" s="25"/>
      <c r="H21" s="25">
        <f>Lorcana4861113[[#This Row],[ID]]</f>
        <v>17</v>
      </c>
      <c r="I21" s="25">
        <f>Lorcana4861113[[#This Row],[Nb de cartes]]+'Inventaire - Chapitre 1'!G20</f>
        <v>15</v>
      </c>
      <c r="J21" s="25">
        <f>Lorcana4861113[[#This Row],[dont Nb brillant]]+'Inventaire - Chapitre 1'!H20</f>
        <v>2</v>
      </c>
    </row>
    <row r="22" spans="2:10" x14ac:dyDescent="0.25">
      <c r="B22" s="25">
        <v>18</v>
      </c>
      <c r="C22" s="25" t="s">
        <v>58</v>
      </c>
      <c r="D22" s="23" t="s">
        <v>32</v>
      </c>
      <c r="E22" s="25"/>
      <c r="F22" s="25"/>
      <c r="H22" s="25">
        <f>Lorcana4861113[[#This Row],[ID]]</f>
        <v>18</v>
      </c>
      <c r="I22" s="25">
        <f>Lorcana4861113[[#This Row],[Nb de cartes]]+'Inventaire - Chapitre 1'!G21</f>
        <v>1</v>
      </c>
      <c r="J22" s="25">
        <f>Lorcana4861113[[#This Row],[dont Nb brillant]]+'Inventaire - Chapitre 1'!H21</f>
        <v>0</v>
      </c>
    </row>
    <row r="23" spans="2:10" x14ac:dyDescent="0.25">
      <c r="B23" s="25">
        <v>19</v>
      </c>
      <c r="C23" s="25" t="s">
        <v>59</v>
      </c>
      <c r="D23" s="23" t="s">
        <v>32</v>
      </c>
      <c r="E23" s="25"/>
      <c r="F23" s="25"/>
      <c r="H23" s="25">
        <f>Lorcana4861113[[#This Row],[ID]]</f>
        <v>19</v>
      </c>
      <c r="I23" s="25">
        <f>Lorcana4861113[[#This Row],[Nb de cartes]]+'Inventaire - Chapitre 1'!G22</f>
        <v>13</v>
      </c>
      <c r="J23" s="25">
        <f>Lorcana4861113[[#This Row],[dont Nb brillant]]+'Inventaire - Chapitre 1'!H22</f>
        <v>2</v>
      </c>
    </row>
    <row r="24" spans="2:10" x14ac:dyDescent="0.25">
      <c r="B24" s="25">
        <v>20</v>
      </c>
      <c r="C24" s="25" t="s">
        <v>60</v>
      </c>
      <c r="D24" s="23" t="s">
        <v>32</v>
      </c>
      <c r="E24" s="25">
        <v>1</v>
      </c>
      <c r="F24" s="25"/>
      <c r="H24" s="25">
        <f>Lorcana4861113[[#This Row],[ID]]</f>
        <v>20</v>
      </c>
      <c r="I24" s="25">
        <f>Lorcana4861113[[#This Row],[Nb de cartes]]+'Inventaire - Chapitre 1'!G23</f>
        <v>17</v>
      </c>
      <c r="J24" s="25">
        <f>Lorcana4861113[[#This Row],[dont Nb brillant]]+'Inventaire - Chapitre 1'!H23</f>
        <v>1</v>
      </c>
    </row>
    <row r="25" spans="2:10" x14ac:dyDescent="0.25">
      <c r="B25" s="25">
        <v>21</v>
      </c>
      <c r="C25" s="25" t="s">
        <v>61</v>
      </c>
      <c r="D25" s="23" t="s">
        <v>32</v>
      </c>
      <c r="E25" s="25"/>
      <c r="F25" s="25"/>
      <c r="H25" s="25">
        <f>Lorcana4861113[[#This Row],[ID]]</f>
        <v>21</v>
      </c>
      <c r="I25" s="25">
        <f>Lorcana4861113[[#This Row],[Nb de cartes]]+'Inventaire - Chapitre 1'!G24</f>
        <v>4</v>
      </c>
      <c r="J25" s="25">
        <f>Lorcana4861113[[#This Row],[dont Nb brillant]]+'Inventaire - Chapitre 1'!H24</f>
        <v>0</v>
      </c>
    </row>
    <row r="26" spans="2:10" x14ac:dyDescent="0.25">
      <c r="B26" s="25">
        <v>22</v>
      </c>
      <c r="C26" s="25" t="s">
        <v>62</v>
      </c>
      <c r="D26" s="23" t="s">
        <v>32</v>
      </c>
      <c r="E26" s="25">
        <v>1</v>
      </c>
      <c r="F26" s="25">
        <v>1</v>
      </c>
      <c r="H26" s="25">
        <f>Lorcana4861113[[#This Row],[ID]]</f>
        <v>22</v>
      </c>
      <c r="I26" s="25">
        <f>Lorcana4861113[[#This Row],[Nb de cartes]]+'Inventaire - Chapitre 1'!G25</f>
        <v>15</v>
      </c>
      <c r="J26" s="25">
        <f>Lorcana4861113[[#This Row],[dont Nb brillant]]+'Inventaire - Chapitre 1'!H25</f>
        <v>2</v>
      </c>
    </row>
    <row r="27" spans="2:10" x14ac:dyDescent="0.25">
      <c r="B27" s="25">
        <v>23</v>
      </c>
      <c r="C27" s="25" t="s">
        <v>63</v>
      </c>
      <c r="D27" s="23" t="s">
        <v>32</v>
      </c>
      <c r="E27" s="25"/>
      <c r="F27" s="25"/>
      <c r="H27" s="25">
        <f>Lorcana4861113[[#This Row],[ID]]</f>
        <v>23</v>
      </c>
      <c r="I27" s="25">
        <f>Lorcana4861113[[#This Row],[Nb de cartes]]+'Inventaire - Chapitre 1'!G26</f>
        <v>9</v>
      </c>
      <c r="J27" s="25">
        <f>Lorcana4861113[[#This Row],[dont Nb brillant]]+'Inventaire - Chapitre 1'!H26</f>
        <v>2</v>
      </c>
    </row>
    <row r="28" spans="2:10" x14ac:dyDescent="0.25">
      <c r="B28" s="25">
        <v>24</v>
      </c>
      <c r="C28" s="25" t="s">
        <v>64</v>
      </c>
      <c r="D28" s="23" t="s">
        <v>32</v>
      </c>
      <c r="E28" s="25"/>
      <c r="F28" s="25"/>
      <c r="H28" s="25">
        <f>Lorcana4861113[[#This Row],[ID]]</f>
        <v>24</v>
      </c>
      <c r="I28" s="25">
        <f>Lorcana4861113[[#This Row],[Nb de cartes]]+'Inventaire - Chapitre 1'!G27</f>
        <v>11</v>
      </c>
      <c r="J28" s="25">
        <f>Lorcana4861113[[#This Row],[dont Nb brillant]]+'Inventaire - Chapitre 1'!H27</f>
        <v>1</v>
      </c>
    </row>
    <row r="29" spans="2:10" x14ac:dyDescent="0.25">
      <c r="B29" s="25">
        <v>25</v>
      </c>
      <c r="C29" s="25" t="s">
        <v>65</v>
      </c>
      <c r="D29" s="23" t="s">
        <v>32</v>
      </c>
      <c r="E29" s="25"/>
      <c r="F29" s="25"/>
      <c r="H29" s="25">
        <f>Lorcana4861113[[#This Row],[ID]]</f>
        <v>25</v>
      </c>
      <c r="I29" s="25">
        <f>Lorcana4861113[[#This Row],[Nb de cartes]]+'Inventaire - Chapitre 1'!G28</f>
        <v>10</v>
      </c>
      <c r="J29" s="25">
        <f>Lorcana4861113[[#This Row],[dont Nb brillant]]+'Inventaire - Chapitre 1'!H28</f>
        <v>0</v>
      </c>
    </row>
    <row r="30" spans="2:10" x14ac:dyDescent="0.25">
      <c r="B30" s="25">
        <v>26</v>
      </c>
      <c r="C30" s="25" t="s">
        <v>67</v>
      </c>
      <c r="D30" s="23" t="s">
        <v>32</v>
      </c>
      <c r="E30" s="25"/>
      <c r="F30" s="25"/>
      <c r="H30" s="25">
        <f>Lorcana4861113[[#This Row],[ID]]</f>
        <v>26</v>
      </c>
      <c r="I30" s="25">
        <f>Lorcana4861113[[#This Row],[Nb de cartes]]+'Inventaire - Chapitre 1'!G29</f>
        <v>14</v>
      </c>
      <c r="J30" s="25">
        <f>Lorcana4861113[[#This Row],[dont Nb brillant]]+'Inventaire - Chapitre 1'!H29</f>
        <v>0</v>
      </c>
    </row>
    <row r="31" spans="2:10" x14ac:dyDescent="0.25">
      <c r="B31" s="25">
        <v>27</v>
      </c>
      <c r="C31" s="25" t="s">
        <v>69</v>
      </c>
      <c r="D31" s="23" t="s">
        <v>32</v>
      </c>
      <c r="E31" s="25"/>
      <c r="F31" s="25"/>
      <c r="H31" s="25">
        <f>Lorcana4861113[[#This Row],[ID]]</f>
        <v>27</v>
      </c>
      <c r="I31" s="25">
        <f>Lorcana4861113[[#This Row],[Nb de cartes]]+'Inventaire - Chapitre 1'!G30</f>
        <v>14</v>
      </c>
      <c r="J31" s="25">
        <f>Lorcana4861113[[#This Row],[dont Nb brillant]]+'Inventaire - Chapitre 1'!H30</f>
        <v>1</v>
      </c>
    </row>
    <row r="32" spans="2:10" x14ac:dyDescent="0.25">
      <c r="B32" s="25">
        <v>28</v>
      </c>
      <c r="C32" s="25" t="s">
        <v>70</v>
      </c>
      <c r="D32" s="23" t="s">
        <v>32</v>
      </c>
      <c r="E32" s="25"/>
      <c r="F32" s="25"/>
      <c r="H32" s="25">
        <f>Lorcana4861113[[#This Row],[ID]]</f>
        <v>28</v>
      </c>
      <c r="I32" s="25">
        <f>Lorcana4861113[[#This Row],[Nb de cartes]]+'Inventaire - Chapitre 1'!G31</f>
        <v>16</v>
      </c>
      <c r="J32" s="25">
        <f>Lorcana4861113[[#This Row],[dont Nb brillant]]+'Inventaire - Chapitre 1'!H31</f>
        <v>0</v>
      </c>
    </row>
    <row r="33" spans="2:10" x14ac:dyDescent="0.25">
      <c r="B33" s="25">
        <v>29</v>
      </c>
      <c r="C33" s="25" t="s">
        <v>71</v>
      </c>
      <c r="D33" s="23" t="s">
        <v>32</v>
      </c>
      <c r="E33" s="25"/>
      <c r="F33" s="25"/>
      <c r="H33" s="25">
        <f>Lorcana4861113[[#This Row],[ID]]</f>
        <v>29</v>
      </c>
      <c r="I33" s="25">
        <f>Lorcana4861113[[#This Row],[Nb de cartes]]+'Inventaire - Chapitre 1'!G32</f>
        <v>7</v>
      </c>
      <c r="J33" s="25">
        <f>Lorcana4861113[[#This Row],[dont Nb brillant]]+'Inventaire - Chapitre 1'!H32</f>
        <v>1</v>
      </c>
    </row>
    <row r="34" spans="2:10" x14ac:dyDescent="0.25">
      <c r="B34" s="25">
        <v>30</v>
      </c>
      <c r="C34" s="25" t="s">
        <v>72</v>
      </c>
      <c r="D34" s="23" t="s">
        <v>32</v>
      </c>
      <c r="E34" s="25"/>
      <c r="F34" s="25"/>
      <c r="H34" s="25">
        <f>Lorcana4861113[[#This Row],[ID]]</f>
        <v>30</v>
      </c>
      <c r="I34" s="25">
        <f>Lorcana4861113[[#This Row],[Nb de cartes]]+'Inventaire - Chapitre 1'!G33</f>
        <v>2</v>
      </c>
      <c r="J34" s="25">
        <f>Lorcana4861113[[#This Row],[dont Nb brillant]]+'Inventaire - Chapitre 1'!H33</f>
        <v>0</v>
      </c>
    </row>
    <row r="35" spans="2:10" x14ac:dyDescent="0.25">
      <c r="B35" s="25">
        <v>31</v>
      </c>
      <c r="C35" s="25" t="s">
        <v>73</v>
      </c>
      <c r="D35" s="23" t="s">
        <v>32</v>
      </c>
      <c r="E35" s="25"/>
      <c r="F35" s="25"/>
      <c r="H35" s="25">
        <f>Lorcana4861113[[#This Row],[ID]]</f>
        <v>31</v>
      </c>
      <c r="I35" s="25">
        <f>Lorcana4861113[[#This Row],[Nb de cartes]]+'Inventaire - Chapitre 1'!G34</f>
        <v>9</v>
      </c>
      <c r="J35" s="25">
        <f>Lorcana4861113[[#This Row],[dont Nb brillant]]+'Inventaire - Chapitre 1'!H34</f>
        <v>0</v>
      </c>
    </row>
    <row r="36" spans="2:10" x14ac:dyDescent="0.25">
      <c r="B36" s="25">
        <v>32</v>
      </c>
      <c r="C36" s="25" t="s">
        <v>74</v>
      </c>
      <c r="D36" s="23" t="s">
        <v>32</v>
      </c>
      <c r="E36" s="25"/>
      <c r="F36" s="25"/>
      <c r="H36" s="25">
        <f>Lorcana4861113[[#This Row],[ID]]</f>
        <v>32</v>
      </c>
      <c r="I36" s="25">
        <f>Lorcana4861113[[#This Row],[Nb de cartes]]+'Inventaire - Chapitre 1'!G35</f>
        <v>17</v>
      </c>
      <c r="J36" s="25">
        <f>Lorcana4861113[[#This Row],[dont Nb brillant]]+'Inventaire - Chapitre 1'!H35</f>
        <v>1</v>
      </c>
    </row>
    <row r="37" spans="2:10" x14ac:dyDescent="0.25">
      <c r="B37" s="25">
        <v>33</v>
      </c>
      <c r="C37" s="25" t="s">
        <v>76</v>
      </c>
      <c r="D37" s="23" t="s">
        <v>32</v>
      </c>
      <c r="E37" s="25">
        <v>1</v>
      </c>
      <c r="F37" s="25"/>
      <c r="H37" s="25">
        <f>Lorcana4861113[[#This Row],[ID]]</f>
        <v>33</v>
      </c>
      <c r="I37" s="25">
        <f>Lorcana4861113[[#This Row],[Nb de cartes]]+'Inventaire - Chapitre 1'!G36</f>
        <v>9</v>
      </c>
      <c r="J37" s="25">
        <f>Lorcana4861113[[#This Row],[dont Nb brillant]]+'Inventaire - Chapitre 1'!H36</f>
        <v>0</v>
      </c>
    </row>
    <row r="38" spans="2:10" x14ac:dyDescent="0.25">
      <c r="B38" s="25">
        <v>34</v>
      </c>
      <c r="C38" s="25" t="s">
        <v>77</v>
      </c>
      <c r="D38" s="23" t="s">
        <v>32</v>
      </c>
      <c r="E38" s="25">
        <v>1</v>
      </c>
      <c r="F38" s="25"/>
      <c r="H38" s="25">
        <f>Lorcana4861113[[#This Row],[ID]]</f>
        <v>34</v>
      </c>
      <c r="I38" s="25">
        <f>Lorcana4861113[[#This Row],[Nb de cartes]]+'Inventaire - Chapitre 1'!G37</f>
        <v>5</v>
      </c>
      <c r="J38" s="25">
        <f>Lorcana4861113[[#This Row],[dont Nb brillant]]+'Inventaire - Chapitre 1'!H37</f>
        <v>0</v>
      </c>
    </row>
    <row r="39" spans="2:10" x14ac:dyDescent="0.25">
      <c r="B39" s="25">
        <v>35</v>
      </c>
      <c r="C39" s="25" t="s">
        <v>78</v>
      </c>
      <c r="D39" s="27" t="s">
        <v>29</v>
      </c>
      <c r="E39" s="25"/>
      <c r="F39" s="25"/>
      <c r="H39" s="25">
        <f>Lorcana4861113[[#This Row],[ID]]</f>
        <v>35</v>
      </c>
      <c r="I39" s="25">
        <f>Lorcana4861113[[#This Row],[Nb de cartes]]+'Inventaire - Chapitre 1'!G38</f>
        <v>9</v>
      </c>
      <c r="J39" s="25">
        <f>Lorcana4861113[[#This Row],[dont Nb brillant]]+'Inventaire - Chapitre 1'!H38</f>
        <v>1</v>
      </c>
    </row>
    <row r="40" spans="2:10" x14ac:dyDescent="0.25">
      <c r="B40" s="25">
        <v>36</v>
      </c>
      <c r="C40" s="25" t="s">
        <v>79</v>
      </c>
      <c r="D40" s="27" t="s">
        <v>29</v>
      </c>
      <c r="E40" s="25"/>
      <c r="F40" s="25"/>
      <c r="H40" s="25">
        <f>Lorcana4861113[[#This Row],[ID]]</f>
        <v>36</v>
      </c>
      <c r="I40" s="25">
        <f>Lorcana4861113[[#This Row],[Nb de cartes]]+'Inventaire - Chapitre 1'!G39</f>
        <v>13</v>
      </c>
      <c r="J40" s="25">
        <f>Lorcana4861113[[#This Row],[dont Nb brillant]]+'Inventaire - Chapitre 1'!H39</f>
        <v>1</v>
      </c>
    </row>
    <row r="41" spans="2:10" x14ac:dyDescent="0.25">
      <c r="B41" s="25">
        <v>37</v>
      </c>
      <c r="C41" s="25" t="s">
        <v>81</v>
      </c>
      <c r="D41" s="27" t="s">
        <v>29</v>
      </c>
      <c r="E41" s="25"/>
      <c r="F41" s="25"/>
      <c r="H41" s="25">
        <f>Lorcana4861113[[#This Row],[ID]]</f>
        <v>37</v>
      </c>
      <c r="I41" s="25">
        <f>Lorcana4861113[[#This Row],[Nb de cartes]]+'Inventaire - Chapitre 1'!G40</f>
        <v>2</v>
      </c>
      <c r="J41" s="25">
        <f>Lorcana4861113[[#This Row],[dont Nb brillant]]+'Inventaire - Chapitre 1'!H40</f>
        <v>0</v>
      </c>
    </row>
    <row r="42" spans="2:10" x14ac:dyDescent="0.25">
      <c r="B42" s="25">
        <v>38</v>
      </c>
      <c r="C42" s="25" t="s">
        <v>82</v>
      </c>
      <c r="D42" s="27" t="s">
        <v>29</v>
      </c>
      <c r="E42" s="25"/>
      <c r="F42" s="25"/>
      <c r="H42" s="25">
        <f>Lorcana4861113[[#This Row],[ID]]</f>
        <v>38</v>
      </c>
      <c r="I42" s="25">
        <f>Lorcana4861113[[#This Row],[Nb de cartes]]+'Inventaire - Chapitre 1'!G41</f>
        <v>16</v>
      </c>
      <c r="J42" s="25">
        <f>Lorcana4861113[[#This Row],[dont Nb brillant]]+'Inventaire - Chapitre 1'!H41</f>
        <v>0</v>
      </c>
    </row>
    <row r="43" spans="2:10" x14ac:dyDescent="0.25">
      <c r="B43" s="25">
        <v>39</v>
      </c>
      <c r="C43" s="25" t="s">
        <v>83</v>
      </c>
      <c r="D43" s="27" t="s">
        <v>29</v>
      </c>
      <c r="E43" s="25"/>
      <c r="F43" s="25"/>
      <c r="H43" s="25">
        <f>Lorcana4861113[[#This Row],[ID]]</f>
        <v>39</v>
      </c>
      <c r="I43" s="25">
        <f>Lorcana4861113[[#This Row],[Nb de cartes]]+'Inventaire - Chapitre 1'!G42</f>
        <v>4</v>
      </c>
      <c r="J43" s="25">
        <f>Lorcana4861113[[#This Row],[dont Nb brillant]]+'Inventaire - Chapitre 1'!H42</f>
        <v>0</v>
      </c>
    </row>
    <row r="44" spans="2:10" x14ac:dyDescent="0.25">
      <c r="B44" s="25">
        <v>40</v>
      </c>
      <c r="C44" s="25" t="s">
        <v>84</v>
      </c>
      <c r="D44" s="27" t="s">
        <v>29</v>
      </c>
      <c r="E44" s="25"/>
      <c r="F44" s="25"/>
      <c r="H44" s="25">
        <f>Lorcana4861113[[#This Row],[ID]]</f>
        <v>40</v>
      </c>
      <c r="I44" s="25">
        <f>Lorcana4861113[[#This Row],[Nb de cartes]]+'Inventaire - Chapitre 1'!G43</f>
        <v>14</v>
      </c>
      <c r="J44" s="25">
        <f>Lorcana4861113[[#This Row],[dont Nb brillant]]+'Inventaire - Chapitre 1'!H43</f>
        <v>2</v>
      </c>
    </row>
    <row r="45" spans="2:10" x14ac:dyDescent="0.25">
      <c r="B45" s="25">
        <v>41</v>
      </c>
      <c r="C45" s="25" t="s">
        <v>85</v>
      </c>
      <c r="D45" s="27" t="s">
        <v>29</v>
      </c>
      <c r="E45" s="25"/>
      <c r="F45" s="25"/>
      <c r="H45" s="25">
        <f>Lorcana4861113[[#This Row],[ID]]</f>
        <v>41</v>
      </c>
      <c r="I45" s="25">
        <f>Lorcana4861113[[#This Row],[Nb de cartes]]+'Inventaire - Chapitre 1'!G44</f>
        <v>9</v>
      </c>
      <c r="J45" s="25">
        <f>Lorcana4861113[[#This Row],[dont Nb brillant]]+'Inventaire - Chapitre 1'!H44</f>
        <v>1</v>
      </c>
    </row>
    <row r="46" spans="2:10" x14ac:dyDescent="0.25">
      <c r="B46" s="25">
        <v>42</v>
      </c>
      <c r="C46" s="25" t="s">
        <v>86</v>
      </c>
      <c r="D46" s="27" t="s">
        <v>29</v>
      </c>
      <c r="E46" s="25"/>
      <c r="F46" s="25"/>
      <c r="H46" s="25">
        <f>Lorcana4861113[[#This Row],[ID]]</f>
        <v>42</v>
      </c>
      <c r="I46" s="25">
        <f>Lorcana4861113[[#This Row],[Nb de cartes]]+'Inventaire - Chapitre 1'!G45</f>
        <v>4</v>
      </c>
      <c r="J46" s="25">
        <f>Lorcana4861113[[#This Row],[dont Nb brillant]]+'Inventaire - Chapitre 1'!H45</f>
        <v>0</v>
      </c>
    </row>
    <row r="47" spans="2:10" x14ac:dyDescent="0.25">
      <c r="B47" s="25">
        <v>43</v>
      </c>
      <c r="C47" s="25" t="s">
        <v>87</v>
      </c>
      <c r="D47" s="27" t="s">
        <v>29</v>
      </c>
      <c r="E47" s="25"/>
      <c r="F47" s="25"/>
      <c r="H47" s="25">
        <f>Lorcana4861113[[#This Row],[ID]]</f>
        <v>43</v>
      </c>
      <c r="I47" s="25">
        <f>Lorcana4861113[[#This Row],[Nb de cartes]]+'Inventaire - Chapitre 1'!G46</f>
        <v>7</v>
      </c>
      <c r="J47" s="25">
        <f>Lorcana4861113[[#This Row],[dont Nb brillant]]+'Inventaire - Chapitre 1'!H46</f>
        <v>0</v>
      </c>
    </row>
    <row r="48" spans="2:10" x14ac:dyDescent="0.25">
      <c r="B48" s="25">
        <v>44</v>
      </c>
      <c r="C48" s="25" t="s">
        <v>88</v>
      </c>
      <c r="D48" s="27" t="s">
        <v>29</v>
      </c>
      <c r="E48" s="25"/>
      <c r="F48" s="25"/>
      <c r="H48" s="25">
        <f>Lorcana4861113[[#This Row],[ID]]</f>
        <v>44</v>
      </c>
      <c r="I48" s="25">
        <f>Lorcana4861113[[#This Row],[Nb de cartes]]+'Inventaire - Chapitre 1'!G47</f>
        <v>5</v>
      </c>
      <c r="J48" s="25">
        <f>Lorcana4861113[[#This Row],[dont Nb brillant]]+'Inventaire - Chapitre 1'!H47</f>
        <v>1</v>
      </c>
    </row>
    <row r="49" spans="2:10" x14ac:dyDescent="0.25">
      <c r="B49" s="25">
        <v>45</v>
      </c>
      <c r="C49" s="25" t="s">
        <v>89</v>
      </c>
      <c r="D49" s="27" t="s">
        <v>29</v>
      </c>
      <c r="E49" s="25">
        <v>1</v>
      </c>
      <c r="F49" s="25"/>
      <c r="H49" s="25">
        <f>Lorcana4861113[[#This Row],[ID]]</f>
        <v>45</v>
      </c>
      <c r="I49" s="25">
        <f>Lorcana4861113[[#This Row],[Nb de cartes]]+'Inventaire - Chapitre 1'!G48</f>
        <v>16</v>
      </c>
      <c r="J49" s="25">
        <f>Lorcana4861113[[#This Row],[dont Nb brillant]]+'Inventaire - Chapitre 1'!H48</f>
        <v>1</v>
      </c>
    </row>
    <row r="50" spans="2:10" x14ac:dyDescent="0.25">
      <c r="B50" s="25">
        <v>46</v>
      </c>
      <c r="C50" s="25" t="s">
        <v>90</v>
      </c>
      <c r="D50" s="27" t="s">
        <v>29</v>
      </c>
      <c r="E50" s="25"/>
      <c r="F50" s="25"/>
      <c r="H50" s="25">
        <f>Lorcana4861113[[#This Row],[ID]]</f>
        <v>46</v>
      </c>
      <c r="I50" s="25">
        <f>Lorcana4861113[[#This Row],[Nb de cartes]]+'Inventaire - Chapitre 1'!G49</f>
        <v>16</v>
      </c>
      <c r="J50" s="25">
        <f>Lorcana4861113[[#This Row],[dont Nb brillant]]+'Inventaire - Chapitre 1'!H49</f>
        <v>0</v>
      </c>
    </row>
    <row r="51" spans="2:10" x14ac:dyDescent="0.25">
      <c r="B51" s="25">
        <v>47</v>
      </c>
      <c r="C51" s="25" t="s">
        <v>91</v>
      </c>
      <c r="D51" s="27" t="s">
        <v>29</v>
      </c>
      <c r="E51" s="25"/>
      <c r="F51" s="25"/>
      <c r="H51" s="25">
        <f>Lorcana4861113[[#This Row],[ID]]</f>
        <v>47</v>
      </c>
      <c r="I51" s="25">
        <f>Lorcana4861113[[#This Row],[Nb de cartes]]+'Inventaire - Chapitre 1'!G50</f>
        <v>15</v>
      </c>
      <c r="J51" s="25">
        <f>Lorcana4861113[[#This Row],[dont Nb brillant]]+'Inventaire - Chapitre 1'!H50</f>
        <v>1</v>
      </c>
    </row>
    <row r="52" spans="2:10" x14ac:dyDescent="0.25">
      <c r="B52" s="25">
        <v>48</v>
      </c>
      <c r="C52" s="25" t="s">
        <v>92</v>
      </c>
      <c r="D52" s="27" t="s">
        <v>29</v>
      </c>
      <c r="E52" s="25"/>
      <c r="F52" s="25"/>
      <c r="H52" s="25">
        <f>Lorcana4861113[[#This Row],[ID]]</f>
        <v>48</v>
      </c>
      <c r="I52" s="25">
        <f>Lorcana4861113[[#This Row],[Nb de cartes]]+'Inventaire - Chapitre 1'!G51</f>
        <v>5</v>
      </c>
      <c r="J52" s="25">
        <f>Lorcana4861113[[#This Row],[dont Nb brillant]]+'Inventaire - Chapitre 1'!H51</f>
        <v>0</v>
      </c>
    </row>
    <row r="53" spans="2:10" x14ac:dyDescent="0.25">
      <c r="B53" s="25">
        <v>49</v>
      </c>
      <c r="C53" s="25" t="s">
        <v>93</v>
      </c>
      <c r="D53" s="27" t="s">
        <v>29</v>
      </c>
      <c r="E53" s="25"/>
      <c r="F53" s="25"/>
      <c r="H53" s="25">
        <f>Lorcana4861113[[#This Row],[ID]]</f>
        <v>49</v>
      </c>
      <c r="I53" s="25">
        <f>Lorcana4861113[[#This Row],[Nb de cartes]]+'Inventaire - Chapitre 1'!G52</f>
        <v>19</v>
      </c>
      <c r="J53" s="25">
        <f>Lorcana4861113[[#This Row],[dont Nb brillant]]+'Inventaire - Chapitre 1'!H52</f>
        <v>1</v>
      </c>
    </row>
    <row r="54" spans="2:10" x14ac:dyDescent="0.25">
      <c r="B54" s="25">
        <v>50</v>
      </c>
      <c r="C54" s="25" t="s">
        <v>94</v>
      </c>
      <c r="D54" s="27" t="s">
        <v>29</v>
      </c>
      <c r="E54" s="25"/>
      <c r="F54" s="25"/>
      <c r="H54" s="25">
        <f>Lorcana4861113[[#This Row],[ID]]</f>
        <v>50</v>
      </c>
      <c r="I54" s="25">
        <f>Lorcana4861113[[#This Row],[Nb de cartes]]+'Inventaire - Chapitre 1'!G53</f>
        <v>6</v>
      </c>
      <c r="J54" s="25">
        <f>Lorcana4861113[[#This Row],[dont Nb brillant]]+'Inventaire - Chapitre 1'!H53</f>
        <v>0</v>
      </c>
    </row>
    <row r="55" spans="2:10" x14ac:dyDescent="0.25">
      <c r="B55" s="25">
        <v>51</v>
      </c>
      <c r="C55" s="25" t="s">
        <v>95</v>
      </c>
      <c r="D55" s="27" t="s">
        <v>29</v>
      </c>
      <c r="E55" s="25"/>
      <c r="F55" s="25"/>
      <c r="H55" s="25">
        <f>Lorcana4861113[[#This Row],[ID]]</f>
        <v>51</v>
      </c>
      <c r="I55" s="25">
        <f>Lorcana4861113[[#This Row],[Nb de cartes]]+'Inventaire - Chapitre 1'!G54</f>
        <v>6</v>
      </c>
      <c r="J55" s="25">
        <f>Lorcana4861113[[#This Row],[dont Nb brillant]]+'Inventaire - Chapitre 1'!H54</f>
        <v>1</v>
      </c>
    </row>
    <row r="56" spans="2:10" x14ac:dyDescent="0.25">
      <c r="B56" s="25">
        <v>52</v>
      </c>
      <c r="C56" s="25" t="s">
        <v>96</v>
      </c>
      <c r="D56" s="27" t="s">
        <v>29</v>
      </c>
      <c r="E56" s="25"/>
      <c r="F56" s="25"/>
      <c r="H56" s="25">
        <f>Lorcana4861113[[#This Row],[ID]]</f>
        <v>52</v>
      </c>
      <c r="I56" s="25">
        <f>Lorcana4861113[[#This Row],[Nb de cartes]]+'Inventaire - Chapitre 1'!G55</f>
        <v>10</v>
      </c>
      <c r="J56" s="25">
        <f>Lorcana4861113[[#This Row],[dont Nb brillant]]+'Inventaire - Chapitre 1'!H55</f>
        <v>1</v>
      </c>
    </row>
    <row r="57" spans="2:10" x14ac:dyDescent="0.25">
      <c r="B57" s="25">
        <v>53</v>
      </c>
      <c r="C57" s="25" t="s">
        <v>97</v>
      </c>
      <c r="D57" s="27" t="s">
        <v>29</v>
      </c>
      <c r="E57" s="25"/>
      <c r="F57" s="25"/>
      <c r="H57" s="25">
        <f>Lorcana4861113[[#This Row],[ID]]</f>
        <v>53</v>
      </c>
      <c r="I57" s="25">
        <f>Lorcana4861113[[#This Row],[Nb de cartes]]+'Inventaire - Chapitre 1'!G56</f>
        <v>9</v>
      </c>
      <c r="J57" s="25">
        <f>Lorcana4861113[[#This Row],[dont Nb brillant]]+'Inventaire - Chapitre 1'!H56</f>
        <v>0</v>
      </c>
    </row>
    <row r="58" spans="2:10" x14ac:dyDescent="0.25">
      <c r="B58" s="25">
        <v>54</v>
      </c>
      <c r="C58" s="25" t="s">
        <v>98</v>
      </c>
      <c r="D58" s="27" t="s">
        <v>29</v>
      </c>
      <c r="E58" s="25"/>
      <c r="F58" s="25"/>
      <c r="H58" s="25">
        <f>Lorcana4861113[[#This Row],[ID]]</f>
        <v>54</v>
      </c>
      <c r="I58" s="25">
        <f>Lorcana4861113[[#This Row],[Nb de cartes]]+'Inventaire - Chapitre 1'!G57</f>
        <v>15</v>
      </c>
      <c r="J58" s="25">
        <f>Lorcana4861113[[#This Row],[dont Nb brillant]]+'Inventaire - Chapitre 1'!H57</f>
        <v>0</v>
      </c>
    </row>
    <row r="59" spans="2:10" x14ac:dyDescent="0.25">
      <c r="B59" s="25">
        <v>55</v>
      </c>
      <c r="C59" s="25" t="s">
        <v>99</v>
      </c>
      <c r="D59" s="27" t="s">
        <v>29</v>
      </c>
      <c r="E59" s="25"/>
      <c r="F59" s="25"/>
      <c r="H59" s="25">
        <f>Lorcana4861113[[#This Row],[ID]]</f>
        <v>55</v>
      </c>
      <c r="I59" s="25">
        <f>Lorcana4861113[[#This Row],[Nb de cartes]]+'Inventaire - Chapitre 1'!G58</f>
        <v>12</v>
      </c>
      <c r="J59" s="25">
        <f>Lorcana4861113[[#This Row],[dont Nb brillant]]+'Inventaire - Chapitre 1'!H58</f>
        <v>0</v>
      </c>
    </row>
    <row r="60" spans="2:10" x14ac:dyDescent="0.25">
      <c r="B60" s="25">
        <v>56</v>
      </c>
      <c r="C60" s="25" t="s">
        <v>100</v>
      </c>
      <c r="D60" s="27" t="s">
        <v>29</v>
      </c>
      <c r="E60" s="25"/>
      <c r="F60" s="25"/>
      <c r="H60" s="25">
        <f>Lorcana4861113[[#This Row],[ID]]</f>
        <v>56</v>
      </c>
      <c r="I60" s="25">
        <f>Lorcana4861113[[#This Row],[Nb de cartes]]+'Inventaire - Chapitre 1'!G59</f>
        <v>5</v>
      </c>
      <c r="J60" s="25">
        <f>Lorcana4861113[[#This Row],[dont Nb brillant]]+'Inventaire - Chapitre 1'!H59</f>
        <v>0</v>
      </c>
    </row>
    <row r="61" spans="2:10" x14ac:dyDescent="0.25">
      <c r="B61" s="25">
        <v>57</v>
      </c>
      <c r="C61" s="25" t="s">
        <v>101</v>
      </c>
      <c r="D61" s="27" t="s">
        <v>29</v>
      </c>
      <c r="E61" s="25"/>
      <c r="F61" s="25"/>
      <c r="H61" s="25">
        <f>Lorcana4861113[[#This Row],[ID]]</f>
        <v>57</v>
      </c>
      <c r="I61" s="25">
        <f>Lorcana4861113[[#This Row],[Nb de cartes]]+'Inventaire - Chapitre 1'!G60</f>
        <v>17</v>
      </c>
      <c r="J61" s="25">
        <f>Lorcana4861113[[#This Row],[dont Nb brillant]]+'Inventaire - Chapitre 1'!H60</f>
        <v>0</v>
      </c>
    </row>
    <row r="62" spans="2:10" x14ac:dyDescent="0.25">
      <c r="B62" s="25">
        <v>58</v>
      </c>
      <c r="C62" s="25" t="s">
        <v>102</v>
      </c>
      <c r="D62" s="27" t="s">
        <v>29</v>
      </c>
      <c r="E62" s="25"/>
      <c r="F62" s="25"/>
      <c r="H62" s="25">
        <f>Lorcana4861113[[#This Row],[ID]]</f>
        <v>58</v>
      </c>
      <c r="I62" s="25">
        <f>Lorcana4861113[[#This Row],[Nb de cartes]]+'Inventaire - Chapitre 1'!G61</f>
        <v>13</v>
      </c>
      <c r="J62" s="25">
        <f>Lorcana4861113[[#This Row],[dont Nb brillant]]+'Inventaire - Chapitre 1'!H61</f>
        <v>3</v>
      </c>
    </row>
    <row r="63" spans="2:10" x14ac:dyDescent="0.25">
      <c r="B63" s="25">
        <v>59</v>
      </c>
      <c r="C63" s="25" t="s">
        <v>103</v>
      </c>
      <c r="D63" s="27" t="s">
        <v>29</v>
      </c>
      <c r="E63" s="25"/>
      <c r="F63" s="25"/>
      <c r="H63" s="25">
        <f>Lorcana4861113[[#This Row],[ID]]</f>
        <v>59</v>
      </c>
      <c r="I63" s="25">
        <f>Lorcana4861113[[#This Row],[Nb de cartes]]+'Inventaire - Chapitre 1'!G62</f>
        <v>3</v>
      </c>
      <c r="J63" s="25">
        <f>Lorcana4861113[[#This Row],[dont Nb brillant]]+'Inventaire - Chapitre 1'!H62</f>
        <v>1</v>
      </c>
    </row>
    <row r="64" spans="2:10" x14ac:dyDescent="0.25">
      <c r="B64" s="25">
        <v>60</v>
      </c>
      <c r="C64" s="25" t="s">
        <v>104</v>
      </c>
      <c r="D64" s="27" t="s">
        <v>29</v>
      </c>
      <c r="E64" s="25"/>
      <c r="F64" s="25"/>
      <c r="H64" s="25">
        <f>Lorcana4861113[[#This Row],[ID]]</f>
        <v>60</v>
      </c>
      <c r="I64" s="25">
        <f>Lorcana4861113[[#This Row],[Nb de cartes]]+'Inventaire - Chapitre 1'!G63</f>
        <v>15</v>
      </c>
      <c r="J64" s="25">
        <f>Lorcana4861113[[#This Row],[dont Nb brillant]]+'Inventaire - Chapitre 1'!H63</f>
        <v>1</v>
      </c>
    </row>
    <row r="65" spans="2:10" x14ac:dyDescent="0.25">
      <c r="B65" s="25">
        <v>61</v>
      </c>
      <c r="C65" s="25" t="s">
        <v>105</v>
      </c>
      <c r="D65" s="27" t="s">
        <v>29</v>
      </c>
      <c r="E65" s="25"/>
      <c r="F65" s="25"/>
      <c r="H65" s="25">
        <f>Lorcana4861113[[#This Row],[ID]]</f>
        <v>61</v>
      </c>
      <c r="I65" s="25">
        <f>Lorcana4861113[[#This Row],[Nb de cartes]]+'Inventaire - Chapitre 1'!G64</f>
        <v>3</v>
      </c>
      <c r="J65" s="25">
        <f>Lorcana4861113[[#This Row],[dont Nb brillant]]+'Inventaire - Chapitre 1'!H64</f>
        <v>0</v>
      </c>
    </row>
    <row r="66" spans="2:10" x14ac:dyDescent="0.25">
      <c r="B66" s="25">
        <v>62</v>
      </c>
      <c r="C66" s="25" t="s">
        <v>106</v>
      </c>
      <c r="D66" s="27" t="s">
        <v>29</v>
      </c>
      <c r="E66" s="25"/>
      <c r="F66" s="25"/>
      <c r="H66" s="25">
        <f>Lorcana4861113[[#This Row],[ID]]</f>
        <v>62</v>
      </c>
      <c r="I66" s="25">
        <f>Lorcana4861113[[#This Row],[Nb de cartes]]+'Inventaire - Chapitre 1'!G65</f>
        <v>9</v>
      </c>
      <c r="J66" s="25">
        <f>Lorcana4861113[[#This Row],[dont Nb brillant]]+'Inventaire - Chapitre 1'!H65</f>
        <v>0</v>
      </c>
    </row>
    <row r="67" spans="2:10" x14ac:dyDescent="0.25">
      <c r="B67" s="25">
        <v>63</v>
      </c>
      <c r="C67" s="25" t="s">
        <v>107</v>
      </c>
      <c r="D67" s="27" t="s">
        <v>29</v>
      </c>
      <c r="E67" s="25">
        <v>1</v>
      </c>
      <c r="F67" s="25"/>
      <c r="H67" s="25">
        <f>Lorcana4861113[[#This Row],[ID]]</f>
        <v>63</v>
      </c>
      <c r="I67" s="25">
        <f>Lorcana4861113[[#This Row],[Nb de cartes]]+'Inventaire - Chapitre 1'!G66</f>
        <v>22</v>
      </c>
      <c r="J67" s="25">
        <f>Lorcana4861113[[#This Row],[dont Nb brillant]]+'Inventaire - Chapitre 1'!H66</f>
        <v>1</v>
      </c>
    </row>
    <row r="68" spans="2:10" x14ac:dyDescent="0.25">
      <c r="B68" s="25">
        <v>64</v>
      </c>
      <c r="C68" s="25" t="s">
        <v>108</v>
      </c>
      <c r="D68" s="27" t="s">
        <v>29</v>
      </c>
      <c r="E68" s="25"/>
      <c r="F68" s="25"/>
      <c r="H68" s="25">
        <f>Lorcana4861113[[#This Row],[ID]]</f>
        <v>64</v>
      </c>
      <c r="I68" s="25">
        <f>Lorcana4861113[[#This Row],[Nb de cartes]]+'Inventaire - Chapitre 1'!G67</f>
        <v>15</v>
      </c>
      <c r="J68" s="25">
        <f>Lorcana4861113[[#This Row],[dont Nb brillant]]+'Inventaire - Chapitre 1'!H67</f>
        <v>0</v>
      </c>
    </row>
    <row r="69" spans="2:10" x14ac:dyDescent="0.25">
      <c r="B69" s="25">
        <v>65</v>
      </c>
      <c r="C69" s="25" t="s">
        <v>109</v>
      </c>
      <c r="D69" s="27" t="s">
        <v>29</v>
      </c>
      <c r="E69" s="25"/>
      <c r="F69" s="25"/>
      <c r="H69" s="25">
        <f>Lorcana4861113[[#This Row],[ID]]</f>
        <v>65</v>
      </c>
      <c r="I69" s="25">
        <f>Lorcana4861113[[#This Row],[Nb de cartes]]+'Inventaire - Chapitre 1'!G68</f>
        <v>10</v>
      </c>
      <c r="J69" s="25">
        <f>Lorcana4861113[[#This Row],[dont Nb brillant]]+'Inventaire - Chapitre 1'!H68</f>
        <v>1</v>
      </c>
    </row>
    <row r="70" spans="2:10" x14ac:dyDescent="0.25">
      <c r="B70" s="25">
        <v>66</v>
      </c>
      <c r="C70" s="25" t="s">
        <v>110</v>
      </c>
      <c r="D70" s="27" t="s">
        <v>29</v>
      </c>
      <c r="E70" s="25"/>
      <c r="F70" s="25"/>
      <c r="H70" s="25">
        <f>Lorcana4861113[[#This Row],[ID]]</f>
        <v>66</v>
      </c>
      <c r="I70" s="25">
        <f>Lorcana4861113[[#This Row],[Nb de cartes]]+'Inventaire - Chapitre 1'!G69</f>
        <v>4</v>
      </c>
      <c r="J70" s="25">
        <f>Lorcana4861113[[#This Row],[dont Nb brillant]]+'Inventaire - Chapitre 1'!H69</f>
        <v>1</v>
      </c>
    </row>
    <row r="71" spans="2:10" x14ac:dyDescent="0.25">
      <c r="B71" s="25">
        <v>67</v>
      </c>
      <c r="C71" s="25" t="s">
        <v>111</v>
      </c>
      <c r="D71" s="27" t="s">
        <v>29</v>
      </c>
      <c r="E71" s="25"/>
      <c r="F71" s="25"/>
      <c r="H71" s="25">
        <f>Lorcana4861113[[#This Row],[ID]]</f>
        <v>67</v>
      </c>
      <c r="I71" s="25">
        <f>Lorcana4861113[[#This Row],[Nb de cartes]]+'Inventaire - Chapitre 1'!G70</f>
        <v>8</v>
      </c>
      <c r="J71" s="25">
        <f>Lorcana4861113[[#This Row],[dont Nb brillant]]+'Inventaire - Chapitre 1'!H70</f>
        <v>0</v>
      </c>
    </row>
    <row r="72" spans="2:10" x14ac:dyDescent="0.25">
      <c r="B72" s="25">
        <v>68</v>
      </c>
      <c r="C72" s="25" t="s">
        <v>112</v>
      </c>
      <c r="D72" s="27" t="s">
        <v>29</v>
      </c>
      <c r="E72" s="25"/>
      <c r="F72" s="25"/>
      <c r="H72" s="25">
        <f>Lorcana4861113[[#This Row],[ID]]</f>
        <v>68</v>
      </c>
      <c r="I72" s="25">
        <f>Lorcana4861113[[#This Row],[Nb de cartes]]+'Inventaire - Chapitre 1'!G71</f>
        <v>5</v>
      </c>
      <c r="J72" s="25">
        <f>Lorcana4861113[[#This Row],[dont Nb brillant]]+'Inventaire - Chapitre 1'!H71</f>
        <v>0</v>
      </c>
    </row>
    <row r="73" spans="2:10" x14ac:dyDescent="0.25">
      <c r="B73" s="25">
        <v>69</v>
      </c>
      <c r="C73" s="25" t="s">
        <v>113</v>
      </c>
      <c r="D73" s="20" t="s">
        <v>34</v>
      </c>
      <c r="E73" s="25">
        <v>1</v>
      </c>
      <c r="F73" s="25"/>
      <c r="H73" s="25">
        <f>Lorcana4861113[[#This Row],[ID]]</f>
        <v>69</v>
      </c>
      <c r="I73" s="25">
        <f>Lorcana4861113[[#This Row],[Nb de cartes]]+'Inventaire - Chapitre 1'!G72</f>
        <v>16</v>
      </c>
      <c r="J73" s="25">
        <f>Lorcana4861113[[#This Row],[dont Nb brillant]]+'Inventaire - Chapitre 1'!H72</f>
        <v>0</v>
      </c>
    </row>
    <row r="74" spans="2:10" x14ac:dyDescent="0.25">
      <c r="B74" s="25">
        <v>70</v>
      </c>
      <c r="C74" s="25" t="s">
        <v>114</v>
      </c>
      <c r="D74" s="20" t="s">
        <v>34</v>
      </c>
      <c r="E74" s="25"/>
      <c r="F74" s="25"/>
      <c r="H74" s="25">
        <f>Lorcana4861113[[#This Row],[ID]]</f>
        <v>70</v>
      </c>
      <c r="I74" s="25">
        <f>Lorcana4861113[[#This Row],[Nb de cartes]]+'Inventaire - Chapitre 1'!G73</f>
        <v>3</v>
      </c>
      <c r="J74" s="25">
        <f>Lorcana4861113[[#This Row],[dont Nb brillant]]+'Inventaire - Chapitre 1'!H73</f>
        <v>0</v>
      </c>
    </row>
    <row r="75" spans="2:10" x14ac:dyDescent="0.25">
      <c r="B75" s="25">
        <v>71</v>
      </c>
      <c r="C75" s="25" t="s">
        <v>115</v>
      </c>
      <c r="D75" s="20" t="s">
        <v>34</v>
      </c>
      <c r="E75" s="25"/>
      <c r="F75" s="25"/>
      <c r="H75" s="25">
        <f>Lorcana4861113[[#This Row],[ID]]</f>
        <v>71</v>
      </c>
      <c r="I75" s="25">
        <f>Lorcana4861113[[#This Row],[Nb de cartes]]+'Inventaire - Chapitre 1'!G74</f>
        <v>8</v>
      </c>
      <c r="J75" s="25">
        <f>Lorcana4861113[[#This Row],[dont Nb brillant]]+'Inventaire - Chapitre 1'!H74</f>
        <v>0</v>
      </c>
    </row>
    <row r="76" spans="2:10" x14ac:dyDescent="0.25">
      <c r="B76" s="25">
        <v>72</v>
      </c>
      <c r="C76" s="25" t="s">
        <v>116</v>
      </c>
      <c r="D76" s="20" t="s">
        <v>34</v>
      </c>
      <c r="E76" s="25"/>
      <c r="F76" s="25"/>
      <c r="H76" s="25">
        <f>Lorcana4861113[[#This Row],[ID]]</f>
        <v>72</v>
      </c>
      <c r="I76" s="25">
        <f>Lorcana4861113[[#This Row],[Nb de cartes]]+'Inventaire - Chapitre 1'!G75</f>
        <v>3</v>
      </c>
      <c r="J76" s="25">
        <f>Lorcana4861113[[#This Row],[dont Nb brillant]]+'Inventaire - Chapitre 1'!H75</f>
        <v>1</v>
      </c>
    </row>
    <row r="77" spans="2:10" x14ac:dyDescent="0.25">
      <c r="B77" s="25">
        <v>73</v>
      </c>
      <c r="C77" s="25" t="s">
        <v>117</v>
      </c>
      <c r="D77" s="20" t="s">
        <v>34</v>
      </c>
      <c r="E77" s="25"/>
      <c r="F77" s="25"/>
      <c r="H77" s="25">
        <f>Lorcana4861113[[#This Row],[ID]]</f>
        <v>73</v>
      </c>
      <c r="I77" s="25">
        <f>Lorcana4861113[[#This Row],[Nb de cartes]]+'Inventaire - Chapitre 1'!G76</f>
        <v>13</v>
      </c>
      <c r="J77" s="25">
        <f>Lorcana4861113[[#This Row],[dont Nb brillant]]+'Inventaire - Chapitre 1'!H76</f>
        <v>0</v>
      </c>
    </row>
    <row r="78" spans="2:10" x14ac:dyDescent="0.25">
      <c r="B78" s="25">
        <v>74</v>
      </c>
      <c r="C78" s="25" t="s">
        <v>118</v>
      </c>
      <c r="D78" s="20" t="s">
        <v>34</v>
      </c>
      <c r="E78" s="25">
        <v>1</v>
      </c>
      <c r="F78" s="25"/>
      <c r="H78" s="25">
        <f>Lorcana4861113[[#This Row],[ID]]</f>
        <v>74</v>
      </c>
      <c r="I78" s="25">
        <f>Lorcana4861113[[#This Row],[Nb de cartes]]+'Inventaire - Chapitre 1'!G77</f>
        <v>12</v>
      </c>
      <c r="J78" s="25">
        <f>Lorcana4861113[[#This Row],[dont Nb brillant]]+'Inventaire - Chapitre 1'!H77</f>
        <v>3</v>
      </c>
    </row>
    <row r="79" spans="2:10" x14ac:dyDescent="0.25">
      <c r="B79" s="25">
        <v>75</v>
      </c>
      <c r="C79" s="25" t="s">
        <v>119</v>
      </c>
      <c r="D79" s="20" t="s">
        <v>34</v>
      </c>
      <c r="E79" s="25"/>
      <c r="F79" s="25"/>
      <c r="H79" s="25">
        <f>Lorcana4861113[[#This Row],[ID]]</f>
        <v>75</v>
      </c>
      <c r="I79" s="25">
        <f>Lorcana4861113[[#This Row],[Nb de cartes]]+'Inventaire - Chapitre 1'!G78</f>
        <v>3</v>
      </c>
      <c r="J79" s="25">
        <f>Lorcana4861113[[#This Row],[dont Nb brillant]]+'Inventaire - Chapitre 1'!H78</f>
        <v>0</v>
      </c>
    </row>
    <row r="80" spans="2:10" x14ac:dyDescent="0.25">
      <c r="B80" s="25">
        <v>76</v>
      </c>
      <c r="C80" s="25" t="s">
        <v>120</v>
      </c>
      <c r="D80" s="20" t="s">
        <v>34</v>
      </c>
      <c r="E80" s="25"/>
      <c r="F80" s="25"/>
      <c r="H80" s="25">
        <f>Lorcana4861113[[#This Row],[ID]]</f>
        <v>76</v>
      </c>
      <c r="I80" s="25">
        <f>Lorcana4861113[[#This Row],[Nb de cartes]]+'Inventaire - Chapitre 1'!G79</f>
        <v>7</v>
      </c>
      <c r="J80" s="25">
        <f>Lorcana4861113[[#This Row],[dont Nb brillant]]+'Inventaire - Chapitre 1'!H79</f>
        <v>2</v>
      </c>
    </row>
    <row r="81" spans="2:10" x14ac:dyDescent="0.25">
      <c r="B81" s="25">
        <v>77</v>
      </c>
      <c r="C81" s="25" t="s">
        <v>121</v>
      </c>
      <c r="D81" s="20" t="s">
        <v>34</v>
      </c>
      <c r="E81" s="25"/>
      <c r="F81" s="25"/>
      <c r="H81" s="25">
        <f>Lorcana4861113[[#This Row],[ID]]</f>
        <v>77</v>
      </c>
      <c r="I81" s="25">
        <f>Lorcana4861113[[#This Row],[Nb de cartes]]+'Inventaire - Chapitre 1'!G80</f>
        <v>12</v>
      </c>
      <c r="J81" s="25">
        <f>Lorcana4861113[[#This Row],[dont Nb brillant]]+'Inventaire - Chapitre 1'!H80</f>
        <v>0</v>
      </c>
    </row>
    <row r="82" spans="2:10" x14ac:dyDescent="0.25">
      <c r="B82" s="25">
        <v>78</v>
      </c>
      <c r="C82" s="25" t="s">
        <v>122</v>
      </c>
      <c r="D82" s="20" t="s">
        <v>34</v>
      </c>
      <c r="E82" s="25"/>
      <c r="F82" s="25"/>
      <c r="H82" s="25">
        <f>Lorcana4861113[[#This Row],[ID]]</f>
        <v>78</v>
      </c>
      <c r="I82" s="25">
        <f>Lorcana4861113[[#This Row],[Nb de cartes]]+'Inventaire - Chapitre 1'!G81</f>
        <v>6</v>
      </c>
      <c r="J82" s="25">
        <f>Lorcana4861113[[#This Row],[dont Nb brillant]]+'Inventaire - Chapitre 1'!H81</f>
        <v>0</v>
      </c>
    </row>
    <row r="83" spans="2:10" x14ac:dyDescent="0.25">
      <c r="B83" s="25">
        <v>79</v>
      </c>
      <c r="C83" s="25" t="s">
        <v>123</v>
      </c>
      <c r="D83" s="20" t="s">
        <v>34</v>
      </c>
      <c r="E83" s="25"/>
      <c r="F83" s="25"/>
      <c r="H83" s="25">
        <f>Lorcana4861113[[#This Row],[ID]]</f>
        <v>79</v>
      </c>
      <c r="I83" s="25">
        <f>Lorcana4861113[[#This Row],[Nb de cartes]]+'Inventaire - Chapitre 1'!G82</f>
        <v>23</v>
      </c>
      <c r="J83" s="25">
        <f>Lorcana4861113[[#This Row],[dont Nb brillant]]+'Inventaire - Chapitre 1'!H82</f>
        <v>0</v>
      </c>
    </row>
    <row r="84" spans="2:10" x14ac:dyDescent="0.25">
      <c r="B84" s="25">
        <v>80</v>
      </c>
      <c r="C84" s="25" t="s">
        <v>124</v>
      </c>
      <c r="D84" s="20" t="s">
        <v>34</v>
      </c>
      <c r="E84" s="25"/>
      <c r="F84" s="25"/>
      <c r="H84" s="25">
        <f>Lorcana4861113[[#This Row],[ID]]</f>
        <v>80</v>
      </c>
      <c r="I84" s="25">
        <f>Lorcana4861113[[#This Row],[Nb de cartes]]+'Inventaire - Chapitre 1'!G83</f>
        <v>7</v>
      </c>
      <c r="J84" s="25">
        <f>Lorcana4861113[[#This Row],[dont Nb brillant]]+'Inventaire - Chapitre 1'!H83</f>
        <v>1</v>
      </c>
    </row>
    <row r="85" spans="2:10" x14ac:dyDescent="0.25">
      <c r="B85" s="25">
        <v>81</v>
      </c>
      <c r="C85" s="25" t="s">
        <v>125</v>
      </c>
      <c r="D85" s="20" t="s">
        <v>34</v>
      </c>
      <c r="E85" s="25"/>
      <c r="F85" s="25"/>
      <c r="H85" s="25">
        <f>Lorcana4861113[[#This Row],[ID]]</f>
        <v>81</v>
      </c>
      <c r="I85" s="25">
        <f>Lorcana4861113[[#This Row],[Nb de cartes]]+'Inventaire - Chapitre 1'!G84</f>
        <v>14</v>
      </c>
      <c r="J85" s="25">
        <f>Lorcana4861113[[#This Row],[dont Nb brillant]]+'Inventaire - Chapitre 1'!H84</f>
        <v>0</v>
      </c>
    </row>
    <row r="86" spans="2:10" x14ac:dyDescent="0.25">
      <c r="B86" s="25">
        <v>82</v>
      </c>
      <c r="C86" s="25" t="s">
        <v>126</v>
      </c>
      <c r="D86" s="20" t="s">
        <v>34</v>
      </c>
      <c r="E86" s="25"/>
      <c r="F86" s="25"/>
      <c r="H86" s="25">
        <f>Lorcana4861113[[#This Row],[ID]]</f>
        <v>82</v>
      </c>
      <c r="I86" s="25">
        <f>Lorcana4861113[[#This Row],[Nb de cartes]]+'Inventaire - Chapitre 1'!G85</f>
        <v>6</v>
      </c>
      <c r="J86" s="25">
        <f>Lorcana4861113[[#This Row],[dont Nb brillant]]+'Inventaire - Chapitre 1'!H85</f>
        <v>0</v>
      </c>
    </row>
    <row r="87" spans="2:10" x14ac:dyDescent="0.25">
      <c r="B87" s="25">
        <v>83</v>
      </c>
      <c r="C87" s="25" t="s">
        <v>127</v>
      </c>
      <c r="D87" s="20" t="s">
        <v>34</v>
      </c>
      <c r="E87" s="25"/>
      <c r="F87" s="25"/>
      <c r="H87" s="25">
        <f>Lorcana4861113[[#This Row],[ID]]</f>
        <v>83</v>
      </c>
      <c r="I87" s="25">
        <f>Lorcana4861113[[#This Row],[Nb de cartes]]+'Inventaire - Chapitre 1'!G86</f>
        <v>10</v>
      </c>
      <c r="J87" s="25">
        <f>Lorcana4861113[[#This Row],[dont Nb brillant]]+'Inventaire - Chapitre 1'!H86</f>
        <v>0</v>
      </c>
    </row>
    <row r="88" spans="2:10" x14ac:dyDescent="0.25">
      <c r="B88" s="25">
        <v>84</v>
      </c>
      <c r="C88" s="25" t="s">
        <v>128</v>
      </c>
      <c r="D88" s="20" t="s">
        <v>34</v>
      </c>
      <c r="E88" s="25"/>
      <c r="F88" s="25"/>
      <c r="H88" s="25">
        <f>Lorcana4861113[[#This Row],[ID]]</f>
        <v>84</v>
      </c>
      <c r="I88" s="25">
        <f>Lorcana4861113[[#This Row],[Nb de cartes]]+'Inventaire - Chapitre 1'!G87</f>
        <v>3</v>
      </c>
      <c r="J88" s="25">
        <f>Lorcana4861113[[#This Row],[dont Nb brillant]]+'Inventaire - Chapitre 1'!H87</f>
        <v>0</v>
      </c>
    </row>
    <row r="89" spans="2:10" x14ac:dyDescent="0.25">
      <c r="B89" s="25">
        <v>85</v>
      </c>
      <c r="C89" s="25" t="s">
        <v>129</v>
      </c>
      <c r="D89" s="20" t="s">
        <v>34</v>
      </c>
      <c r="E89" s="25"/>
      <c r="F89" s="25"/>
      <c r="H89" s="25">
        <f>Lorcana4861113[[#This Row],[ID]]</f>
        <v>85</v>
      </c>
      <c r="I89" s="25">
        <f>Lorcana4861113[[#This Row],[Nb de cartes]]+'Inventaire - Chapitre 1'!G88</f>
        <v>6</v>
      </c>
      <c r="J89" s="25">
        <f>Lorcana4861113[[#This Row],[dont Nb brillant]]+'Inventaire - Chapitre 1'!H88</f>
        <v>0</v>
      </c>
    </row>
    <row r="90" spans="2:10" x14ac:dyDescent="0.25">
      <c r="B90" s="25">
        <v>86</v>
      </c>
      <c r="C90" s="25" t="s">
        <v>130</v>
      </c>
      <c r="D90" s="20" t="s">
        <v>34</v>
      </c>
      <c r="E90" s="25"/>
      <c r="F90" s="25"/>
      <c r="H90" s="25">
        <f>Lorcana4861113[[#This Row],[ID]]</f>
        <v>86</v>
      </c>
      <c r="I90" s="25">
        <f>Lorcana4861113[[#This Row],[Nb de cartes]]+'Inventaire - Chapitre 1'!G89</f>
        <v>11</v>
      </c>
      <c r="J90" s="25">
        <f>Lorcana4861113[[#This Row],[dont Nb brillant]]+'Inventaire - Chapitre 1'!H89</f>
        <v>0</v>
      </c>
    </row>
    <row r="91" spans="2:10" x14ac:dyDescent="0.25">
      <c r="B91" s="25">
        <v>87</v>
      </c>
      <c r="C91" s="25" t="s">
        <v>131</v>
      </c>
      <c r="D91" s="20" t="s">
        <v>34</v>
      </c>
      <c r="E91" s="25"/>
      <c r="F91" s="25"/>
      <c r="H91" s="25">
        <f>Lorcana4861113[[#This Row],[ID]]</f>
        <v>87</v>
      </c>
      <c r="I91" s="25">
        <f>Lorcana4861113[[#This Row],[Nb de cartes]]+'Inventaire - Chapitre 1'!G90</f>
        <v>14</v>
      </c>
      <c r="J91" s="25">
        <f>Lorcana4861113[[#This Row],[dont Nb brillant]]+'Inventaire - Chapitre 1'!H90</f>
        <v>0</v>
      </c>
    </row>
    <row r="92" spans="2:10" x14ac:dyDescent="0.25">
      <c r="B92" s="25">
        <v>88</v>
      </c>
      <c r="C92" s="25" t="s">
        <v>132</v>
      </c>
      <c r="D92" s="20" t="s">
        <v>34</v>
      </c>
      <c r="E92" s="25"/>
      <c r="F92" s="25"/>
      <c r="H92" s="25">
        <f>Lorcana4861113[[#This Row],[ID]]</f>
        <v>88</v>
      </c>
      <c r="I92" s="25">
        <f>Lorcana4861113[[#This Row],[Nb de cartes]]+'Inventaire - Chapitre 1'!G91</f>
        <v>5</v>
      </c>
      <c r="J92" s="25">
        <f>Lorcana4861113[[#This Row],[dont Nb brillant]]+'Inventaire - Chapitre 1'!H91</f>
        <v>2</v>
      </c>
    </row>
    <row r="93" spans="2:10" x14ac:dyDescent="0.25">
      <c r="B93" s="25">
        <v>89</v>
      </c>
      <c r="C93" s="25" t="s">
        <v>133</v>
      </c>
      <c r="D93" s="20" t="s">
        <v>34</v>
      </c>
      <c r="E93" s="25"/>
      <c r="F93" s="25"/>
      <c r="H93" s="25">
        <f>Lorcana4861113[[#This Row],[ID]]</f>
        <v>89</v>
      </c>
      <c r="I93" s="25">
        <f>Lorcana4861113[[#This Row],[Nb de cartes]]+'Inventaire - Chapitre 1'!G92</f>
        <v>14</v>
      </c>
      <c r="J93" s="25">
        <f>Lorcana4861113[[#This Row],[dont Nb brillant]]+'Inventaire - Chapitre 1'!H92</f>
        <v>0</v>
      </c>
    </row>
    <row r="94" spans="2:10" x14ac:dyDescent="0.25">
      <c r="B94" s="25">
        <v>90</v>
      </c>
      <c r="C94" s="25" t="s">
        <v>134</v>
      </c>
      <c r="D94" s="20" t="s">
        <v>34</v>
      </c>
      <c r="E94" s="25"/>
      <c r="F94" s="25"/>
      <c r="H94" s="25">
        <f>Lorcana4861113[[#This Row],[ID]]</f>
        <v>90</v>
      </c>
      <c r="I94" s="25">
        <f>Lorcana4861113[[#This Row],[Nb de cartes]]+'Inventaire - Chapitre 1'!G93</f>
        <v>6</v>
      </c>
      <c r="J94" s="25">
        <f>Lorcana4861113[[#This Row],[dont Nb brillant]]+'Inventaire - Chapitre 1'!H93</f>
        <v>1</v>
      </c>
    </row>
    <row r="95" spans="2:10" x14ac:dyDescent="0.25">
      <c r="B95" s="25">
        <v>91</v>
      </c>
      <c r="C95" s="25" t="s">
        <v>135</v>
      </c>
      <c r="D95" s="20" t="s">
        <v>34</v>
      </c>
      <c r="E95" s="25"/>
      <c r="F95" s="25"/>
      <c r="H95" s="25">
        <f>Lorcana4861113[[#This Row],[ID]]</f>
        <v>91</v>
      </c>
      <c r="I95" s="25">
        <f>Lorcana4861113[[#This Row],[Nb de cartes]]+'Inventaire - Chapitre 1'!G94</f>
        <v>16</v>
      </c>
      <c r="J95" s="25">
        <f>Lorcana4861113[[#This Row],[dont Nb brillant]]+'Inventaire - Chapitre 1'!H94</f>
        <v>2</v>
      </c>
    </row>
    <row r="96" spans="2:10" x14ac:dyDescent="0.25">
      <c r="B96" s="25">
        <v>92</v>
      </c>
      <c r="C96" s="25" t="s">
        <v>136</v>
      </c>
      <c r="D96" s="20" t="s">
        <v>34</v>
      </c>
      <c r="E96" s="25"/>
      <c r="F96" s="25"/>
      <c r="H96" s="25">
        <f>Lorcana4861113[[#This Row],[ID]]</f>
        <v>92</v>
      </c>
      <c r="I96" s="25">
        <f>Lorcana4861113[[#This Row],[Nb de cartes]]+'Inventaire - Chapitre 1'!G95</f>
        <v>9</v>
      </c>
      <c r="J96" s="25">
        <f>Lorcana4861113[[#This Row],[dont Nb brillant]]+'Inventaire - Chapitre 1'!H95</f>
        <v>0</v>
      </c>
    </row>
    <row r="97" spans="2:10" x14ac:dyDescent="0.25">
      <c r="B97" s="25">
        <v>93</v>
      </c>
      <c r="C97" s="25" t="s">
        <v>137</v>
      </c>
      <c r="D97" s="20" t="s">
        <v>34</v>
      </c>
      <c r="E97" s="25"/>
      <c r="F97" s="25"/>
      <c r="H97" s="25">
        <f>Lorcana4861113[[#This Row],[ID]]</f>
        <v>93</v>
      </c>
      <c r="I97" s="25">
        <f>Lorcana4861113[[#This Row],[Nb de cartes]]+'Inventaire - Chapitre 1'!G96</f>
        <v>14</v>
      </c>
      <c r="J97" s="25">
        <f>Lorcana4861113[[#This Row],[dont Nb brillant]]+'Inventaire - Chapitre 1'!H96</f>
        <v>2</v>
      </c>
    </row>
    <row r="98" spans="2:10" x14ac:dyDescent="0.25">
      <c r="B98" s="25">
        <v>94</v>
      </c>
      <c r="C98" s="25" t="s">
        <v>138</v>
      </c>
      <c r="D98" s="20" t="s">
        <v>34</v>
      </c>
      <c r="E98" s="25"/>
      <c r="F98" s="25"/>
      <c r="H98" s="25">
        <f>Lorcana4861113[[#This Row],[ID]]</f>
        <v>94</v>
      </c>
      <c r="I98" s="25">
        <f>Lorcana4861113[[#This Row],[Nb de cartes]]+'Inventaire - Chapitre 1'!G97</f>
        <v>8</v>
      </c>
      <c r="J98" s="25">
        <f>Lorcana4861113[[#This Row],[dont Nb brillant]]+'Inventaire - Chapitre 1'!H97</f>
        <v>0</v>
      </c>
    </row>
    <row r="99" spans="2:10" x14ac:dyDescent="0.25">
      <c r="B99" s="25">
        <v>95</v>
      </c>
      <c r="C99" s="25" t="s">
        <v>139</v>
      </c>
      <c r="D99" s="20" t="s">
        <v>34</v>
      </c>
      <c r="E99" s="25"/>
      <c r="F99" s="25"/>
      <c r="H99" s="25">
        <f>Lorcana4861113[[#This Row],[ID]]</f>
        <v>95</v>
      </c>
      <c r="I99" s="25">
        <f>Lorcana4861113[[#This Row],[Nb de cartes]]+'Inventaire - Chapitre 1'!G98</f>
        <v>12</v>
      </c>
      <c r="J99" s="25">
        <f>Lorcana4861113[[#This Row],[dont Nb brillant]]+'Inventaire - Chapitre 1'!H98</f>
        <v>0</v>
      </c>
    </row>
    <row r="100" spans="2:10" x14ac:dyDescent="0.25">
      <c r="B100" s="25">
        <v>96</v>
      </c>
      <c r="C100" s="25" t="s">
        <v>140</v>
      </c>
      <c r="D100" s="20" t="s">
        <v>34</v>
      </c>
      <c r="E100" s="25"/>
      <c r="F100" s="25"/>
      <c r="H100" s="25">
        <f>Lorcana4861113[[#This Row],[ID]]</f>
        <v>96</v>
      </c>
      <c r="I100" s="25">
        <f>Lorcana4861113[[#This Row],[Nb de cartes]]+'Inventaire - Chapitre 1'!G99</f>
        <v>14</v>
      </c>
      <c r="J100" s="25">
        <f>Lorcana4861113[[#This Row],[dont Nb brillant]]+'Inventaire - Chapitre 1'!H99</f>
        <v>0</v>
      </c>
    </row>
    <row r="101" spans="2:10" x14ac:dyDescent="0.25">
      <c r="B101" s="25">
        <v>97</v>
      </c>
      <c r="C101" s="25" t="s">
        <v>141</v>
      </c>
      <c r="D101" s="20" t="s">
        <v>34</v>
      </c>
      <c r="E101" s="25"/>
      <c r="F101" s="25"/>
      <c r="H101" s="25">
        <f>Lorcana4861113[[#This Row],[ID]]</f>
        <v>97</v>
      </c>
      <c r="I101" s="25">
        <f>Lorcana4861113[[#This Row],[Nb de cartes]]+'Inventaire - Chapitre 1'!G100</f>
        <v>5</v>
      </c>
      <c r="J101" s="25">
        <f>Lorcana4861113[[#This Row],[dont Nb brillant]]+'Inventaire - Chapitre 1'!H100</f>
        <v>1</v>
      </c>
    </row>
    <row r="102" spans="2:10" x14ac:dyDescent="0.25">
      <c r="B102" s="25">
        <v>98</v>
      </c>
      <c r="C102" s="25" t="s">
        <v>142</v>
      </c>
      <c r="D102" s="20" t="s">
        <v>34</v>
      </c>
      <c r="E102" s="25"/>
      <c r="F102" s="25"/>
      <c r="H102" s="25">
        <f>Lorcana4861113[[#This Row],[ID]]</f>
        <v>98</v>
      </c>
      <c r="I102" s="25">
        <f>Lorcana4861113[[#This Row],[Nb de cartes]]+'Inventaire - Chapitre 1'!G101</f>
        <v>11</v>
      </c>
      <c r="J102" s="25">
        <f>Lorcana4861113[[#This Row],[dont Nb brillant]]+'Inventaire - Chapitre 1'!H101</f>
        <v>0</v>
      </c>
    </row>
    <row r="103" spans="2:10" x14ac:dyDescent="0.25">
      <c r="B103" s="25">
        <v>99</v>
      </c>
      <c r="C103" s="25" t="s">
        <v>143</v>
      </c>
      <c r="D103" s="20" t="s">
        <v>34</v>
      </c>
      <c r="E103" s="25"/>
      <c r="F103" s="25"/>
      <c r="H103" s="25">
        <f>Lorcana4861113[[#This Row],[ID]]</f>
        <v>99</v>
      </c>
      <c r="I103" s="25">
        <f>Lorcana4861113[[#This Row],[Nb de cartes]]+'Inventaire - Chapitre 1'!G102</f>
        <v>8</v>
      </c>
      <c r="J103" s="25">
        <f>Lorcana4861113[[#This Row],[dont Nb brillant]]+'Inventaire - Chapitre 1'!H102</f>
        <v>0</v>
      </c>
    </row>
    <row r="104" spans="2:10" x14ac:dyDescent="0.25">
      <c r="B104" s="25">
        <v>100</v>
      </c>
      <c r="C104" s="25" t="s">
        <v>144</v>
      </c>
      <c r="D104" s="20" t="s">
        <v>34</v>
      </c>
      <c r="E104" s="25">
        <v>1</v>
      </c>
      <c r="F104" s="25"/>
      <c r="H104" s="25">
        <f>Lorcana4861113[[#This Row],[ID]]</f>
        <v>100</v>
      </c>
      <c r="I104" s="25">
        <f>Lorcana4861113[[#This Row],[Nb de cartes]]+'Inventaire - Chapitre 1'!G103</f>
        <v>19</v>
      </c>
      <c r="J104" s="25">
        <f>Lorcana4861113[[#This Row],[dont Nb brillant]]+'Inventaire - Chapitre 1'!H103</f>
        <v>3</v>
      </c>
    </row>
    <row r="105" spans="2:10" x14ac:dyDescent="0.25">
      <c r="B105" s="25">
        <v>101</v>
      </c>
      <c r="C105" s="25" t="s">
        <v>145</v>
      </c>
      <c r="D105" s="20" t="s">
        <v>34</v>
      </c>
      <c r="E105" s="25"/>
      <c r="F105" s="25"/>
      <c r="H105" s="25">
        <f>Lorcana4861113[[#This Row],[ID]]</f>
        <v>101</v>
      </c>
      <c r="I105" s="25">
        <f>Lorcana4861113[[#This Row],[Nb de cartes]]+'Inventaire - Chapitre 1'!G104</f>
        <v>13</v>
      </c>
      <c r="J105" s="25">
        <f>Lorcana4861113[[#This Row],[dont Nb brillant]]+'Inventaire - Chapitre 1'!H104</f>
        <v>0</v>
      </c>
    </row>
    <row r="106" spans="2:10" x14ac:dyDescent="0.25">
      <c r="B106" s="25">
        <v>102</v>
      </c>
      <c r="C106" s="25" t="s">
        <v>146</v>
      </c>
      <c r="D106" s="20" t="s">
        <v>34</v>
      </c>
      <c r="E106" s="25"/>
      <c r="F106" s="25"/>
      <c r="H106" s="25">
        <f>Lorcana4861113[[#This Row],[ID]]</f>
        <v>102</v>
      </c>
      <c r="I106" s="25">
        <f>Lorcana4861113[[#This Row],[Nb de cartes]]+'Inventaire - Chapitre 1'!G105</f>
        <v>19</v>
      </c>
      <c r="J106" s="25">
        <f>Lorcana4861113[[#This Row],[dont Nb brillant]]+'Inventaire - Chapitre 1'!H105</f>
        <v>0</v>
      </c>
    </row>
    <row r="107" spans="2:10" x14ac:dyDescent="0.25">
      <c r="B107" s="25">
        <v>103</v>
      </c>
      <c r="C107" s="25" t="s">
        <v>147</v>
      </c>
      <c r="D107" s="21" t="s">
        <v>30</v>
      </c>
      <c r="E107" s="25"/>
      <c r="F107" s="25"/>
      <c r="H107" s="25">
        <f>Lorcana4861113[[#This Row],[ID]]</f>
        <v>103</v>
      </c>
      <c r="I107" s="25">
        <f>Lorcana4861113[[#This Row],[Nb de cartes]]+'Inventaire - Chapitre 1'!G106</f>
        <v>13</v>
      </c>
      <c r="J107" s="25">
        <f>Lorcana4861113[[#This Row],[dont Nb brillant]]+'Inventaire - Chapitre 1'!H106</f>
        <v>1</v>
      </c>
    </row>
    <row r="108" spans="2:10" x14ac:dyDescent="0.25">
      <c r="B108" s="25">
        <v>104</v>
      </c>
      <c r="C108" s="25" t="s">
        <v>148</v>
      </c>
      <c r="D108" s="21" t="s">
        <v>30</v>
      </c>
      <c r="E108" s="25"/>
      <c r="F108" s="25"/>
      <c r="H108" s="25">
        <f>Lorcana4861113[[#This Row],[ID]]</f>
        <v>104</v>
      </c>
      <c r="I108" s="25">
        <f>Lorcana4861113[[#This Row],[Nb de cartes]]+'Inventaire - Chapitre 1'!G107</f>
        <v>5</v>
      </c>
      <c r="J108" s="25">
        <f>Lorcana4861113[[#This Row],[dont Nb brillant]]+'Inventaire - Chapitre 1'!H107</f>
        <v>1</v>
      </c>
    </row>
    <row r="109" spans="2:10" x14ac:dyDescent="0.25">
      <c r="B109" s="25">
        <v>105</v>
      </c>
      <c r="C109" s="25" t="s">
        <v>149</v>
      </c>
      <c r="D109" s="21" t="s">
        <v>30</v>
      </c>
      <c r="E109" s="25"/>
      <c r="F109" s="25"/>
      <c r="H109" s="25">
        <f>Lorcana4861113[[#This Row],[ID]]</f>
        <v>105</v>
      </c>
      <c r="I109" s="25">
        <f>Lorcana4861113[[#This Row],[Nb de cartes]]+'Inventaire - Chapitre 1'!G108</f>
        <v>17</v>
      </c>
      <c r="J109" s="25">
        <f>Lorcana4861113[[#This Row],[dont Nb brillant]]+'Inventaire - Chapitre 1'!H108</f>
        <v>1</v>
      </c>
    </row>
    <row r="110" spans="2:10" x14ac:dyDescent="0.25">
      <c r="B110" s="25">
        <v>106</v>
      </c>
      <c r="C110" s="25" t="s">
        <v>151</v>
      </c>
      <c r="D110" s="21" t="s">
        <v>30</v>
      </c>
      <c r="E110" s="25"/>
      <c r="F110" s="25"/>
      <c r="H110" s="25">
        <f>Lorcana4861113[[#This Row],[ID]]</f>
        <v>106</v>
      </c>
      <c r="I110" s="25">
        <f>Lorcana4861113[[#This Row],[Nb de cartes]]+'Inventaire - Chapitre 1'!G109</f>
        <v>12</v>
      </c>
      <c r="J110" s="25">
        <f>Lorcana4861113[[#This Row],[dont Nb brillant]]+'Inventaire - Chapitre 1'!H109</f>
        <v>2</v>
      </c>
    </row>
    <row r="111" spans="2:10" x14ac:dyDescent="0.25">
      <c r="B111" s="25">
        <v>107</v>
      </c>
      <c r="C111" s="25" t="s">
        <v>150</v>
      </c>
      <c r="D111" s="21" t="s">
        <v>30</v>
      </c>
      <c r="E111" s="25"/>
      <c r="F111" s="25"/>
      <c r="H111" s="25">
        <f>Lorcana4861113[[#This Row],[ID]]</f>
        <v>107</v>
      </c>
      <c r="I111" s="25">
        <f>Lorcana4861113[[#This Row],[Nb de cartes]]+'Inventaire - Chapitre 1'!G110</f>
        <v>3</v>
      </c>
      <c r="J111" s="25">
        <f>Lorcana4861113[[#This Row],[dont Nb brillant]]+'Inventaire - Chapitre 1'!H110</f>
        <v>0</v>
      </c>
    </row>
    <row r="112" spans="2:10" x14ac:dyDescent="0.25">
      <c r="B112" s="25">
        <v>108</v>
      </c>
      <c r="C112" s="25" t="s">
        <v>152</v>
      </c>
      <c r="D112" s="21" t="s">
        <v>30</v>
      </c>
      <c r="E112" s="25">
        <v>1</v>
      </c>
      <c r="F112" s="25"/>
      <c r="H112" s="25">
        <f>Lorcana4861113[[#This Row],[ID]]</f>
        <v>108</v>
      </c>
      <c r="I112" s="25">
        <f>Lorcana4861113[[#This Row],[Nb de cartes]]+'Inventaire - Chapitre 1'!G111</f>
        <v>16</v>
      </c>
      <c r="J112" s="25">
        <f>Lorcana4861113[[#This Row],[dont Nb brillant]]+'Inventaire - Chapitre 1'!H111</f>
        <v>1</v>
      </c>
    </row>
    <row r="113" spans="2:10" x14ac:dyDescent="0.25">
      <c r="B113" s="25">
        <v>109</v>
      </c>
      <c r="C113" s="25" t="s">
        <v>153</v>
      </c>
      <c r="D113" s="21" t="s">
        <v>30</v>
      </c>
      <c r="E113" s="25">
        <v>1</v>
      </c>
      <c r="F113" s="25"/>
      <c r="H113" s="25">
        <f>Lorcana4861113[[#This Row],[ID]]</f>
        <v>109</v>
      </c>
      <c r="I113" s="25">
        <f>Lorcana4861113[[#This Row],[Nb de cartes]]+'Inventaire - Chapitre 1'!G112</f>
        <v>16</v>
      </c>
      <c r="J113" s="25">
        <f>Lorcana4861113[[#This Row],[dont Nb brillant]]+'Inventaire - Chapitre 1'!H112</f>
        <v>0</v>
      </c>
    </row>
    <row r="114" spans="2:10" x14ac:dyDescent="0.25">
      <c r="B114" s="25">
        <v>110</v>
      </c>
      <c r="C114" s="25" t="s">
        <v>154</v>
      </c>
      <c r="D114" s="21" t="s">
        <v>30</v>
      </c>
      <c r="E114" s="25"/>
      <c r="F114" s="25"/>
      <c r="H114" s="25">
        <f>Lorcana4861113[[#This Row],[ID]]</f>
        <v>110</v>
      </c>
      <c r="I114" s="25">
        <f>Lorcana4861113[[#This Row],[Nb de cartes]]+'Inventaire - Chapitre 1'!G113</f>
        <v>12</v>
      </c>
      <c r="J114" s="25">
        <f>Lorcana4861113[[#This Row],[dont Nb brillant]]+'Inventaire - Chapitre 1'!H113</f>
        <v>1</v>
      </c>
    </row>
    <row r="115" spans="2:10" x14ac:dyDescent="0.25">
      <c r="B115" s="25">
        <v>111</v>
      </c>
      <c r="C115" s="25" t="s">
        <v>155</v>
      </c>
      <c r="D115" s="21" t="s">
        <v>30</v>
      </c>
      <c r="E115" s="25">
        <v>1</v>
      </c>
      <c r="F115" s="25"/>
      <c r="H115" s="25">
        <f>Lorcana4861113[[#This Row],[ID]]</f>
        <v>111</v>
      </c>
      <c r="I115" s="25">
        <f>Lorcana4861113[[#This Row],[Nb de cartes]]+'Inventaire - Chapitre 1'!G114</f>
        <v>17</v>
      </c>
      <c r="J115" s="25">
        <f>Lorcana4861113[[#This Row],[dont Nb brillant]]+'Inventaire - Chapitre 1'!H114</f>
        <v>2</v>
      </c>
    </row>
    <row r="116" spans="2:10" x14ac:dyDescent="0.25">
      <c r="B116" s="25">
        <v>112</v>
      </c>
      <c r="C116" s="25" t="s">
        <v>156</v>
      </c>
      <c r="D116" s="21" t="s">
        <v>30</v>
      </c>
      <c r="E116" s="25"/>
      <c r="F116" s="25"/>
      <c r="H116" s="25">
        <f>Lorcana4861113[[#This Row],[ID]]</f>
        <v>112</v>
      </c>
      <c r="I116" s="25">
        <f>Lorcana4861113[[#This Row],[Nb de cartes]]+'Inventaire - Chapitre 1'!G115</f>
        <v>2</v>
      </c>
      <c r="J116" s="25">
        <f>Lorcana4861113[[#This Row],[dont Nb brillant]]+'Inventaire - Chapitre 1'!H115</f>
        <v>0</v>
      </c>
    </row>
    <row r="117" spans="2:10" x14ac:dyDescent="0.25">
      <c r="B117" s="25">
        <v>113</v>
      </c>
      <c r="C117" s="25" t="s">
        <v>157</v>
      </c>
      <c r="D117" s="21" t="s">
        <v>30</v>
      </c>
      <c r="E117" s="25"/>
      <c r="F117" s="25"/>
      <c r="H117" s="25">
        <f>Lorcana4861113[[#This Row],[ID]]</f>
        <v>113</v>
      </c>
      <c r="I117" s="25">
        <f>Lorcana4861113[[#This Row],[Nb de cartes]]+'Inventaire - Chapitre 1'!G116</f>
        <v>1</v>
      </c>
      <c r="J117" s="25">
        <f>Lorcana4861113[[#This Row],[dont Nb brillant]]+'Inventaire - Chapitre 1'!H116</f>
        <v>0</v>
      </c>
    </row>
    <row r="118" spans="2:10" x14ac:dyDescent="0.25">
      <c r="B118" s="25">
        <v>114</v>
      </c>
      <c r="C118" s="25" t="s">
        <v>257</v>
      </c>
      <c r="D118" s="21" t="s">
        <v>30</v>
      </c>
      <c r="E118" s="25"/>
      <c r="F118" s="25"/>
      <c r="H118" s="25">
        <f>Lorcana4861113[[#This Row],[ID]]</f>
        <v>114</v>
      </c>
      <c r="I118" s="25">
        <f>Lorcana4861113[[#This Row],[Nb de cartes]]+'Inventaire - Chapitre 1'!G117</f>
        <v>5</v>
      </c>
      <c r="J118" s="25">
        <f>Lorcana4861113[[#This Row],[dont Nb brillant]]+'Inventaire - Chapitre 1'!H117</f>
        <v>0</v>
      </c>
    </row>
    <row r="119" spans="2:10" x14ac:dyDescent="0.25">
      <c r="B119" s="25">
        <v>115</v>
      </c>
      <c r="C119" s="25" t="s">
        <v>158</v>
      </c>
      <c r="D119" s="21" t="s">
        <v>30</v>
      </c>
      <c r="E119" s="25"/>
      <c r="F119" s="25"/>
      <c r="H119" s="25">
        <f>Lorcana4861113[[#This Row],[ID]]</f>
        <v>115</v>
      </c>
      <c r="I119" s="25">
        <f>Lorcana4861113[[#This Row],[Nb de cartes]]+'Inventaire - Chapitre 1'!G118</f>
        <v>6</v>
      </c>
      <c r="J119" s="25">
        <f>Lorcana4861113[[#This Row],[dont Nb brillant]]+'Inventaire - Chapitre 1'!H118</f>
        <v>1</v>
      </c>
    </row>
    <row r="120" spans="2:10" x14ac:dyDescent="0.25">
      <c r="B120" s="25">
        <v>116</v>
      </c>
      <c r="C120" s="25" t="s">
        <v>159</v>
      </c>
      <c r="D120" s="21" t="s">
        <v>30</v>
      </c>
      <c r="E120" s="25"/>
      <c r="F120" s="25"/>
      <c r="H120" s="25">
        <f>Lorcana4861113[[#This Row],[ID]]</f>
        <v>116</v>
      </c>
      <c r="I120" s="25">
        <f>Lorcana4861113[[#This Row],[Nb de cartes]]+'Inventaire - Chapitre 1'!G119</f>
        <v>18</v>
      </c>
      <c r="J120" s="25">
        <f>Lorcana4861113[[#This Row],[dont Nb brillant]]+'Inventaire - Chapitre 1'!H119</f>
        <v>1</v>
      </c>
    </row>
    <row r="121" spans="2:10" x14ac:dyDescent="0.25">
      <c r="B121" s="25">
        <v>117</v>
      </c>
      <c r="C121" s="25" t="s">
        <v>160</v>
      </c>
      <c r="D121" s="21" t="s">
        <v>30</v>
      </c>
      <c r="E121" s="25"/>
      <c r="F121" s="25"/>
      <c r="H121" s="25">
        <f>Lorcana4861113[[#This Row],[ID]]</f>
        <v>117</v>
      </c>
      <c r="I121" s="25">
        <f>Lorcana4861113[[#This Row],[Nb de cartes]]+'Inventaire - Chapitre 1'!G120</f>
        <v>8</v>
      </c>
      <c r="J121" s="25">
        <f>Lorcana4861113[[#This Row],[dont Nb brillant]]+'Inventaire - Chapitre 1'!H120</f>
        <v>1</v>
      </c>
    </row>
    <row r="122" spans="2:10" x14ac:dyDescent="0.25">
      <c r="B122" s="25">
        <v>118</v>
      </c>
      <c r="C122" s="25" t="s">
        <v>161</v>
      </c>
      <c r="D122" s="21" t="s">
        <v>30</v>
      </c>
      <c r="E122" s="25"/>
      <c r="F122" s="25"/>
      <c r="H122" s="25">
        <f>Lorcana4861113[[#This Row],[ID]]</f>
        <v>118</v>
      </c>
      <c r="I122" s="25">
        <f>Lorcana4861113[[#This Row],[Nb de cartes]]+'Inventaire - Chapitre 1'!G121</f>
        <v>4</v>
      </c>
      <c r="J122" s="25">
        <f>Lorcana4861113[[#This Row],[dont Nb brillant]]+'Inventaire - Chapitre 1'!H121</f>
        <v>1</v>
      </c>
    </row>
    <row r="123" spans="2:10" x14ac:dyDescent="0.25">
      <c r="B123" s="25">
        <v>119</v>
      </c>
      <c r="C123" s="25" t="s">
        <v>162</v>
      </c>
      <c r="D123" s="21" t="s">
        <v>30</v>
      </c>
      <c r="E123" s="25"/>
      <c r="F123" s="25"/>
      <c r="H123" s="25">
        <f>Lorcana4861113[[#This Row],[ID]]</f>
        <v>119</v>
      </c>
      <c r="I123" s="25">
        <f>Lorcana4861113[[#This Row],[Nb de cartes]]+'Inventaire - Chapitre 1'!G122</f>
        <v>14</v>
      </c>
      <c r="J123" s="25">
        <f>Lorcana4861113[[#This Row],[dont Nb brillant]]+'Inventaire - Chapitre 1'!H122</f>
        <v>0</v>
      </c>
    </row>
    <row r="124" spans="2:10" x14ac:dyDescent="0.25">
      <c r="B124" s="25">
        <v>120</v>
      </c>
      <c r="C124" s="25" t="s">
        <v>163</v>
      </c>
      <c r="D124" s="21" t="s">
        <v>30</v>
      </c>
      <c r="E124" s="25"/>
      <c r="F124" s="25"/>
      <c r="H124" s="25">
        <f>Lorcana4861113[[#This Row],[ID]]</f>
        <v>120</v>
      </c>
      <c r="I124" s="25">
        <f>Lorcana4861113[[#This Row],[Nb de cartes]]+'Inventaire - Chapitre 1'!G123</f>
        <v>18</v>
      </c>
      <c r="J124" s="25">
        <f>Lorcana4861113[[#This Row],[dont Nb brillant]]+'Inventaire - Chapitre 1'!H123</f>
        <v>0</v>
      </c>
    </row>
    <row r="125" spans="2:10" x14ac:dyDescent="0.25">
      <c r="B125" s="25">
        <v>121</v>
      </c>
      <c r="C125" s="25" t="s">
        <v>164</v>
      </c>
      <c r="D125" s="21" t="s">
        <v>30</v>
      </c>
      <c r="E125" s="25"/>
      <c r="F125" s="25"/>
      <c r="H125" s="25">
        <f>Lorcana4861113[[#This Row],[ID]]</f>
        <v>121</v>
      </c>
      <c r="I125" s="25">
        <f>Lorcana4861113[[#This Row],[Nb de cartes]]+'Inventaire - Chapitre 1'!G124</f>
        <v>13</v>
      </c>
      <c r="J125" s="25">
        <f>Lorcana4861113[[#This Row],[dont Nb brillant]]+'Inventaire - Chapitre 1'!H124</f>
        <v>0</v>
      </c>
    </row>
    <row r="126" spans="2:10" x14ac:dyDescent="0.25">
      <c r="B126" s="25">
        <v>122</v>
      </c>
      <c r="C126" s="25" t="s">
        <v>165</v>
      </c>
      <c r="D126" s="21" t="s">
        <v>30</v>
      </c>
      <c r="E126" s="25"/>
      <c r="F126" s="25"/>
      <c r="H126" s="25">
        <f>Lorcana4861113[[#This Row],[ID]]</f>
        <v>122</v>
      </c>
      <c r="I126" s="25">
        <f>Lorcana4861113[[#This Row],[Nb de cartes]]+'Inventaire - Chapitre 1'!G125</f>
        <v>14</v>
      </c>
      <c r="J126" s="25">
        <f>Lorcana4861113[[#This Row],[dont Nb brillant]]+'Inventaire - Chapitre 1'!H125</f>
        <v>0</v>
      </c>
    </row>
    <row r="127" spans="2:10" x14ac:dyDescent="0.25">
      <c r="B127" s="25">
        <v>123</v>
      </c>
      <c r="C127" s="25" t="s">
        <v>166</v>
      </c>
      <c r="D127" s="21" t="s">
        <v>30</v>
      </c>
      <c r="E127" s="25"/>
      <c r="F127" s="25"/>
      <c r="H127" s="25">
        <f>Lorcana4861113[[#This Row],[ID]]</f>
        <v>123</v>
      </c>
      <c r="I127" s="25">
        <f>Lorcana4861113[[#This Row],[Nb de cartes]]+'Inventaire - Chapitre 1'!G126</f>
        <v>7</v>
      </c>
      <c r="J127" s="25">
        <f>Lorcana4861113[[#This Row],[dont Nb brillant]]+'Inventaire - Chapitre 1'!H126</f>
        <v>1</v>
      </c>
    </row>
    <row r="128" spans="2:10" x14ac:dyDescent="0.25">
      <c r="B128" s="25">
        <v>124</v>
      </c>
      <c r="C128" s="25" t="s">
        <v>167</v>
      </c>
      <c r="D128" s="21" t="s">
        <v>30</v>
      </c>
      <c r="E128" s="25"/>
      <c r="F128" s="25"/>
      <c r="H128" s="25">
        <f>Lorcana4861113[[#This Row],[ID]]</f>
        <v>124</v>
      </c>
      <c r="I128" s="25">
        <f>Lorcana4861113[[#This Row],[Nb de cartes]]+'Inventaire - Chapitre 1'!G127</f>
        <v>13</v>
      </c>
      <c r="J128" s="25">
        <f>Lorcana4861113[[#This Row],[dont Nb brillant]]+'Inventaire - Chapitre 1'!H127</f>
        <v>0</v>
      </c>
    </row>
    <row r="129" spans="2:10" x14ac:dyDescent="0.25">
      <c r="B129" s="25">
        <v>125</v>
      </c>
      <c r="C129" s="25" t="s">
        <v>168</v>
      </c>
      <c r="D129" s="21" t="s">
        <v>30</v>
      </c>
      <c r="E129" s="25"/>
      <c r="F129" s="25"/>
      <c r="H129" s="25">
        <f>Lorcana4861113[[#This Row],[ID]]</f>
        <v>125</v>
      </c>
      <c r="I129" s="25">
        <f>Lorcana4861113[[#This Row],[Nb de cartes]]+'Inventaire - Chapitre 1'!G128</f>
        <v>5</v>
      </c>
      <c r="J129" s="25">
        <f>Lorcana4861113[[#This Row],[dont Nb brillant]]+'Inventaire - Chapitre 1'!H128</f>
        <v>2</v>
      </c>
    </row>
    <row r="130" spans="2:10" x14ac:dyDescent="0.25">
      <c r="B130" s="25">
        <v>126</v>
      </c>
      <c r="C130" s="25" t="s">
        <v>169</v>
      </c>
      <c r="D130" s="21" t="s">
        <v>30</v>
      </c>
      <c r="E130" s="25"/>
      <c r="F130" s="25"/>
      <c r="H130" s="25">
        <f>Lorcana4861113[[#This Row],[ID]]</f>
        <v>126</v>
      </c>
      <c r="I130" s="25">
        <f>Lorcana4861113[[#This Row],[Nb de cartes]]+'Inventaire - Chapitre 1'!G129</f>
        <v>7</v>
      </c>
      <c r="J130" s="25">
        <f>Lorcana4861113[[#This Row],[dont Nb brillant]]+'Inventaire - Chapitre 1'!H129</f>
        <v>0</v>
      </c>
    </row>
    <row r="131" spans="2:10" x14ac:dyDescent="0.25">
      <c r="B131" s="25">
        <v>127</v>
      </c>
      <c r="C131" s="25" t="s">
        <v>170</v>
      </c>
      <c r="D131" s="21" t="s">
        <v>30</v>
      </c>
      <c r="E131" s="25"/>
      <c r="F131" s="25"/>
      <c r="H131" s="25">
        <f>Lorcana4861113[[#This Row],[ID]]</f>
        <v>127</v>
      </c>
      <c r="I131" s="25">
        <f>Lorcana4861113[[#This Row],[Nb de cartes]]+'Inventaire - Chapitre 1'!G130</f>
        <v>10</v>
      </c>
      <c r="J131" s="25">
        <f>Lorcana4861113[[#This Row],[dont Nb brillant]]+'Inventaire - Chapitre 1'!H130</f>
        <v>1</v>
      </c>
    </row>
    <row r="132" spans="2:10" x14ac:dyDescent="0.25">
      <c r="B132" s="25">
        <v>128</v>
      </c>
      <c r="C132" s="25" t="s">
        <v>171</v>
      </c>
      <c r="D132" s="21" t="s">
        <v>30</v>
      </c>
      <c r="E132" s="25"/>
      <c r="F132" s="25"/>
      <c r="H132" s="25">
        <f>Lorcana4861113[[#This Row],[ID]]</f>
        <v>128</v>
      </c>
      <c r="I132" s="25">
        <f>Lorcana4861113[[#This Row],[Nb de cartes]]+'Inventaire - Chapitre 1'!G131</f>
        <v>4</v>
      </c>
      <c r="J132" s="25">
        <f>Lorcana4861113[[#This Row],[dont Nb brillant]]+'Inventaire - Chapitre 1'!H131</f>
        <v>0</v>
      </c>
    </row>
    <row r="133" spans="2:10" x14ac:dyDescent="0.25">
      <c r="B133" s="25">
        <v>129</v>
      </c>
      <c r="C133" s="25" t="s">
        <v>172</v>
      </c>
      <c r="D133" s="21" t="s">
        <v>30</v>
      </c>
      <c r="E133" s="25"/>
      <c r="F133" s="25"/>
      <c r="H133" s="25">
        <f>Lorcana4861113[[#This Row],[ID]]</f>
        <v>129</v>
      </c>
      <c r="I133" s="25">
        <f>Lorcana4861113[[#This Row],[Nb de cartes]]+'Inventaire - Chapitre 1'!G132</f>
        <v>8</v>
      </c>
      <c r="J133" s="25">
        <f>Lorcana4861113[[#This Row],[dont Nb brillant]]+'Inventaire - Chapitre 1'!H132</f>
        <v>1</v>
      </c>
    </row>
    <row r="134" spans="2:10" x14ac:dyDescent="0.25">
      <c r="B134" s="25">
        <v>130</v>
      </c>
      <c r="C134" s="25" t="s">
        <v>173</v>
      </c>
      <c r="D134" s="21" t="s">
        <v>30</v>
      </c>
      <c r="E134" s="25"/>
      <c r="F134" s="25"/>
      <c r="H134" s="25">
        <f>Lorcana4861113[[#This Row],[ID]]</f>
        <v>130</v>
      </c>
      <c r="I134" s="25">
        <f>Lorcana4861113[[#This Row],[Nb de cartes]]+'Inventaire - Chapitre 1'!G133</f>
        <v>16</v>
      </c>
      <c r="J134" s="25">
        <f>Lorcana4861113[[#This Row],[dont Nb brillant]]+'Inventaire - Chapitre 1'!H133</f>
        <v>0</v>
      </c>
    </row>
    <row r="135" spans="2:10" x14ac:dyDescent="0.25">
      <c r="B135" s="25">
        <v>131</v>
      </c>
      <c r="C135" s="25" t="s">
        <v>174</v>
      </c>
      <c r="D135" s="21" t="s">
        <v>30</v>
      </c>
      <c r="E135" s="25">
        <v>1</v>
      </c>
      <c r="F135" s="25"/>
      <c r="H135" s="25">
        <f>Lorcana4861113[[#This Row],[ID]]</f>
        <v>131</v>
      </c>
      <c r="I135" s="25">
        <f>Lorcana4861113[[#This Row],[Nb de cartes]]+'Inventaire - Chapitre 1'!G134</f>
        <v>9</v>
      </c>
      <c r="J135" s="25">
        <f>Lorcana4861113[[#This Row],[dont Nb brillant]]+'Inventaire - Chapitre 1'!H134</f>
        <v>0</v>
      </c>
    </row>
    <row r="136" spans="2:10" x14ac:dyDescent="0.25">
      <c r="B136" s="25">
        <v>132</v>
      </c>
      <c r="C136" s="25" t="s">
        <v>175</v>
      </c>
      <c r="D136" s="21" t="s">
        <v>30</v>
      </c>
      <c r="E136" s="25"/>
      <c r="F136" s="25"/>
      <c r="H136" s="25">
        <f>Lorcana4861113[[#This Row],[ID]]</f>
        <v>132</v>
      </c>
      <c r="I136" s="25">
        <f>Lorcana4861113[[#This Row],[Nb de cartes]]+'Inventaire - Chapitre 1'!G135</f>
        <v>13</v>
      </c>
      <c r="J136" s="25">
        <f>Lorcana4861113[[#This Row],[dont Nb brillant]]+'Inventaire - Chapitre 1'!H135</f>
        <v>0</v>
      </c>
    </row>
    <row r="137" spans="2:10" x14ac:dyDescent="0.25">
      <c r="B137" s="25">
        <v>133</v>
      </c>
      <c r="C137" s="25" t="s">
        <v>176</v>
      </c>
      <c r="D137" s="21" t="s">
        <v>30</v>
      </c>
      <c r="E137" s="25"/>
      <c r="F137" s="25"/>
      <c r="H137" s="25">
        <f>Lorcana4861113[[#This Row],[ID]]</f>
        <v>133</v>
      </c>
      <c r="I137" s="25">
        <f>Lorcana4861113[[#This Row],[Nb de cartes]]+'Inventaire - Chapitre 1'!G136</f>
        <v>15</v>
      </c>
      <c r="J137" s="25">
        <f>Lorcana4861113[[#This Row],[dont Nb brillant]]+'Inventaire - Chapitre 1'!H136</f>
        <v>4</v>
      </c>
    </row>
    <row r="138" spans="2:10" x14ac:dyDescent="0.25">
      <c r="B138" s="25">
        <v>134</v>
      </c>
      <c r="C138" s="25" t="s">
        <v>177</v>
      </c>
      <c r="D138" s="21" t="s">
        <v>30</v>
      </c>
      <c r="E138" s="25"/>
      <c r="F138" s="25"/>
      <c r="H138" s="25">
        <f>Lorcana4861113[[#This Row],[ID]]</f>
        <v>134</v>
      </c>
      <c r="I138" s="25">
        <f>Lorcana4861113[[#This Row],[Nb de cartes]]+'Inventaire - Chapitre 1'!G137</f>
        <v>5</v>
      </c>
      <c r="J138" s="25">
        <f>Lorcana4861113[[#This Row],[dont Nb brillant]]+'Inventaire - Chapitre 1'!H137</f>
        <v>0</v>
      </c>
    </row>
    <row r="139" spans="2:10" x14ac:dyDescent="0.25">
      <c r="B139" s="25">
        <v>135</v>
      </c>
      <c r="C139" s="25" t="s">
        <v>178</v>
      </c>
      <c r="D139" s="21" t="s">
        <v>30</v>
      </c>
      <c r="E139" s="25"/>
      <c r="F139" s="25"/>
      <c r="H139" s="25">
        <f>Lorcana4861113[[#This Row],[ID]]</f>
        <v>135</v>
      </c>
      <c r="I139" s="25">
        <f>Lorcana4861113[[#This Row],[Nb de cartes]]+'Inventaire - Chapitre 1'!G138</f>
        <v>11</v>
      </c>
      <c r="J139" s="25">
        <f>Lorcana4861113[[#This Row],[dont Nb brillant]]+'Inventaire - Chapitre 1'!H138</f>
        <v>1</v>
      </c>
    </row>
    <row r="140" spans="2:10" x14ac:dyDescent="0.25">
      <c r="B140" s="25">
        <v>136</v>
      </c>
      <c r="C140" s="25" t="s">
        <v>179</v>
      </c>
      <c r="D140" s="21" t="s">
        <v>30</v>
      </c>
      <c r="E140" s="25"/>
      <c r="F140" s="25"/>
      <c r="H140" s="25">
        <f>Lorcana4861113[[#This Row],[ID]]</f>
        <v>136</v>
      </c>
      <c r="I140" s="25">
        <f>Lorcana4861113[[#This Row],[Nb de cartes]]+'Inventaire - Chapitre 1'!G139</f>
        <v>3</v>
      </c>
      <c r="J140" s="25">
        <f>Lorcana4861113[[#This Row],[dont Nb brillant]]+'Inventaire - Chapitre 1'!H139</f>
        <v>1</v>
      </c>
    </row>
    <row r="141" spans="2:10" x14ac:dyDescent="0.25">
      <c r="B141" s="25">
        <v>137</v>
      </c>
      <c r="C141" s="25" t="s">
        <v>181</v>
      </c>
      <c r="D141" s="24" t="s">
        <v>33</v>
      </c>
      <c r="E141" s="25"/>
      <c r="F141" s="25"/>
      <c r="H141" s="25">
        <f>Lorcana4861113[[#This Row],[ID]]</f>
        <v>137</v>
      </c>
      <c r="I141" s="25">
        <f>Lorcana4861113[[#This Row],[Nb de cartes]]+'Inventaire - Chapitre 1'!G140</f>
        <v>5</v>
      </c>
      <c r="J141" s="25">
        <f>Lorcana4861113[[#This Row],[dont Nb brillant]]+'Inventaire - Chapitre 1'!H140</f>
        <v>2</v>
      </c>
    </row>
    <row r="142" spans="2:10" x14ac:dyDescent="0.25">
      <c r="B142" s="25">
        <v>138</v>
      </c>
      <c r="C142" s="25" t="s">
        <v>182</v>
      </c>
      <c r="D142" s="24" t="s">
        <v>33</v>
      </c>
      <c r="E142" s="25"/>
      <c r="F142" s="25"/>
      <c r="H142" s="25">
        <f>Lorcana4861113[[#This Row],[ID]]</f>
        <v>138</v>
      </c>
      <c r="I142" s="25">
        <f>Lorcana4861113[[#This Row],[Nb de cartes]]+'Inventaire - Chapitre 1'!G141</f>
        <v>16</v>
      </c>
      <c r="J142" s="25">
        <f>Lorcana4861113[[#This Row],[dont Nb brillant]]+'Inventaire - Chapitre 1'!H141</f>
        <v>2</v>
      </c>
    </row>
    <row r="143" spans="2:10" x14ac:dyDescent="0.25">
      <c r="B143" s="25">
        <v>139</v>
      </c>
      <c r="C143" s="25" t="s">
        <v>183</v>
      </c>
      <c r="D143" s="24" t="s">
        <v>33</v>
      </c>
      <c r="E143" s="25"/>
      <c r="F143" s="25"/>
      <c r="H143" s="25">
        <f>Lorcana4861113[[#This Row],[ID]]</f>
        <v>139</v>
      </c>
      <c r="I143" s="25">
        <f>Lorcana4861113[[#This Row],[Nb de cartes]]+'Inventaire - Chapitre 1'!G142</f>
        <v>6</v>
      </c>
      <c r="J143" s="25">
        <f>Lorcana4861113[[#This Row],[dont Nb brillant]]+'Inventaire - Chapitre 1'!H142</f>
        <v>2</v>
      </c>
    </row>
    <row r="144" spans="2:10" x14ac:dyDescent="0.25">
      <c r="B144" s="25">
        <v>140</v>
      </c>
      <c r="C144" s="25" t="s">
        <v>184</v>
      </c>
      <c r="D144" s="24" t="s">
        <v>33</v>
      </c>
      <c r="E144" s="25"/>
      <c r="F144" s="25"/>
      <c r="H144" s="25">
        <f>Lorcana4861113[[#This Row],[ID]]</f>
        <v>140</v>
      </c>
      <c r="I144" s="25">
        <f>Lorcana4861113[[#This Row],[Nb de cartes]]+'Inventaire - Chapitre 1'!G143</f>
        <v>13</v>
      </c>
      <c r="J144" s="25">
        <f>Lorcana4861113[[#This Row],[dont Nb brillant]]+'Inventaire - Chapitre 1'!H143</f>
        <v>0</v>
      </c>
    </row>
    <row r="145" spans="2:10" x14ac:dyDescent="0.25">
      <c r="B145" s="25">
        <v>141</v>
      </c>
      <c r="C145" s="25" t="s">
        <v>185</v>
      </c>
      <c r="D145" s="24" t="s">
        <v>33</v>
      </c>
      <c r="E145" s="25">
        <v>1</v>
      </c>
      <c r="F145" s="25"/>
      <c r="H145" s="25">
        <f>Lorcana4861113[[#This Row],[ID]]</f>
        <v>141</v>
      </c>
      <c r="I145" s="25">
        <f>Lorcana4861113[[#This Row],[Nb de cartes]]+'Inventaire - Chapitre 1'!G144</f>
        <v>10</v>
      </c>
      <c r="J145" s="25">
        <f>Lorcana4861113[[#This Row],[dont Nb brillant]]+'Inventaire - Chapitre 1'!H144</f>
        <v>0</v>
      </c>
    </row>
    <row r="146" spans="2:10" x14ac:dyDescent="0.25">
      <c r="B146" s="25">
        <v>142</v>
      </c>
      <c r="C146" s="25" t="s">
        <v>186</v>
      </c>
      <c r="D146" s="24" t="s">
        <v>33</v>
      </c>
      <c r="E146" s="25"/>
      <c r="F146" s="25"/>
      <c r="H146" s="25">
        <f>Lorcana4861113[[#This Row],[ID]]</f>
        <v>142</v>
      </c>
      <c r="I146" s="25">
        <f>Lorcana4861113[[#This Row],[Nb de cartes]]+'Inventaire - Chapitre 1'!G145</f>
        <v>2</v>
      </c>
      <c r="J146" s="25">
        <f>Lorcana4861113[[#This Row],[dont Nb brillant]]+'Inventaire - Chapitre 1'!H145</f>
        <v>0</v>
      </c>
    </row>
    <row r="147" spans="2:10" x14ac:dyDescent="0.25">
      <c r="B147" s="25">
        <v>143</v>
      </c>
      <c r="C147" s="25" t="s">
        <v>187</v>
      </c>
      <c r="D147" s="24" t="s">
        <v>33</v>
      </c>
      <c r="E147" s="25"/>
      <c r="F147" s="25"/>
      <c r="H147" s="25">
        <f>Lorcana4861113[[#This Row],[ID]]</f>
        <v>143</v>
      </c>
      <c r="I147" s="25">
        <f>Lorcana4861113[[#This Row],[Nb de cartes]]+'Inventaire - Chapitre 1'!G146</f>
        <v>8</v>
      </c>
      <c r="J147" s="25">
        <f>Lorcana4861113[[#This Row],[dont Nb brillant]]+'Inventaire - Chapitre 1'!H146</f>
        <v>0</v>
      </c>
    </row>
    <row r="148" spans="2:10" x14ac:dyDescent="0.25">
      <c r="B148" s="25">
        <v>144</v>
      </c>
      <c r="C148" s="25" t="s">
        <v>188</v>
      </c>
      <c r="D148" s="24" t="s">
        <v>33</v>
      </c>
      <c r="E148" s="25">
        <v>1</v>
      </c>
      <c r="F148" s="25"/>
      <c r="H148" s="25">
        <f>Lorcana4861113[[#This Row],[ID]]</f>
        <v>144</v>
      </c>
      <c r="I148" s="25">
        <f>Lorcana4861113[[#This Row],[Nb de cartes]]+'Inventaire - Chapitre 1'!G147</f>
        <v>17</v>
      </c>
      <c r="J148" s="25">
        <f>Lorcana4861113[[#This Row],[dont Nb brillant]]+'Inventaire - Chapitre 1'!H147</f>
        <v>2</v>
      </c>
    </row>
    <row r="149" spans="2:10" x14ac:dyDescent="0.25">
      <c r="B149" s="25">
        <v>145</v>
      </c>
      <c r="C149" s="25" t="s">
        <v>189</v>
      </c>
      <c r="D149" s="24" t="s">
        <v>33</v>
      </c>
      <c r="E149" s="25"/>
      <c r="F149" s="25"/>
      <c r="H149" s="25">
        <f>Lorcana4861113[[#This Row],[ID]]</f>
        <v>145</v>
      </c>
      <c r="I149" s="25">
        <f>Lorcana4861113[[#This Row],[Nb de cartes]]+'Inventaire - Chapitre 1'!G148</f>
        <v>18</v>
      </c>
      <c r="J149" s="25">
        <f>Lorcana4861113[[#This Row],[dont Nb brillant]]+'Inventaire - Chapitre 1'!H148</f>
        <v>2</v>
      </c>
    </row>
    <row r="150" spans="2:10" x14ac:dyDescent="0.25">
      <c r="B150" s="25">
        <v>146</v>
      </c>
      <c r="C150" s="25" t="s">
        <v>190</v>
      </c>
      <c r="D150" s="24" t="s">
        <v>33</v>
      </c>
      <c r="E150" s="25"/>
      <c r="F150" s="25"/>
      <c r="H150" s="25">
        <f>Lorcana4861113[[#This Row],[ID]]</f>
        <v>146</v>
      </c>
      <c r="I150" s="25">
        <f>Lorcana4861113[[#This Row],[Nb de cartes]]+'Inventaire - Chapitre 1'!G149</f>
        <v>13</v>
      </c>
      <c r="J150" s="25">
        <f>Lorcana4861113[[#This Row],[dont Nb brillant]]+'Inventaire - Chapitre 1'!H149</f>
        <v>3</v>
      </c>
    </row>
    <row r="151" spans="2:10" x14ac:dyDescent="0.25">
      <c r="B151" s="25">
        <v>147</v>
      </c>
      <c r="C151" s="25" t="s">
        <v>191</v>
      </c>
      <c r="D151" s="24" t="s">
        <v>33</v>
      </c>
      <c r="E151" s="25"/>
      <c r="F151" s="25"/>
      <c r="H151" s="25">
        <f>Lorcana4861113[[#This Row],[ID]]</f>
        <v>147</v>
      </c>
      <c r="I151" s="25">
        <f>Lorcana4861113[[#This Row],[Nb de cartes]]+'Inventaire - Chapitre 1'!G150</f>
        <v>2</v>
      </c>
      <c r="J151" s="25">
        <f>Lorcana4861113[[#This Row],[dont Nb brillant]]+'Inventaire - Chapitre 1'!H150</f>
        <v>0</v>
      </c>
    </row>
    <row r="152" spans="2:10" x14ac:dyDescent="0.25">
      <c r="B152" s="25">
        <v>148</v>
      </c>
      <c r="C152" s="25" t="s">
        <v>192</v>
      </c>
      <c r="D152" s="24" t="s">
        <v>33</v>
      </c>
      <c r="E152" s="25">
        <v>1</v>
      </c>
      <c r="F152" s="25"/>
      <c r="H152" s="25">
        <f>Lorcana4861113[[#This Row],[ID]]</f>
        <v>148</v>
      </c>
      <c r="I152" s="25">
        <f>Lorcana4861113[[#This Row],[Nb de cartes]]+'Inventaire - Chapitre 1'!G151</f>
        <v>18</v>
      </c>
      <c r="J152" s="25">
        <f>Lorcana4861113[[#This Row],[dont Nb brillant]]+'Inventaire - Chapitre 1'!H151</f>
        <v>0</v>
      </c>
    </row>
    <row r="153" spans="2:10" x14ac:dyDescent="0.25">
      <c r="B153" s="25">
        <v>149</v>
      </c>
      <c r="C153" s="25" t="s">
        <v>193</v>
      </c>
      <c r="D153" s="24" t="s">
        <v>33</v>
      </c>
      <c r="E153" s="25"/>
      <c r="F153" s="25"/>
      <c r="H153" s="25">
        <f>Lorcana4861113[[#This Row],[ID]]</f>
        <v>149</v>
      </c>
      <c r="I153" s="25">
        <f>Lorcana4861113[[#This Row],[Nb de cartes]]+'Inventaire - Chapitre 1'!G152</f>
        <v>8</v>
      </c>
      <c r="J153" s="25">
        <f>Lorcana4861113[[#This Row],[dont Nb brillant]]+'Inventaire - Chapitre 1'!H152</f>
        <v>0</v>
      </c>
    </row>
    <row r="154" spans="2:10" x14ac:dyDescent="0.25">
      <c r="B154" s="25">
        <v>150</v>
      </c>
      <c r="C154" s="25" t="s">
        <v>194</v>
      </c>
      <c r="D154" s="24" t="s">
        <v>33</v>
      </c>
      <c r="E154" s="25"/>
      <c r="F154" s="25"/>
      <c r="H154" s="25">
        <f>Lorcana4861113[[#This Row],[ID]]</f>
        <v>150</v>
      </c>
      <c r="I154" s="25">
        <f>Lorcana4861113[[#This Row],[Nb de cartes]]+'Inventaire - Chapitre 1'!G153</f>
        <v>14</v>
      </c>
      <c r="J154" s="25">
        <f>Lorcana4861113[[#This Row],[dont Nb brillant]]+'Inventaire - Chapitre 1'!H153</f>
        <v>0</v>
      </c>
    </row>
    <row r="155" spans="2:10" x14ac:dyDescent="0.25">
      <c r="B155" s="25">
        <v>151</v>
      </c>
      <c r="C155" s="25" t="s">
        <v>195</v>
      </c>
      <c r="D155" s="24" t="s">
        <v>33</v>
      </c>
      <c r="E155" s="25"/>
      <c r="F155" s="25"/>
      <c r="H155" s="25">
        <f>Lorcana4861113[[#This Row],[ID]]</f>
        <v>151</v>
      </c>
      <c r="I155" s="25">
        <f>Lorcana4861113[[#This Row],[Nb de cartes]]+'Inventaire - Chapitre 1'!G154</f>
        <v>6</v>
      </c>
      <c r="J155" s="25">
        <f>Lorcana4861113[[#This Row],[dont Nb brillant]]+'Inventaire - Chapitre 1'!H154</f>
        <v>1</v>
      </c>
    </row>
    <row r="156" spans="2:10" x14ac:dyDescent="0.25">
      <c r="B156" s="25">
        <v>152</v>
      </c>
      <c r="C156" s="25" t="s">
        <v>196</v>
      </c>
      <c r="D156" s="24" t="s">
        <v>33</v>
      </c>
      <c r="E156" s="25"/>
      <c r="F156" s="25"/>
      <c r="H156" s="25">
        <f>Lorcana4861113[[#This Row],[ID]]</f>
        <v>152</v>
      </c>
      <c r="I156" s="25">
        <f>Lorcana4861113[[#This Row],[Nb de cartes]]+'Inventaire - Chapitre 1'!G155</f>
        <v>3</v>
      </c>
      <c r="J156" s="25">
        <f>Lorcana4861113[[#This Row],[dont Nb brillant]]+'Inventaire - Chapitre 1'!H155</f>
        <v>1</v>
      </c>
    </row>
    <row r="157" spans="2:10" x14ac:dyDescent="0.25">
      <c r="B157" s="25">
        <v>153</v>
      </c>
      <c r="C157" s="25" t="s">
        <v>197</v>
      </c>
      <c r="D157" s="24" t="s">
        <v>33</v>
      </c>
      <c r="E157" s="25"/>
      <c r="F157" s="25"/>
      <c r="H157" s="25">
        <f>Lorcana4861113[[#This Row],[ID]]</f>
        <v>153</v>
      </c>
      <c r="I157" s="25">
        <f>Lorcana4861113[[#This Row],[Nb de cartes]]+'Inventaire - Chapitre 1'!G156</f>
        <v>11</v>
      </c>
      <c r="J157" s="25">
        <f>Lorcana4861113[[#This Row],[dont Nb brillant]]+'Inventaire - Chapitre 1'!H156</f>
        <v>1</v>
      </c>
    </row>
    <row r="158" spans="2:10" x14ac:dyDescent="0.25">
      <c r="B158" s="25">
        <v>154</v>
      </c>
      <c r="C158" s="25" t="s">
        <v>198</v>
      </c>
      <c r="D158" s="24" t="s">
        <v>33</v>
      </c>
      <c r="E158" s="25"/>
      <c r="F158" s="25"/>
      <c r="H158" s="25">
        <f>Lorcana4861113[[#This Row],[ID]]</f>
        <v>154</v>
      </c>
      <c r="I158" s="25">
        <f>Lorcana4861113[[#This Row],[Nb de cartes]]+'Inventaire - Chapitre 1'!G157</f>
        <v>17</v>
      </c>
      <c r="J158" s="25">
        <f>Lorcana4861113[[#This Row],[dont Nb brillant]]+'Inventaire - Chapitre 1'!H157</f>
        <v>1</v>
      </c>
    </row>
    <row r="159" spans="2:10" x14ac:dyDescent="0.25">
      <c r="B159" s="25">
        <v>155</v>
      </c>
      <c r="C159" s="25" t="s">
        <v>199</v>
      </c>
      <c r="D159" s="24" t="s">
        <v>33</v>
      </c>
      <c r="E159" s="25"/>
      <c r="F159" s="25"/>
      <c r="H159" s="25">
        <f>Lorcana4861113[[#This Row],[ID]]</f>
        <v>155</v>
      </c>
      <c r="I159" s="25">
        <f>Lorcana4861113[[#This Row],[Nb de cartes]]+'Inventaire - Chapitre 1'!G158</f>
        <v>16</v>
      </c>
      <c r="J159" s="25">
        <f>Lorcana4861113[[#This Row],[dont Nb brillant]]+'Inventaire - Chapitre 1'!H158</f>
        <v>2</v>
      </c>
    </row>
    <row r="160" spans="2:10" x14ac:dyDescent="0.25">
      <c r="B160" s="25">
        <v>156</v>
      </c>
      <c r="C160" s="25" t="s">
        <v>200</v>
      </c>
      <c r="D160" s="24" t="s">
        <v>33</v>
      </c>
      <c r="E160" s="25"/>
      <c r="F160" s="25"/>
      <c r="H160" s="25">
        <f>Lorcana4861113[[#This Row],[ID]]</f>
        <v>156</v>
      </c>
      <c r="I160" s="25">
        <f>Lorcana4861113[[#This Row],[Nb de cartes]]+'Inventaire - Chapitre 1'!G159</f>
        <v>16</v>
      </c>
      <c r="J160" s="25">
        <f>Lorcana4861113[[#This Row],[dont Nb brillant]]+'Inventaire - Chapitre 1'!H159</f>
        <v>1</v>
      </c>
    </row>
    <row r="161" spans="2:10" x14ac:dyDescent="0.25">
      <c r="B161" s="25">
        <v>157</v>
      </c>
      <c r="C161" s="25" t="s">
        <v>201</v>
      </c>
      <c r="D161" s="24" t="s">
        <v>33</v>
      </c>
      <c r="E161" s="25"/>
      <c r="F161" s="25"/>
      <c r="H161" s="25">
        <f>Lorcana4861113[[#This Row],[ID]]</f>
        <v>157</v>
      </c>
      <c r="I161" s="25">
        <f>Lorcana4861113[[#This Row],[Nb de cartes]]+'Inventaire - Chapitre 1'!G160</f>
        <v>7</v>
      </c>
      <c r="J161" s="25">
        <f>Lorcana4861113[[#This Row],[dont Nb brillant]]+'Inventaire - Chapitre 1'!H160</f>
        <v>0</v>
      </c>
    </row>
    <row r="162" spans="2:10" x14ac:dyDescent="0.25">
      <c r="B162" s="25">
        <v>158</v>
      </c>
      <c r="C162" s="25" t="s">
        <v>202</v>
      </c>
      <c r="D162" s="24" t="s">
        <v>33</v>
      </c>
      <c r="E162" s="25"/>
      <c r="F162" s="25"/>
      <c r="H162" s="25">
        <f>Lorcana4861113[[#This Row],[ID]]</f>
        <v>158</v>
      </c>
      <c r="I162" s="25">
        <f>Lorcana4861113[[#This Row],[Nb de cartes]]+'Inventaire - Chapitre 1'!G161</f>
        <v>8</v>
      </c>
      <c r="J162" s="25">
        <f>Lorcana4861113[[#This Row],[dont Nb brillant]]+'Inventaire - Chapitre 1'!H161</f>
        <v>0</v>
      </c>
    </row>
    <row r="163" spans="2:10" x14ac:dyDescent="0.25">
      <c r="B163" s="25">
        <v>159</v>
      </c>
      <c r="C163" s="25" t="s">
        <v>203</v>
      </c>
      <c r="D163" s="24" t="s">
        <v>33</v>
      </c>
      <c r="E163" s="25"/>
      <c r="F163" s="25"/>
      <c r="H163" s="25">
        <f>Lorcana4861113[[#This Row],[ID]]</f>
        <v>159</v>
      </c>
      <c r="I163" s="25">
        <f>Lorcana4861113[[#This Row],[Nb de cartes]]+'Inventaire - Chapitre 1'!G162</f>
        <v>3</v>
      </c>
      <c r="J163" s="25">
        <f>Lorcana4861113[[#This Row],[dont Nb brillant]]+'Inventaire - Chapitre 1'!H162</f>
        <v>0</v>
      </c>
    </row>
    <row r="164" spans="2:10" x14ac:dyDescent="0.25">
      <c r="B164" s="25">
        <v>160</v>
      </c>
      <c r="C164" s="25" t="s">
        <v>204</v>
      </c>
      <c r="D164" s="24" t="s">
        <v>33</v>
      </c>
      <c r="E164" s="25"/>
      <c r="F164" s="25"/>
      <c r="H164" s="25">
        <f>Lorcana4861113[[#This Row],[ID]]</f>
        <v>160</v>
      </c>
      <c r="I164" s="25">
        <f>Lorcana4861113[[#This Row],[Nb de cartes]]+'Inventaire - Chapitre 1'!G163</f>
        <v>10</v>
      </c>
      <c r="J164" s="25">
        <f>Lorcana4861113[[#This Row],[dont Nb brillant]]+'Inventaire - Chapitre 1'!H163</f>
        <v>1</v>
      </c>
    </row>
    <row r="165" spans="2:10" x14ac:dyDescent="0.25">
      <c r="B165" s="25">
        <v>161</v>
      </c>
      <c r="C165" s="25" t="s">
        <v>205</v>
      </c>
      <c r="D165" s="24" t="s">
        <v>33</v>
      </c>
      <c r="E165" s="25"/>
      <c r="F165" s="25"/>
      <c r="H165" s="25">
        <f>Lorcana4861113[[#This Row],[ID]]</f>
        <v>161</v>
      </c>
      <c r="I165" s="25">
        <f>Lorcana4861113[[#This Row],[Nb de cartes]]+'Inventaire - Chapitre 1'!G164</f>
        <v>17</v>
      </c>
      <c r="J165" s="25">
        <f>Lorcana4861113[[#This Row],[dont Nb brillant]]+'Inventaire - Chapitre 1'!H164</f>
        <v>0</v>
      </c>
    </row>
    <row r="166" spans="2:10" x14ac:dyDescent="0.25">
      <c r="B166" s="25">
        <v>162</v>
      </c>
      <c r="C166" s="25" t="s">
        <v>206</v>
      </c>
      <c r="D166" s="24" t="s">
        <v>33</v>
      </c>
      <c r="E166" s="25"/>
      <c r="F166" s="25"/>
      <c r="H166" s="25">
        <f>Lorcana4861113[[#This Row],[ID]]</f>
        <v>162</v>
      </c>
      <c r="I166" s="25">
        <f>Lorcana4861113[[#This Row],[Nb de cartes]]+'Inventaire - Chapitre 1'!G165</f>
        <v>5</v>
      </c>
      <c r="J166" s="25">
        <f>Lorcana4861113[[#This Row],[dont Nb brillant]]+'Inventaire - Chapitre 1'!H165</f>
        <v>0</v>
      </c>
    </row>
    <row r="167" spans="2:10" x14ac:dyDescent="0.25">
      <c r="B167" s="25">
        <v>163</v>
      </c>
      <c r="C167" s="25" t="s">
        <v>207</v>
      </c>
      <c r="D167" s="24" t="s">
        <v>33</v>
      </c>
      <c r="E167" s="25"/>
      <c r="F167" s="25"/>
      <c r="H167" s="25">
        <f>Lorcana4861113[[#This Row],[ID]]</f>
        <v>163</v>
      </c>
      <c r="I167" s="25">
        <f>Lorcana4861113[[#This Row],[Nb de cartes]]+'Inventaire - Chapitre 1'!G166</f>
        <v>3</v>
      </c>
      <c r="J167" s="25">
        <f>Lorcana4861113[[#This Row],[dont Nb brillant]]+'Inventaire - Chapitre 1'!H166</f>
        <v>1</v>
      </c>
    </row>
    <row r="168" spans="2:10" x14ac:dyDescent="0.25">
      <c r="B168" s="25">
        <v>164</v>
      </c>
      <c r="C168" s="25" t="s">
        <v>208</v>
      </c>
      <c r="D168" s="24" t="s">
        <v>33</v>
      </c>
      <c r="E168" s="25"/>
      <c r="F168" s="25"/>
      <c r="H168" s="25">
        <f>Lorcana4861113[[#This Row],[ID]]</f>
        <v>164</v>
      </c>
      <c r="I168" s="25">
        <f>Lorcana4861113[[#This Row],[Nb de cartes]]+'Inventaire - Chapitre 1'!G167</f>
        <v>13</v>
      </c>
      <c r="J168" s="25">
        <f>Lorcana4861113[[#This Row],[dont Nb brillant]]+'Inventaire - Chapitre 1'!H167</f>
        <v>0</v>
      </c>
    </row>
    <row r="169" spans="2:10" x14ac:dyDescent="0.25">
      <c r="B169" s="25">
        <v>165</v>
      </c>
      <c r="C169" s="25" t="s">
        <v>209</v>
      </c>
      <c r="D169" s="24" t="s">
        <v>33</v>
      </c>
      <c r="E169" s="25"/>
      <c r="F169" s="25"/>
      <c r="H169" s="25">
        <f>Lorcana4861113[[#This Row],[ID]]</f>
        <v>165</v>
      </c>
      <c r="I169" s="25">
        <f>Lorcana4861113[[#This Row],[Nb de cartes]]+'Inventaire - Chapitre 1'!G168</f>
        <v>16</v>
      </c>
      <c r="J169" s="25">
        <f>Lorcana4861113[[#This Row],[dont Nb brillant]]+'Inventaire - Chapitre 1'!H168</f>
        <v>0</v>
      </c>
    </row>
    <row r="170" spans="2:10" x14ac:dyDescent="0.25">
      <c r="B170" s="25">
        <v>166</v>
      </c>
      <c r="C170" s="25" t="s">
        <v>210</v>
      </c>
      <c r="D170" s="24" t="s">
        <v>33</v>
      </c>
      <c r="E170" s="25"/>
      <c r="F170" s="25"/>
      <c r="H170" s="25">
        <f>Lorcana4861113[[#This Row],[ID]]</f>
        <v>166</v>
      </c>
      <c r="I170" s="25">
        <f>Lorcana4861113[[#This Row],[Nb de cartes]]+'Inventaire - Chapitre 1'!G169</f>
        <v>9</v>
      </c>
      <c r="J170" s="25">
        <f>Lorcana4861113[[#This Row],[dont Nb brillant]]+'Inventaire - Chapitre 1'!H169</f>
        <v>0</v>
      </c>
    </row>
    <row r="171" spans="2:10" x14ac:dyDescent="0.25">
      <c r="B171" s="25">
        <v>167</v>
      </c>
      <c r="C171" s="25" t="s">
        <v>211</v>
      </c>
      <c r="D171" s="24" t="s">
        <v>33</v>
      </c>
      <c r="E171" s="25"/>
      <c r="F171" s="25"/>
      <c r="H171" s="25">
        <f>Lorcana4861113[[#This Row],[ID]]</f>
        <v>167</v>
      </c>
      <c r="I171" s="25">
        <f>Lorcana4861113[[#This Row],[Nb de cartes]]+'Inventaire - Chapitre 1'!G170</f>
        <v>7</v>
      </c>
      <c r="J171" s="25">
        <f>Lorcana4861113[[#This Row],[dont Nb brillant]]+'Inventaire - Chapitre 1'!H170</f>
        <v>0</v>
      </c>
    </row>
    <row r="172" spans="2:10" x14ac:dyDescent="0.25">
      <c r="B172" s="25">
        <v>168</v>
      </c>
      <c r="C172" s="25" t="s">
        <v>212</v>
      </c>
      <c r="D172" s="24" t="s">
        <v>33</v>
      </c>
      <c r="E172" s="25"/>
      <c r="F172" s="25"/>
      <c r="H172" s="25">
        <f>Lorcana4861113[[#This Row],[ID]]</f>
        <v>168</v>
      </c>
      <c r="I172" s="25">
        <f>Lorcana4861113[[#This Row],[Nb de cartes]]+'Inventaire - Chapitre 1'!G171</f>
        <v>6</v>
      </c>
      <c r="J172" s="25">
        <f>Lorcana4861113[[#This Row],[dont Nb brillant]]+'Inventaire - Chapitre 1'!H171</f>
        <v>1</v>
      </c>
    </row>
    <row r="173" spans="2:10" x14ac:dyDescent="0.25">
      <c r="B173" s="25">
        <v>169</v>
      </c>
      <c r="C173" s="25" t="s">
        <v>213</v>
      </c>
      <c r="D173" s="24" t="s">
        <v>33</v>
      </c>
      <c r="E173" s="25"/>
      <c r="F173" s="25"/>
      <c r="H173" s="25">
        <f>Lorcana4861113[[#This Row],[ID]]</f>
        <v>169</v>
      </c>
      <c r="I173" s="25">
        <f>Lorcana4861113[[#This Row],[Nb de cartes]]+'Inventaire - Chapitre 1'!G172</f>
        <v>15</v>
      </c>
      <c r="J173" s="25">
        <f>Lorcana4861113[[#This Row],[dont Nb brillant]]+'Inventaire - Chapitre 1'!H172</f>
        <v>0</v>
      </c>
    </row>
    <row r="174" spans="2:10" x14ac:dyDescent="0.25">
      <c r="B174" s="25">
        <v>170</v>
      </c>
      <c r="C174" s="25" t="s">
        <v>214</v>
      </c>
      <c r="D174" s="24" t="s">
        <v>33</v>
      </c>
      <c r="E174" s="25"/>
      <c r="F174" s="25"/>
      <c r="H174" s="25">
        <f>Lorcana4861113[[#This Row],[ID]]</f>
        <v>170</v>
      </c>
      <c r="I174" s="25">
        <f>Lorcana4861113[[#This Row],[Nb de cartes]]+'Inventaire - Chapitre 1'!G173</f>
        <v>8</v>
      </c>
      <c r="J174" s="25">
        <f>Lorcana4861113[[#This Row],[dont Nb brillant]]+'Inventaire - Chapitre 1'!H173</f>
        <v>0</v>
      </c>
    </row>
    <row r="175" spans="2:10" x14ac:dyDescent="0.25">
      <c r="B175" s="25">
        <v>171</v>
      </c>
      <c r="C175" s="25" t="s">
        <v>215</v>
      </c>
      <c r="D175" s="22" t="s">
        <v>31</v>
      </c>
      <c r="E175" s="25"/>
      <c r="F175" s="25"/>
      <c r="H175" s="25">
        <f>Lorcana4861113[[#This Row],[ID]]</f>
        <v>171</v>
      </c>
      <c r="I175" s="25">
        <f>Lorcana4861113[[#This Row],[Nb de cartes]]+'Inventaire - Chapitre 1'!G174</f>
        <v>17</v>
      </c>
      <c r="J175" s="25">
        <f>Lorcana4861113[[#This Row],[dont Nb brillant]]+'Inventaire - Chapitre 1'!H174</f>
        <v>1</v>
      </c>
    </row>
    <row r="176" spans="2:10" x14ac:dyDescent="0.25">
      <c r="B176" s="25">
        <v>172</v>
      </c>
      <c r="C176" s="25" t="s">
        <v>216</v>
      </c>
      <c r="D176" s="22" t="s">
        <v>31</v>
      </c>
      <c r="E176" s="25"/>
      <c r="F176" s="25"/>
      <c r="H176" s="25">
        <f>Lorcana4861113[[#This Row],[ID]]</f>
        <v>172</v>
      </c>
      <c r="I176" s="25">
        <f>Lorcana4861113[[#This Row],[Nb de cartes]]+'Inventaire - Chapitre 1'!G175</f>
        <v>8</v>
      </c>
      <c r="J176" s="25">
        <f>Lorcana4861113[[#This Row],[dont Nb brillant]]+'Inventaire - Chapitre 1'!H175</f>
        <v>0</v>
      </c>
    </row>
    <row r="177" spans="2:10" x14ac:dyDescent="0.25">
      <c r="B177" s="25">
        <v>173</v>
      </c>
      <c r="C177" s="25" t="s">
        <v>217</v>
      </c>
      <c r="D177" s="22" t="s">
        <v>31</v>
      </c>
      <c r="E177" s="25"/>
      <c r="F177" s="25"/>
      <c r="H177" s="25">
        <f>Lorcana4861113[[#This Row],[ID]]</f>
        <v>173</v>
      </c>
      <c r="I177" s="25">
        <f>Lorcana4861113[[#This Row],[Nb de cartes]]+'Inventaire - Chapitre 1'!G176</f>
        <v>7</v>
      </c>
      <c r="J177" s="25">
        <f>Lorcana4861113[[#This Row],[dont Nb brillant]]+'Inventaire - Chapitre 1'!H176</f>
        <v>0</v>
      </c>
    </row>
    <row r="178" spans="2:10" x14ac:dyDescent="0.25">
      <c r="B178" s="25">
        <v>174</v>
      </c>
      <c r="C178" s="25" t="s">
        <v>218</v>
      </c>
      <c r="D178" s="22" t="s">
        <v>31</v>
      </c>
      <c r="E178" s="25"/>
      <c r="F178" s="25"/>
      <c r="H178" s="25">
        <f>Lorcana4861113[[#This Row],[ID]]</f>
        <v>174</v>
      </c>
      <c r="I178" s="25">
        <f>Lorcana4861113[[#This Row],[Nb de cartes]]+'Inventaire - Chapitre 1'!G177</f>
        <v>14</v>
      </c>
      <c r="J178" s="25">
        <f>Lorcana4861113[[#This Row],[dont Nb brillant]]+'Inventaire - Chapitre 1'!H177</f>
        <v>0</v>
      </c>
    </row>
    <row r="179" spans="2:10" x14ac:dyDescent="0.25">
      <c r="B179" s="25">
        <v>175</v>
      </c>
      <c r="C179" s="25" t="s">
        <v>219</v>
      </c>
      <c r="D179" s="22" t="s">
        <v>31</v>
      </c>
      <c r="E179" s="25"/>
      <c r="F179" s="25"/>
      <c r="H179" s="25">
        <f>Lorcana4861113[[#This Row],[ID]]</f>
        <v>175</v>
      </c>
      <c r="I179" s="25">
        <f>Lorcana4861113[[#This Row],[Nb de cartes]]+'Inventaire - Chapitre 1'!G178</f>
        <v>7</v>
      </c>
      <c r="J179" s="25">
        <f>Lorcana4861113[[#This Row],[dont Nb brillant]]+'Inventaire - Chapitre 1'!H178</f>
        <v>0</v>
      </c>
    </row>
    <row r="180" spans="2:10" x14ac:dyDescent="0.25">
      <c r="B180" s="25">
        <v>176</v>
      </c>
      <c r="C180" s="25" t="s">
        <v>220</v>
      </c>
      <c r="D180" s="22" t="s">
        <v>31</v>
      </c>
      <c r="E180" s="25"/>
      <c r="F180" s="25"/>
      <c r="H180" s="25">
        <f>Lorcana4861113[[#This Row],[ID]]</f>
        <v>176</v>
      </c>
      <c r="I180" s="25">
        <f>Lorcana4861113[[#This Row],[Nb de cartes]]+'Inventaire - Chapitre 1'!G179</f>
        <v>16</v>
      </c>
      <c r="J180" s="25">
        <f>Lorcana4861113[[#This Row],[dont Nb brillant]]+'Inventaire - Chapitre 1'!H179</f>
        <v>0</v>
      </c>
    </row>
    <row r="181" spans="2:10" x14ac:dyDescent="0.25">
      <c r="B181" s="25">
        <v>177</v>
      </c>
      <c r="C181" s="25" t="s">
        <v>221</v>
      </c>
      <c r="D181" s="22" t="s">
        <v>31</v>
      </c>
      <c r="E181" s="25"/>
      <c r="F181" s="25"/>
      <c r="H181" s="25">
        <f>Lorcana4861113[[#This Row],[ID]]</f>
        <v>177</v>
      </c>
      <c r="I181" s="25">
        <f>Lorcana4861113[[#This Row],[Nb de cartes]]+'Inventaire - Chapitre 1'!G180</f>
        <v>10</v>
      </c>
      <c r="J181" s="25">
        <f>Lorcana4861113[[#This Row],[dont Nb brillant]]+'Inventaire - Chapitre 1'!H180</f>
        <v>0</v>
      </c>
    </row>
    <row r="182" spans="2:10" x14ac:dyDescent="0.25">
      <c r="B182" s="25">
        <v>178</v>
      </c>
      <c r="C182" s="25" t="s">
        <v>222</v>
      </c>
      <c r="D182" s="22" t="s">
        <v>31</v>
      </c>
      <c r="E182" s="25"/>
      <c r="F182" s="25"/>
      <c r="H182" s="25">
        <f>Lorcana4861113[[#This Row],[ID]]</f>
        <v>178</v>
      </c>
      <c r="I182" s="25">
        <f>Lorcana4861113[[#This Row],[Nb de cartes]]+'Inventaire - Chapitre 1'!G181</f>
        <v>1</v>
      </c>
      <c r="J182" s="25">
        <f>Lorcana4861113[[#This Row],[dont Nb brillant]]+'Inventaire - Chapitre 1'!H181</f>
        <v>0</v>
      </c>
    </row>
    <row r="183" spans="2:10" x14ac:dyDescent="0.25">
      <c r="B183" s="25">
        <v>179</v>
      </c>
      <c r="C183" s="25" t="s">
        <v>223</v>
      </c>
      <c r="D183" s="22" t="s">
        <v>31</v>
      </c>
      <c r="E183" s="25"/>
      <c r="F183" s="25"/>
      <c r="H183" s="25">
        <f>Lorcana4861113[[#This Row],[ID]]</f>
        <v>179</v>
      </c>
      <c r="I183" s="25">
        <f>Lorcana4861113[[#This Row],[Nb de cartes]]+'Inventaire - Chapitre 1'!G182</f>
        <v>15</v>
      </c>
      <c r="J183" s="25">
        <f>Lorcana4861113[[#This Row],[dont Nb brillant]]+'Inventaire - Chapitre 1'!H182</f>
        <v>2</v>
      </c>
    </row>
    <row r="184" spans="2:10" x14ac:dyDescent="0.25">
      <c r="B184" s="25">
        <v>180</v>
      </c>
      <c r="C184" s="25" t="s">
        <v>224</v>
      </c>
      <c r="D184" s="22" t="s">
        <v>31</v>
      </c>
      <c r="E184" s="25"/>
      <c r="F184" s="25"/>
      <c r="H184" s="25">
        <f>Lorcana4861113[[#This Row],[ID]]</f>
        <v>180</v>
      </c>
      <c r="I184" s="25">
        <f>Lorcana4861113[[#This Row],[Nb de cartes]]+'Inventaire - Chapitre 1'!G183</f>
        <v>7</v>
      </c>
      <c r="J184" s="25">
        <f>Lorcana4861113[[#This Row],[dont Nb brillant]]+'Inventaire - Chapitre 1'!H183</f>
        <v>1</v>
      </c>
    </row>
    <row r="185" spans="2:10" x14ac:dyDescent="0.25">
      <c r="B185" s="25">
        <v>181</v>
      </c>
      <c r="C185" s="25" t="s">
        <v>225</v>
      </c>
      <c r="D185" s="22" t="s">
        <v>31</v>
      </c>
      <c r="E185" s="25"/>
      <c r="F185" s="25"/>
      <c r="H185" s="25">
        <f>Lorcana4861113[[#This Row],[ID]]</f>
        <v>181</v>
      </c>
      <c r="I185" s="25">
        <f>Lorcana4861113[[#This Row],[Nb de cartes]]+'Inventaire - Chapitre 1'!G184</f>
        <v>16</v>
      </c>
      <c r="J185" s="25">
        <f>Lorcana4861113[[#This Row],[dont Nb brillant]]+'Inventaire - Chapitre 1'!H184</f>
        <v>0</v>
      </c>
    </row>
    <row r="186" spans="2:10" x14ac:dyDescent="0.25">
      <c r="B186" s="25">
        <v>182</v>
      </c>
      <c r="C186" s="25" t="s">
        <v>226</v>
      </c>
      <c r="D186" s="22" t="s">
        <v>31</v>
      </c>
      <c r="E186" s="25">
        <v>1</v>
      </c>
      <c r="F186" s="25"/>
      <c r="H186" s="25">
        <f>Lorcana4861113[[#This Row],[ID]]</f>
        <v>182</v>
      </c>
      <c r="I186" s="25">
        <f>Lorcana4861113[[#This Row],[Nb de cartes]]+'Inventaire - Chapitre 1'!G185</f>
        <v>17</v>
      </c>
      <c r="J186" s="25">
        <f>Lorcana4861113[[#This Row],[dont Nb brillant]]+'Inventaire - Chapitre 1'!H185</f>
        <v>1</v>
      </c>
    </row>
    <row r="187" spans="2:10" x14ac:dyDescent="0.25">
      <c r="B187" s="25">
        <v>183</v>
      </c>
      <c r="C187" s="25" t="s">
        <v>227</v>
      </c>
      <c r="D187" s="22" t="s">
        <v>31</v>
      </c>
      <c r="E187" s="25"/>
      <c r="F187" s="25"/>
      <c r="H187" s="25">
        <f>Lorcana4861113[[#This Row],[ID]]</f>
        <v>183</v>
      </c>
      <c r="I187" s="25">
        <f>Lorcana4861113[[#This Row],[Nb de cartes]]+'Inventaire - Chapitre 1'!G186</f>
        <v>13</v>
      </c>
      <c r="J187" s="25">
        <f>Lorcana4861113[[#This Row],[dont Nb brillant]]+'Inventaire - Chapitre 1'!H186</f>
        <v>3</v>
      </c>
    </row>
    <row r="188" spans="2:10" x14ac:dyDescent="0.25">
      <c r="B188" s="25">
        <v>184</v>
      </c>
      <c r="C188" s="25" t="s">
        <v>228</v>
      </c>
      <c r="D188" s="22" t="s">
        <v>31</v>
      </c>
      <c r="E188" s="25"/>
      <c r="F188" s="25"/>
      <c r="H188" s="25">
        <f>Lorcana4861113[[#This Row],[ID]]</f>
        <v>184</v>
      </c>
      <c r="I188" s="25">
        <f>Lorcana4861113[[#This Row],[Nb de cartes]]+'Inventaire - Chapitre 1'!G187</f>
        <v>12</v>
      </c>
      <c r="J188" s="25">
        <f>Lorcana4861113[[#This Row],[dont Nb brillant]]+'Inventaire - Chapitre 1'!H187</f>
        <v>0</v>
      </c>
    </row>
    <row r="189" spans="2:10" x14ac:dyDescent="0.25">
      <c r="B189" s="25">
        <v>185</v>
      </c>
      <c r="C189" s="25" t="s">
        <v>229</v>
      </c>
      <c r="D189" s="22" t="s">
        <v>31</v>
      </c>
      <c r="E189" s="25">
        <v>1</v>
      </c>
      <c r="F189" s="25"/>
      <c r="H189" s="25">
        <f>Lorcana4861113[[#This Row],[ID]]</f>
        <v>185</v>
      </c>
      <c r="I189" s="25">
        <f>Lorcana4861113[[#This Row],[Nb de cartes]]+'Inventaire - Chapitre 1'!G188</f>
        <v>7</v>
      </c>
      <c r="J189" s="25">
        <f>Lorcana4861113[[#This Row],[dont Nb brillant]]+'Inventaire - Chapitre 1'!H188</f>
        <v>1</v>
      </c>
    </row>
    <row r="190" spans="2:10" x14ac:dyDescent="0.25">
      <c r="B190" s="25">
        <v>186</v>
      </c>
      <c r="C190" s="25" t="s">
        <v>230</v>
      </c>
      <c r="D190" s="22" t="s">
        <v>31</v>
      </c>
      <c r="E190" s="25"/>
      <c r="F190" s="25"/>
      <c r="H190" s="25">
        <f>Lorcana4861113[[#This Row],[ID]]</f>
        <v>186</v>
      </c>
      <c r="I190" s="25">
        <f>Lorcana4861113[[#This Row],[Nb de cartes]]+'Inventaire - Chapitre 1'!G189</f>
        <v>4</v>
      </c>
      <c r="J190" s="25">
        <f>Lorcana4861113[[#This Row],[dont Nb brillant]]+'Inventaire - Chapitre 1'!H189</f>
        <v>0</v>
      </c>
    </row>
    <row r="191" spans="2:10" x14ac:dyDescent="0.25">
      <c r="B191" s="25">
        <v>187</v>
      </c>
      <c r="C191" s="25" t="s">
        <v>231</v>
      </c>
      <c r="D191" s="22" t="s">
        <v>31</v>
      </c>
      <c r="E191" s="25"/>
      <c r="F191" s="25"/>
      <c r="H191" s="25">
        <f>Lorcana4861113[[#This Row],[ID]]</f>
        <v>187</v>
      </c>
      <c r="I191" s="25">
        <f>Lorcana4861113[[#This Row],[Nb de cartes]]+'Inventaire - Chapitre 1'!G190</f>
        <v>23</v>
      </c>
      <c r="J191" s="25">
        <f>Lorcana4861113[[#This Row],[dont Nb brillant]]+'Inventaire - Chapitre 1'!H190</f>
        <v>0</v>
      </c>
    </row>
    <row r="192" spans="2:10" x14ac:dyDescent="0.25">
      <c r="B192" s="25">
        <v>188</v>
      </c>
      <c r="C192" s="25" t="s">
        <v>232</v>
      </c>
      <c r="D192" s="22" t="s">
        <v>31</v>
      </c>
      <c r="E192" s="25"/>
      <c r="F192" s="25"/>
      <c r="H192" s="25">
        <f>Lorcana4861113[[#This Row],[ID]]</f>
        <v>188</v>
      </c>
      <c r="I192" s="25">
        <f>Lorcana4861113[[#This Row],[Nb de cartes]]+'Inventaire - Chapitre 1'!G191</f>
        <v>13</v>
      </c>
      <c r="J192" s="25">
        <f>Lorcana4861113[[#This Row],[dont Nb brillant]]+'Inventaire - Chapitre 1'!H191</f>
        <v>0</v>
      </c>
    </row>
    <row r="193" spans="2:10" x14ac:dyDescent="0.25">
      <c r="B193" s="25">
        <v>189</v>
      </c>
      <c r="C193" s="25" t="s">
        <v>233</v>
      </c>
      <c r="D193" s="22" t="s">
        <v>31</v>
      </c>
      <c r="E193" s="25"/>
      <c r="F193" s="25"/>
      <c r="H193" s="25">
        <f>Lorcana4861113[[#This Row],[ID]]</f>
        <v>189</v>
      </c>
      <c r="I193" s="25">
        <f>Lorcana4861113[[#This Row],[Nb de cartes]]+'Inventaire - Chapitre 1'!G192</f>
        <v>4</v>
      </c>
      <c r="J193" s="25">
        <f>Lorcana4861113[[#This Row],[dont Nb brillant]]+'Inventaire - Chapitre 1'!H192</f>
        <v>1</v>
      </c>
    </row>
    <row r="194" spans="2:10" x14ac:dyDescent="0.25">
      <c r="B194" s="25">
        <v>190</v>
      </c>
      <c r="C194" s="25" t="s">
        <v>234</v>
      </c>
      <c r="D194" s="22" t="s">
        <v>31</v>
      </c>
      <c r="E194" s="25"/>
      <c r="F194" s="25"/>
      <c r="H194" s="25">
        <f>Lorcana4861113[[#This Row],[ID]]</f>
        <v>190</v>
      </c>
      <c r="I194" s="25">
        <f>Lorcana4861113[[#This Row],[Nb de cartes]]+'Inventaire - Chapitre 1'!G193</f>
        <v>9</v>
      </c>
      <c r="J194" s="25">
        <f>Lorcana4861113[[#This Row],[dont Nb brillant]]+'Inventaire - Chapitre 1'!H193</f>
        <v>0</v>
      </c>
    </row>
    <row r="195" spans="2:10" x14ac:dyDescent="0.25">
      <c r="B195" s="25">
        <v>191</v>
      </c>
      <c r="C195" s="25" t="s">
        <v>235</v>
      </c>
      <c r="D195" s="22" t="s">
        <v>31</v>
      </c>
      <c r="E195" s="25"/>
      <c r="F195" s="25"/>
      <c r="H195" s="25">
        <f>Lorcana4861113[[#This Row],[ID]]</f>
        <v>191</v>
      </c>
      <c r="I195" s="25">
        <f>Lorcana4861113[[#This Row],[Nb de cartes]]+'Inventaire - Chapitre 1'!G194</f>
        <v>7</v>
      </c>
      <c r="J195" s="25">
        <f>Lorcana4861113[[#This Row],[dont Nb brillant]]+'Inventaire - Chapitre 1'!H194</f>
        <v>0</v>
      </c>
    </row>
    <row r="196" spans="2:10" x14ac:dyDescent="0.25">
      <c r="B196" s="25">
        <v>192</v>
      </c>
      <c r="C196" s="25" t="s">
        <v>236</v>
      </c>
      <c r="D196" s="22" t="s">
        <v>31</v>
      </c>
      <c r="E196" s="25">
        <v>1</v>
      </c>
      <c r="F196" s="25"/>
      <c r="H196" s="25">
        <f>Lorcana4861113[[#This Row],[ID]]</f>
        <v>192</v>
      </c>
      <c r="I196" s="25">
        <f>Lorcana4861113[[#This Row],[Nb de cartes]]+'Inventaire - Chapitre 1'!G195</f>
        <v>4</v>
      </c>
      <c r="J196" s="25">
        <f>Lorcana4861113[[#This Row],[dont Nb brillant]]+'Inventaire - Chapitre 1'!H195</f>
        <v>0</v>
      </c>
    </row>
    <row r="197" spans="2:10" x14ac:dyDescent="0.25">
      <c r="B197" s="25">
        <v>193</v>
      </c>
      <c r="C197" s="25" t="s">
        <v>238</v>
      </c>
      <c r="D197" s="22" t="s">
        <v>31</v>
      </c>
      <c r="E197" s="25"/>
      <c r="F197" s="25"/>
      <c r="H197" s="25">
        <f>Lorcana4861113[[#This Row],[ID]]</f>
        <v>193</v>
      </c>
      <c r="I197" s="25">
        <f>Lorcana4861113[[#This Row],[Nb de cartes]]+'Inventaire - Chapitre 1'!G196</f>
        <v>3</v>
      </c>
      <c r="J197" s="25">
        <f>Lorcana4861113[[#This Row],[dont Nb brillant]]+'Inventaire - Chapitre 1'!H196</f>
        <v>1</v>
      </c>
    </row>
    <row r="198" spans="2:10" x14ac:dyDescent="0.25">
      <c r="B198" s="25">
        <v>194</v>
      </c>
      <c r="C198" s="25" t="s">
        <v>237</v>
      </c>
      <c r="D198" s="22" t="s">
        <v>31</v>
      </c>
      <c r="E198" s="25"/>
      <c r="F198" s="25"/>
      <c r="H198" s="25">
        <f>Lorcana4861113[[#This Row],[ID]]</f>
        <v>194</v>
      </c>
      <c r="I198" s="25">
        <f>Lorcana4861113[[#This Row],[Nb de cartes]]+'Inventaire - Chapitre 1'!G197</f>
        <v>14</v>
      </c>
      <c r="J198" s="25">
        <f>Lorcana4861113[[#This Row],[dont Nb brillant]]+'Inventaire - Chapitre 1'!H197</f>
        <v>1</v>
      </c>
    </row>
    <row r="199" spans="2:10" x14ac:dyDescent="0.25">
      <c r="B199" s="25">
        <v>195</v>
      </c>
      <c r="C199" s="25" t="s">
        <v>239</v>
      </c>
      <c r="D199" s="22" t="s">
        <v>31</v>
      </c>
      <c r="E199" s="25"/>
      <c r="F199" s="25"/>
      <c r="H199" s="25">
        <f>Lorcana4861113[[#This Row],[ID]]</f>
        <v>195</v>
      </c>
      <c r="I199" s="25">
        <f>Lorcana4861113[[#This Row],[Nb de cartes]]+'Inventaire - Chapitre 1'!G198</f>
        <v>4</v>
      </c>
      <c r="J199" s="25">
        <f>Lorcana4861113[[#This Row],[dont Nb brillant]]+'Inventaire - Chapitre 1'!H198</f>
        <v>1</v>
      </c>
    </row>
    <row r="200" spans="2:10" x14ac:dyDescent="0.25">
      <c r="B200" s="25">
        <v>196</v>
      </c>
      <c r="C200" s="25" t="s">
        <v>240</v>
      </c>
      <c r="D200" s="22" t="s">
        <v>31</v>
      </c>
      <c r="E200" s="25"/>
      <c r="F200" s="25"/>
      <c r="H200" s="25">
        <f>Lorcana4861113[[#This Row],[ID]]</f>
        <v>196</v>
      </c>
      <c r="I200" s="25">
        <f>Lorcana4861113[[#This Row],[Nb de cartes]]+'Inventaire - Chapitre 1'!G199</f>
        <v>16</v>
      </c>
      <c r="J200" s="25">
        <f>Lorcana4861113[[#This Row],[dont Nb brillant]]+'Inventaire - Chapitre 1'!H199</f>
        <v>1</v>
      </c>
    </row>
    <row r="201" spans="2:10" x14ac:dyDescent="0.25">
      <c r="B201" s="25">
        <v>197</v>
      </c>
      <c r="C201" s="25" t="s">
        <v>241</v>
      </c>
      <c r="D201" s="22" t="s">
        <v>31</v>
      </c>
      <c r="E201" s="25"/>
      <c r="F201" s="25"/>
      <c r="H201" s="25">
        <f>Lorcana4861113[[#This Row],[ID]]</f>
        <v>197</v>
      </c>
      <c r="I201" s="25">
        <f>Lorcana4861113[[#This Row],[Nb de cartes]]+'Inventaire - Chapitre 1'!G200</f>
        <v>14</v>
      </c>
      <c r="J201" s="25">
        <f>Lorcana4861113[[#This Row],[dont Nb brillant]]+'Inventaire - Chapitre 1'!H200</f>
        <v>0</v>
      </c>
    </row>
    <row r="202" spans="2:10" x14ac:dyDescent="0.25">
      <c r="B202" s="25">
        <v>198</v>
      </c>
      <c r="C202" s="25" t="s">
        <v>242</v>
      </c>
      <c r="D202" s="22" t="s">
        <v>31</v>
      </c>
      <c r="E202" s="25"/>
      <c r="F202" s="25"/>
      <c r="H202" s="25">
        <f>Lorcana4861113[[#This Row],[ID]]</f>
        <v>198</v>
      </c>
      <c r="I202" s="25">
        <f>Lorcana4861113[[#This Row],[Nb de cartes]]+'Inventaire - Chapitre 1'!G201</f>
        <v>7</v>
      </c>
      <c r="J202" s="25">
        <f>Lorcana4861113[[#This Row],[dont Nb brillant]]+'Inventaire - Chapitre 1'!H201</f>
        <v>2</v>
      </c>
    </row>
    <row r="203" spans="2:10" x14ac:dyDescent="0.25">
      <c r="B203" s="25">
        <v>199</v>
      </c>
      <c r="C203" s="25" t="s">
        <v>243</v>
      </c>
      <c r="D203" s="22" t="s">
        <v>31</v>
      </c>
      <c r="E203" s="25">
        <v>1</v>
      </c>
      <c r="F203" s="25"/>
      <c r="H203" s="25">
        <f>Lorcana4861113[[#This Row],[ID]]</f>
        <v>199</v>
      </c>
      <c r="I203" s="25">
        <f>Lorcana4861113[[#This Row],[Nb de cartes]]+'Inventaire - Chapitre 1'!G202</f>
        <v>11</v>
      </c>
      <c r="J203" s="25">
        <f>Lorcana4861113[[#This Row],[dont Nb brillant]]+'Inventaire - Chapitre 1'!H202</f>
        <v>1</v>
      </c>
    </row>
    <row r="204" spans="2:10" x14ac:dyDescent="0.25">
      <c r="B204" s="25">
        <v>200</v>
      </c>
      <c r="C204" s="25" t="s">
        <v>244</v>
      </c>
      <c r="D204" s="22" t="s">
        <v>31</v>
      </c>
      <c r="E204" s="25"/>
      <c r="F204" s="25"/>
      <c r="H204" s="25">
        <f>Lorcana4861113[[#This Row],[ID]]</f>
        <v>200</v>
      </c>
      <c r="I204" s="25">
        <f>Lorcana4861113[[#This Row],[Nb de cartes]]+'Inventaire - Chapitre 1'!G203</f>
        <v>10</v>
      </c>
      <c r="J204" s="25">
        <f>Lorcana4861113[[#This Row],[dont Nb brillant]]+'Inventaire - Chapitre 1'!H203</f>
        <v>0</v>
      </c>
    </row>
    <row r="205" spans="2:10" x14ac:dyDescent="0.25">
      <c r="B205" s="25">
        <v>201</v>
      </c>
      <c r="C205" s="25" t="s">
        <v>245</v>
      </c>
      <c r="D205" s="22" t="s">
        <v>31</v>
      </c>
      <c r="E205" s="25">
        <v>1</v>
      </c>
      <c r="F205" s="25"/>
      <c r="H205" s="25">
        <f>Lorcana4861113[[#This Row],[ID]]</f>
        <v>201</v>
      </c>
      <c r="I205" s="25">
        <f>Lorcana4861113[[#This Row],[Nb de cartes]]+'Inventaire - Chapitre 1'!G204</f>
        <v>12</v>
      </c>
      <c r="J205" s="25">
        <f>Lorcana4861113[[#This Row],[dont Nb brillant]]+'Inventaire - Chapitre 1'!H204</f>
        <v>1</v>
      </c>
    </row>
    <row r="206" spans="2:10" x14ac:dyDescent="0.25">
      <c r="B206" s="25">
        <v>202</v>
      </c>
      <c r="C206" s="25" t="s">
        <v>246</v>
      </c>
      <c r="D206" s="22" t="s">
        <v>31</v>
      </c>
      <c r="E206" s="25">
        <v>1</v>
      </c>
      <c r="F206" s="25">
        <v>1</v>
      </c>
      <c r="H206" s="25">
        <f>Lorcana4861113[[#This Row],[ID]]</f>
        <v>202</v>
      </c>
      <c r="I206" s="25">
        <f>Lorcana4861113[[#This Row],[Nb de cartes]]+'Inventaire - Chapitre 1'!G205</f>
        <v>14</v>
      </c>
      <c r="J206" s="25">
        <f>Lorcana4861113[[#This Row],[dont Nb brillant]]+'Inventaire - Chapitre 1'!H205</f>
        <v>2</v>
      </c>
    </row>
    <row r="207" spans="2:10" x14ac:dyDescent="0.25">
      <c r="B207" s="25">
        <v>203</v>
      </c>
      <c r="C207" s="25" t="s">
        <v>247</v>
      </c>
      <c r="D207" s="22" t="s">
        <v>31</v>
      </c>
      <c r="E207" s="25"/>
      <c r="F207" s="25"/>
      <c r="H207" s="25">
        <f>Lorcana4861113[[#This Row],[ID]]</f>
        <v>203</v>
      </c>
      <c r="I207" s="25">
        <f>Lorcana4861113[[#This Row],[Nb de cartes]]+'Inventaire - Chapitre 1'!G206</f>
        <v>4</v>
      </c>
      <c r="J207" s="25">
        <f>Lorcana4861113[[#This Row],[dont Nb brillant]]+'Inventaire - Chapitre 1'!H206</f>
        <v>0</v>
      </c>
    </row>
    <row r="208" spans="2:10" x14ac:dyDescent="0.25">
      <c r="B208" s="25">
        <v>204</v>
      </c>
      <c r="C208" s="25" t="s">
        <v>248</v>
      </c>
      <c r="D208" s="22" t="s">
        <v>31</v>
      </c>
      <c r="E208" s="25"/>
      <c r="F208" s="25"/>
      <c r="H208" s="25">
        <f>Lorcana4861113[[#This Row],[ID]]</f>
        <v>204</v>
      </c>
      <c r="I208" s="25">
        <f>Lorcana4861113[[#This Row],[Nb de cartes]]+'Inventaire - Chapitre 1'!G207</f>
        <v>4</v>
      </c>
      <c r="J208" s="25">
        <f>Lorcana4861113[[#This Row],[dont Nb brillant]]+'Inventaire - Chapitre 1'!H207</f>
        <v>0</v>
      </c>
    </row>
    <row r="209" spans="2:10" x14ac:dyDescent="0.25">
      <c r="B209" s="25">
        <v>205</v>
      </c>
      <c r="C209" s="25" t="s">
        <v>46</v>
      </c>
      <c r="D209" s="23" t="s">
        <v>32</v>
      </c>
      <c r="E209" s="25"/>
      <c r="F209" s="32"/>
      <c r="H209" s="25">
        <f>Lorcana4861113[[#This Row],[ID]]</f>
        <v>205</v>
      </c>
      <c r="I209" s="25">
        <f>Lorcana4861113[[#This Row],[Nb de cartes]]+'Inventaire - Chapitre 1'!G208</f>
        <v>0</v>
      </c>
      <c r="J209" s="25">
        <f>Lorcana4861113[[#This Row],[dont Nb brillant]]+'Inventaire - Chapitre 1'!H208</f>
        <v>0</v>
      </c>
    </row>
    <row r="210" spans="2:10" x14ac:dyDescent="0.25">
      <c r="B210" s="25">
        <v>206</v>
      </c>
      <c r="C210" s="25" t="s">
        <v>256</v>
      </c>
      <c r="D210" s="23" t="s">
        <v>32</v>
      </c>
      <c r="E210" s="25"/>
      <c r="F210" s="32"/>
      <c r="H210" s="25">
        <f>Lorcana4861113[[#This Row],[ID]]</f>
        <v>206</v>
      </c>
      <c r="I210" s="25">
        <f>Lorcana4861113[[#This Row],[Nb de cartes]]+'Inventaire - Chapitre 1'!G209</f>
        <v>0</v>
      </c>
      <c r="J210" s="25">
        <f>Lorcana4861113[[#This Row],[dont Nb brillant]]+'Inventaire - Chapitre 1'!H209</f>
        <v>0</v>
      </c>
    </row>
    <row r="211" spans="2:10" x14ac:dyDescent="0.25">
      <c r="B211" s="25">
        <v>207</v>
      </c>
      <c r="C211" s="25" t="s">
        <v>86</v>
      </c>
      <c r="D211" s="27" t="s">
        <v>29</v>
      </c>
      <c r="E211" s="25"/>
      <c r="F211" s="32"/>
      <c r="H211" s="25">
        <f>Lorcana4861113[[#This Row],[ID]]</f>
        <v>207</v>
      </c>
      <c r="I211" s="25">
        <f>Lorcana4861113[[#This Row],[Nb de cartes]]+'Inventaire - Chapitre 1'!G210</f>
        <v>0</v>
      </c>
      <c r="J211" s="25">
        <f>Lorcana4861113[[#This Row],[dont Nb brillant]]+'Inventaire - Chapitre 1'!H210</f>
        <v>0</v>
      </c>
    </row>
    <row r="212" spans="2:10" x14ac:dyDescent="0.25">
      <c r="B212" s="25">
        <v>208</v>
      </c>
      <c r="C212" s="25" t="s">
        <v>95</v>
      </c>
      <c r="D212" s="27" t="s">
        <v>29</v>
      </c>
      <c r="E212" s="25"/>
      <c r="F212" s="32"/>
      <c r="H212" s="25">
        <f>Lorcana4861113[[#This Row],[ID]]</f>
        <v>208</v>
      </c>
      <c r="I212" s="25">
        <f>Lorcana4861113[[#This Row],[Nb de cartes]]+'Inventaire - Chapitre 1'!G211</f>
        <v>0</v>
      </c>
      <c r="J212" s="25">
        <f>Lorcana4861113[[#This Row],[dont Nb brillant]]+'Inventaire - Chapitre 1'!H211</f>
        <v>0</v>
      </c>
    </row>
    <row r="213" spans="2:10" x14ac:dyDescent="0.25">
      <c r="B213" s="25">
        <v>209</v>
      </c>
      <c r="C213" s="25" t="s">
        <v>119</v>
      </c>
      <c r="D213" s="20" t="s">
        <v>34</v>
      </c>
      <c r="E213" s="25"/>
      <c r="F213" s="32"/>
      <c r="H213" s="25">
        <f>Lorcana4861113[[#This Row],[ID]]</f>
        <v>209</v>
      </c>
      <c r="I213" s="25">
        <f>Lorcana4861113[[#This Row],[Nb de cartes]]+'Inventaire - Chapitre 1'!G212</f>
        <v>0</v>
      </c>
      <c r="J213" s="25">
        <f>Lorcana4861113[[#This Row],[dont Nb brillant]]+'Inventaire - Chapitre 1'!H212</f>
        <v>0</v>
      </c>
    </row>
    <row r="214" spans="2:10" x14ac:dyDescent="0.25">
      <c r="B214" s="25">
        <v>210</v>
      </c>
      <c r="C214" s="25" t="s">
        <v>132</v>
      </c>
      <c r="D214" s="20" t="s">
        <v>34</v>
      </c>
      <c r="E214" s="25"/>
      <c r="F214" s="32"/>
      <c r="H214" s="25">
        <f>Lorcana4861113[[#This Row],[ID]]</f>
        <v>210</v>
      </c>
      <c r="I214" s="25">
        <f>Lorcana4861113[[#This Row],[Nb de cartes]]+'Inventaire - Chapitre 1'!G213</f>
        <v>0</v>
      </c>
      <c r="J214" s="25">
        <f>Lorcana4861113[[#This Row],[dont Nb brillant]]+'Inventaire - Chapitre 1'!H213</f>
        <v>0</v>
      </c>
    </row>
    <row r="215" spans="2:10" x14ac:dyDescent="0.25">
      <c r="B215" s="25">
        <v>211</v>
      </c>
      <c r="C215" s="25" t="s">
        <v>148</v>
      </c>
      <c r="D215" s="21" t="s">
        <v>30</v>
      </c>
      <c r="E215" s="25"/>
      <c r="F215" s="32"/>
      <c r="H215" s="25">
        <f>Lorcana4861113[[#This Row],[ID]]</f>
        <v>211</v>
      </c>
      <c r="I215" s="25">
        <f>Lorcana4861113[[#This Row],[Nb de cartes]]+'Inventaire - Chapitre 1'!G214</f>
        <v>0</v>
      </c>
      <c r="J215" s="25">
        <f>Lorcana4861113[[#This Row],[dont Nb brillant]]+'Inventaire - Chapitre 1'!H214</f>
        <v>0</v>
      </c>
    </row>
    <row r="216" spans="2:10" x14ac:dyDescent="0.25">
      <c r="B216" s="25">
        <v>212</v>
      </c>
      <c r="C216" s="25" t="s">
        <v>257</v>
      </c>
      <c r="D216" s="21" t="s">
        <v>30</v>
      </c>
      <c r="E216" s="25"/>
      <c r="F216" s="32"/>
      <c r="H216" s="25">
        <f>Lorcana4861113[[#This Row],[ID]]</f>
        <v>212</v>
      </c>
      <c r="I216" s="25">
        <f>Lorcana4861113[[#This Row],[Nb de cartes]]+'Inventaire - Chapitre 1'!G215</f>
        <v>0</v>
      </c>
      <c r="J216" s="25">
        <f>Lorcana4861113[[#This Row],[dont Nb brillant]]+'Inventaire - Chapitre 1'!H215</f>
        <v>0</v>
      </c>
    </row>
    <row r="217" spans="2:10" x14ac:dyDescent="0.25">
      <c r="B217" s="25">
        <v>213</v>
      </c>
      <c r="C217" s="25" t="s">
        <v>183</v>
      </c>
      <c r="D217" s="24" t="s">
        <v>33</v>
      </c>
      <c r="E217" s="25"/>
      <c r="F217" s="32"/>
      <c r="H217" s="25">
        <f>Lorcana4861113[[#This Row],[ID]]</f>
        <v>213</v>
      </c>
      <c r="I217" s="25">
        <f>Lorcana4861113[[#This Row],[Nb de cartes]]+'Inventaire - Chapitre 1'!G216</f>
        <v>0</v>
      </c>
      <c r="J217" s="25">
        <f>Lorcana4861113[[#This Row],[dont Nb brillant]]+'Inventaire - Chapitre 1'!H216</f>
        <v>0</v>
      </c>
    </row>
    <row r="218" spans="2:10" x14ac:dyDescent="0.25">
      <c r="B218" s="25">
        <v>214</v>
      </c>
      <c r="C218" s="25" t="s">
        <v>186</v>
      </c>
      <c r="D218" s="24" t="s">
        <v>33</v>
      </c>
      <c r="E218" s="25"/>
      <c r="F218" s="32"/>
      <c r="H218" s="25">
        <f>Lorcana4861113[[#This Row],[ID]]</f>
        <v>214</v>
      </c>
      <c r="I218" s="25">
        <f>Lorcana4861113[[#This Row],[Nb de cartes]]+'Inventaire - Chapitre 1'!G217</f>
        <v>0</v>
      </c>
      <c r="J218" s="25">
        <f>Lorcana4861113[[#This Row],[dont Nb brillant]]+'Inventaire - Chapitre 1'!H217</f>
        <v>0</v>
      </c>
    </row>
    <row r="219" spans="2:10" x14ac:dyDescent="0.25">
      <c r="B219" s="25">
        <v>215</v>
      </c>
      <c r="C219" s="25" t="s">
        <v>233</v>
      </c>
      <c r="D219" s="22" t="s">
        <v>31</v>
      </c>
      <c r="E219" s="25"/>
      <c r="F219" s="32"/>
      <c r="H219" s="25">
        <f>Lorcana4861113[[#This Row],[ID]]</f>
        <v>215</v>
      </c>
      <c r="I219" s="25">
        <f>Lorcana4861113[[#This Row],[Nb de cartes]]+'Inventaire - Chapitre 1'!G218</f>
        <v>0</v>
      </c>
      <c r="J219" s="25">
        <f>Lorcana4861113[[#This Row],[dont Nb brillant]]+'Inventaire - Chapitre 1'!H218</f>
        <v>0</v>
      </c>
    </row>
    <row r="220" spans="2:10" x14ac:dyDescent="0.25">
      <c r="B220" s="25">
        <v>216</v>
      </c>
      <c r="C220" s="25" t="s">
        <v>238</v>
      </c>
      <c r="D220" s="22" t="s">
        <v>31</v>
      </c>
      <c r="E220" s="25"/>
      <c r="F220" s="32"/>
      <c r="H220" s="25">
        <f>Lorcana4861113[[#This Row],[ID]]</f>
        <v>216</v>
      </c>
      <c r="I220" s="25">
        <f>Lorcana4861113[[#This Row],[Nb de cartes]]+'Inventaire - Chapitre 1'!G219</f>
        <v>0</v>
      </c>
      <c r="J220" s="25">
        <f>Lorcana4861113[[#This Row],[dont Nb brillant]]+'Inventaire - Chapitre 1'!H219</f>
        <v>0</v>
      </c>
    </row>
  </sheetData>
  <mergeCells count="2">
    <mergeCell ref="B2:F2"/>
    <mergeCell ref="B3:F3"/>
  </mergeCells>
  <conditionalFormatting sqref="E5:E220">
    <cfRule type="colorScale" priority="3">
      <colorScale>
        <cfvo type="num" val="1"/>
        <cfvo type="num" val="5"/>
        <cfvo type="num" val="11"/>
        <color theme="4" tint="0.39997558519241921"/>
        <color rgb="FF69BF5D"/>
        <color theme="6" tint="0.39997558519241921"/>
      </colorScale>
    </cfRule>
  </conditionalFormatting>
  <conditionalFormatting sqref="F5:F20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:I220">
    <cfRule type="colorScale" priority="1">
      <colorScale>
        <cfvo type="num" val="1"/>
        <cfvo type="num" val="5"/>
        <cfvo type="num" val="11"/>
        <color theme="4" tint="0.39997558519241921"/>
        <color rgb="FF69BF5D"/>
        <color theme="6" tint="0.39997558519241921"/>
      </colorScale>
    </cfRule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D10A-B08F-4160-A73E-6ED805E4962B}">
  <sheetPr codeName="Feuil12"/>
  <dimension ref="B2:J220"/>
  <sheetViews>
    <sheetView showGridLines="0" zoomScale="145" zoomScaleNormal="145" workbookViewId="0">
      <selection activeCell="F13" sqref="F13"/>
    </sheetView>
  </sheetViews>
  <sheetFormatPr baseColWidth="10" defaultRowHeight="15" x14ac:dyDescent="0.25"/>
  <cols>
    <col min="1" max="1" width="7.28515625" style="18" customWidth="1"/>
    <col min="2" max="2" width="7.7109375" style="26" customWidth="1"/>
    <col min="3" max="3" width="42.85546875" style="26" bestFit="1" customWidth="1"/>
    <col min="4" max="4" width="11.42578125" style="26" customWidth="1"/>
    <col min="5" max="5" width="15.5703125" style="26" customWidth="1"/>
    <col min="6" max="6" width="17.28515625" style="18" bestFit="1" customWidth="1"/>
    <col min="7" max="9" width="11.42578125" style="18"/>
    <col min="10" max="10" width="19.5703125" style="18" bestFit="1" customWidth="1"/>
    <col min="11" max="16384" width="11.42578125" style="18"/>
  </cols>
  <sheetData>
    <row r="2" spans="2:10" ht="49.5" customHeight="1" x14ac:dyDescent="0.25">
      <c r="B2" s="164" t="s">
        <v>288</v>
      </c>
      <c r="C2" s="165"/>
      <c r="D2" s="165"/>
      <c r="E2" s="165"/>
      <c r="F2" s="165"/>
    </row>
    <row r="3" spans="2:10" x14ac:dyDescent="0.25">
      <c r="B3" s="153" t="s">
        <v>35</v>
      </c>
      <c r="C3" s="154"/>
      <c r="D3" s="154"/>
      <c r="E3" s="154"/>
      <c r="F3" s="154"/>
      <c r="H3" s="57" t="s">
        <v>266</v>
      </c>
      <c r="I3" s="57">
        <f>SUM(Lorcana48611[Nb de cartes])</f>
        <v>86</v>
      </c>
      <c r="J3" s="57"/>
    </row>
    <row r="4" spans="2:10" x14ac:dyDescent="0.25">
      <c r="B4" s="25" t="s">
        <v>27</v>
      </c>
      <c r="C4" s="25" t="s">
        <v>41</v>
      </c>
      <c r="D4" s="25" t="s">
        <v>28</v>
      </c>
      <c r="E4" s="25" t="s">
        <v>36</v>
      </c>
      <c r="F4" s="19" t="s">
        <v>38</v>
      </c>
      <c r="H4" s="25" t="s">
        <v>284</v>
      </c>
      <c r="I4" s="25" t="s">
        <v>285</v>
      </c>
      <c r="J4" s="25" t="s">
        <v>38</v>
      </c>
    </row>
    <row r="5" spans="2:10" x14ac:dyDescent="0.25">
      <c r="B5" s="25">
        <v>1</v>
      </c>
      <c r="C5" s="25" t="s">
        <v>42</v>
      </c>
      <c r="D5" s="23" t="s">
        <v>32</v>
      </c>
      <c r="E5" s="25"/>
      <c r="F5" s="25"/>
      <c r="H5" s="25">
        <f>Lorcana48611[[#This Row],[ID]]</f>
        <v>1</v>
      </c>
      <c r="I5" s="25">
        <f>Lorcana48611[[#This Row],[Nb de cartes]]+'Inventaire - Chapitre 1'!G4</f>
        <v>12</v>
      </c>
      <c r="J5" s="25">
        <f>Lorcana48611[[#This Row],[dont Nb brillant]]+'Inventaire - Chapitre 1'!H4</f>
        <v>0</v>
      </c>
    </row>
    <row r="6" spans="2:10" x14ac:dyDescent="0.25">
      <c r="B6" s="25">
        <v>2</v>
      </c>
      <c r="C6" s="25" t="s">
        <v>43</v>
      </c>
      <c r="D6" s="23" t="s">
        <v>32</v>
      </c>
      <c r="E6" s="25"/>
      <c r="F6" s="25"/>
      <c r="H6" s="25">
        <f>Lorcana48611[[#This Row],[ID]]</f>
        <v>2</v>
      </c>
      <c r="I6" s="25">
        <f>Lorcana48611[[#This Row],[Nb de cartes]]+'Inventaire - Chapitre 1'!G5</f>
        <v>3</v>
      </c>
      <c r="J6" s="25">
        <f>Lorcana48611[[#This Row],[dont Nb brillant]]+'Inventaire - Chapitre 1'!H5</f>
        <v>1</v>
      </c>
    </row>
    <row r="7" spans="2:10" x14ac:dyDescent="0.25">
      <c r="B7" s="25">
        <v>3</v>
      </c>
      <c r="C7" s="25" t="s">
        <v>44</v>
      </c>
      <c r="D7" s="23" t="s">
        <v>32</v>
      </c>
      <c r="E7" s="25"/>
      <c r="F7" s="25"/>
      <c r="H7" s="25">
        <f>Lorcana48611[[#This Row],[ID]]</f>
        <v>3</v>
      </c>
      <c r="I7" s="25">
        <f>Lorcana48611[[#This Row],[Nb de cartes]]+'Inventaire - Chapitre 1'!G6</f>
        <v>13</v>
      </c>
      <c r="J7" s="25">
        <f>Lorcana48611[[#This Row],[dont Nb brillant]]+'Inventaire - Chapitre 1'!H6</f>
        <v>3</v>
      </c>
    </row>
    <row r="8" spans="2:10" x14ac:dyDescent="0.25">
      <c r="B8" s="25">
        <v>4</v>
      </c>
      <c r="C8" s="25" t="s">
        <v>45</v>
      </c>
      <c r="D8" s="23" t="s">
        <v>32</v>
      </c>
      <c r="E8" s="25"/>
      <c r="F8" s="25"/>
      <c r="H8" s="25">
        <f>Lorcana48611[[#This Row],[ID]]</f>
        <v>4</v>
      </c>
      <c r="I8" s="25">
        <f>Lorcana48611[[#This Row],[Nb de cartes]]+'Inventaire - Chapitre 1'!G7</f>
        <v>10</v>
      </c>
      <c r="J8" s="25">
        <f>Lorcana48611[[#This Row],[dont Nb brillant]]+'Inventaire - Chapitre 1'!H7</f>
        <v>1</v>
      </c>
    </row>
    <row r="9" spans="2:10" x14ac:dyDescent="0.25">
      <c r="B9" s="25">
        <v>5</v>
      </c>
      <c r="C9" s="25" t="s">
        <v>46</v>
      </c>
      <c r="D9" s="23" t="s">
        <v>32</v>
      </c>
      <c r="E9" s="25">
        <v>2</v>
      </c>
      <c r="F9" s="25">
        <v>1</v>
      </c>
      <c r="H9" s="25">
        <f>Lorcana48611[[#This Row],[ID]]</f>
        <v>5</v>
      </c>
      <c r="I9" s="25">
        <f>Lorcana48611[[#This Row],[Nb de cartes]]+'Inventaire - Chapitre 1'!G8</f>
        <v>10</v>
      </c>
      <c r="J9" s="25">
        <f>Lorcana48611[[#This Row],[dont Nb brillant]]+'Inventaire - Chapitre 1'!H8</f>
        <v>2</v>
      </c>
    </row>
    <row r="10" spans="2:10" x14ac:dyDescent="0.25">
      <c r="B10" s="25">
        <v>6</v>
      </c>
      <c r="C10" s="25" t="s">
        <v>262</v>
      </c>
      <c r="D10" s="23" t="s">
        <v>32</v>
      </c>
      <c r="E10" s="25"/>
      <c r="F10" s="25"/>
      <c r="H10" s="25">
        <f>Lorcana48611[[#This Row],[ID]]</f>
        <v>6</v>
      </c>
      <c r="I10" s="25">
        <f>Lorcana48611[[#This Row],[Nb de cartes]]+'Inventaire - Chapitre 1'!G9</f>
        <v>3</v>
      </c>
      <c r="J10" s="25">
        <f>Lorcana48611[[#This Row],[dont Nb brillant]]+'Inventaire - Chapitre 1'!H9</f>
        <v>0</v>
      </c>
    </row>
    <row r="11" spans="2:10" x14ac:dyDescent="0.25">
      <c r="B11" s="25">
        <v>7</v>
      </c>
      <c r="C11" s="25" t="s">
        <v>47</v>
      </c>
      <c r="D11" s="23" t="s">
        <v>32</v>
      </c>
      <c r="E11" s="25">
        <v>3</v>
      </c>
      <c r="F11" s="25"/>
      <c r="H11" s="25">
        <f>Lorcana48611[[#This Row],[ID]]</f>
        <v>7</v>
      </c>
      <c r="I11" s="25">
        <f>Lorcana48611[[#This Row],[Nb de cartes]]+'Inventaire - Chapitre 1'!G10</f>
        <v>25</v>
      </c>
      <c r="J11" s="25">
        <f>Lorcana48611[[#This Row],[dont Nb brillant]]+'Inventaire - Chapitre 1'!H10</f>
        <v>1</v>
      </c>
    </row>
    <row r="12" spans="2:10" x14ac:dyDescent="0.25">
      <c r="B12" s="25">
        <v>8</v>
      </c>
      <c r="C12" s="25" t="s">
        <v>48</v>
      </c>
      <c r="D12" s="23" t="s">
        <v>32</v>
      </c>
      <c r="E12" s="25">
        <v>2</v>
      </c>
      <c r="F12" s="25"/>
      <c r="H12" s="25">
        <f>Lorcana48611[[#This Row],[ID]]</f>
        <v>8</v>
      </c>
      <c r="I12" s="25">
        <f>Lorcana48611[[#This Row],[Nb de cartes]]+'Inventaire - Chapitre 1'!G11</f>
        <v>15</v>
      </c>
      <c r="J12" s="25">
        <f>Lorcana48611[[#This Row],[dont Nb brillant]]+'Inventaire - Chapitre 1'!H11</f>
        <v>0</v>
      </c>
    </row>
    <row r="13" spans="2:10" x14ac:dyDescent="0.25">
      <c r="B13" s="25">
        <v>9</v>
      </c>
      <c r="C13" s="25" t="s">
        <v>49</v>
      </c>
      <c r="D13" s="23" t="s">
        <v>32</v>
      </c>
      <c r="E13" s="25"/>
      <c r="F13" s="25"/>
      <c r="H13" s="25">
        <f>Lorcana48611[[#This Row],[ID]]</f>
        <v>9</v>
      </c>
      <c r="I13" s="25">
        <f>Lorcana48611[[#This Row],[Nb de cartes]]+'Inventaire - Chapitre 1'!G12</f>
        <v>7</v>
      </c>
      <c r="J13" s="25">
        <f>Lorcana48611[[#This Row],[dont Nb brillant]]+'Inventaire - Chapitre 1'!H12</f>
        <v>0</v>
      </c>
    </row>
    <row r="14" spans="2:10" x14ac:dyDescent="0.25">
      <c r="B14" s="25">
        <v>10</v>
      </c>
      <c r="C14" s="25" t="s">
        <v>50</v>
      </c>
      <c r="D14" s="23" t="s">
        <v>32</v>
      </c>
      <c r="E14" s="25"/>
      <c r="F14" s="25"/>
      <c r="H14" s="25">
        <f>Lorcana48611[[#This Row],[ID]]</f>
        <v>10</v>
      </c>
      <c r="I14" s="25">
        <f>Lorcana48611[[#This Row],[Nb de cartes]]+'Inventaire - Chapitre 1'!G13</f>
        <v>4</v>
      </c>
      <c r="J14" s="25">
        <f>Lorcana48611[[#This Row],[dont Nb brillant]]+'Inventaire - Chapitre 1'!H13</f>
        <v>0</v>
      </c>
    </row>
    <row r="15" spans="2:10" x14ac:dyDescent="0.25">
      <c r="B15" s="25">
        <v>11</v>
      </c>
      <c r="C15" s="25" t="s">
        <v>51</v>
      </c>
      <c r="D15" s="23" t="s">
        <v>32</v>
      </c>
      <c r="E15" s="25"/>
      <c r="F15" s="25"/>
      <c r="H15" s="25">
        <f>Lorcana48611[[#This Row],[ID]]</f>
        <v>11</v>
      </c>
      <c r="I15" s="25">
        <f>Lorcana48611[[#This Row],[Nb de cartes]]+'Inventaire - Chapitre 1'!G14</f>
        <v>10</v>
      </c>
      <c r="J15" s="25">
        <f>Lorcana48611[[#This Row],[dont Nb brillant]]+'Inventaire - Chapitre 1'!H14</f>
        <v>0</v>
      </c>
    </row>
    <row r="16" spans="2:10" x14ac:dyDescent="0.25">
      <c r="B16" s="25">
        <v>12</v>
      </c>
      <c r="C16" s="25" t="s">
        <v>52</v>
      </c>
      <c r="D16" s="23" t="s">
        <v>32</v>
      </c>
      <c r="E16" s="25"/>
      <c r="F16" s="25"/>
      <c r="H16" s="25">
        <f>Lorcana48611[[#This Row],[ID]]</f>
        <v>12</v>
      </c>
      <c r="I16" s="25">
        <f>Lorcana48611[[#This Row],[Nb de cartes]]+'Inventaire - Chapitre 1'!G15</f>
        <v>9</v>
      </c>
      <c r="J16" s="25">
        <f>Lorcana48611[[#This Row],[dont Nb brillant]]+'Inventaire - Chapitre 1'!H15</f>
        <v>0</v>
      </c>
    </row>
    <row r="17" spans="2:10" x14ac:dyDescent="0.25">
      <c r="B17" s="25">
        <v>13</v>
      </c>
      <c r="C17" s="25" t="s">
        <v>53</v>
      </c>
      <c r="D17" s="23" t="s">
        <v>32</v>
      </c>
      <c r="E17" s="25"/>
      <c r="F17" s="25"/>
      <c r="H17" s="25">
        <f>Lorcana48611[[#This Row],[ID]]</f>
        <v>13</v>
      </c>
      <c r="I17" s="25">
        <f>Lorcana48611[[#This Row],[Nb de cartes]]+'Inventaire - Chapitre 1'!G16</f>
        <v>17</v>
      </c>
      <c r="J17" s="25">
        <f>Lorcana48611[[#This Row],[dont Nb brillant]]+'Inventaire - Chapitre 1'!H16</f>
        <v>0</v>
      </c>
    </row>
    <row r="18" spans="2:10" x14ac:dyDescent="0.25">
      <c r="B18" s="25">
        <v>14</v>
      </c>
      <c r="C18" s="25" t="s">
        <v>54</v>
      </c>
      <c r="D18" s="23" t="s">
        <v>32</v>
      </c>
      <c r="E18" s="25"/>
      <c r="F18" s="25"/>
      <c r="H18" s="25">
        <f>Lorcana48611[[#This Row],[ID]]</f>
        <v>14</v>
      </c>
      <c r="I18" s="25">
        <f>Lorcana48611[[#This Row],[Nb de cartes]]+'Inventaire - Chapitre 1'!G17</f>
        <v>3</v>
      </c>
      <c r="J18" s="25">
        <f>Lorcana48611[[#This Row],[dont Nb brillant]]+'Inventaire - Chapitre 1'!H17</f>
        <v>0</v>
      </c>
    </row>
    <row r="19" spans="2:10" x14ac:dyDescent="0.25">
      <c r="B19" s="25">
        <v>15</v>
      </c>
      <c r="C19" s="25" t="s">
        <v>55</v>
      </c>
      <c r="D19" s="23" t="s">
        <v>32</v>
      </c>
      <c r="E19" s="25"/>
      <c r="F19" s="25"/>
      <c r="H19" s="25">
        <f>Lorcana48611[[#This Row],[ID]]</f>
        <v>15</v>
      </c>
      <c r="I19" s="25">
        <f>Lorcana48611[[#This Row],[Nb de cartes]]+'Inventaire - Chapitre 1'!G18</f>
        <v>12</v>
      </c>
      <c r="J19" s="25">
        <f>Lorcana48611[[#This Row],[dont Nb brillant]]+'Inventaire - Chapitre 1'!H18</f>
        <v>1</v>
      </c>
    </row>
    <row r="20" spans="2:10" x14ac:dyDescent="0.25">
      <c r="B20" s="25">
        <v>16</v>
      </c>
      <c r="C20" s="25" t="s">
        <v>56</v>
      </c>
      <c r="D20" s="23" t="s">
        <v>32</v>
      </c>
      <c r="E20" s="25"/>
      <c r="F20" s="25"/>
      <c r="H20" s="25">
        <f>Lorcana48611[[#This Row],[ID]]</f>
        <v>16</v>
      </c>
      <c r="I20" s="25">
        <f>Lorcana48611[[#This Row],[Nb de cartes]]+'Inventaire - Chapitre 1'!G19</f>
        <v>9</v>
      </c>
      <c r="J20" s="25">
        <f>Lorcana48611[[#This Row],[dont Nb brillant]]+'Inventaire - Chapitre 1'!H19</f>
        <v>0</v>
      </c>
    </row>
    <row r="21" spans="2:10" x14ac:dyDescent="0.25">
      <c r="B21" s="25">
        <v>17</v>
      </c>
      <c r="C21" s="25" t="s">
        <v>57</v>
      </c>
      <c r="D21" s="23" t="s">
        <v>32</v>
      </c>
      <c r="E21" s="25"/>
      <c r="F21" s="25"/>
      <c r="H21" s="25">
        <f>Lorcana48611[[#This Row],[ID]]</f>
        <v>17</v>
      </c>
      <c r="I21" s="25">
        <f>Lorcana48611[[#This Row],[Nb de cartes]]+'Inventaire - Chapitre 1'!G20</f>
        <v>15</v>
      </c>
      <c r="J21" s="25">
        <f>Lorcana48611[[#This Row],[dont Nb brillant]]+'Inventaire - Chapitre 1'!H20</f>
        <v>2</v>
      </c>
    </row>
    <row r="22" spans="2:10" x14ac:dyDescent="0.25">
      <c r="B22" s="25">
        <v>18</v>
      </c>
      <c r="C22" s="25" t="s">
        <v>58</v>
      </c>
      <c r="D22" s="23" t="s">
        <v>32</v>
      </c>
      <c r="E22" s="25"/>
      <c r="F22" s="25"/>
      <c r="H22" s="25">
        <f>Lorcana48611[[#This Row],[ID]]</f>
        <v>18</v>
      </c>
      <c r="I22" s="25">
        <f>Lorcana48611[[#This Row],[Nb de cartes]]+'Inventaire - Chapitre 1'!G21</f>
        <v>1</v>
      </c>
      <c r="J22" s="25">
        <f>Lorcana48611[[#This Row],[dont Nb brillant]]+'Inventaire - Chapitre 1'!H21</f>
        <v>0</v>
      </c>
    </row>
    <row r="23" spans="2:10" x14ac:dyDescent="0.25">
      <c r="B23" s="25">
        <v>19</v>
      </c>
      <c r="C23" s="25" t="s">
        <v>59</v>
      </c>
      <c r="D23" s="23" t="s">
        <v>32</v>
      </c>
      <c r="E23" s="25"/>
      <c r="F23" s="25"/>
      <c r="H23" s="25">
        <f>Lorcana48611[[#This Row],[ID]]</f>
        <v>19</v>
      </c>
      <c r="I23" s="25">
        <f>Lorcana48611[[#This Row],[Nb de cartes]]+'Inventaire - Chapitre 1'!G22</f>
        <v>13</v>
      </c>
      <c r="J23" s="25">
        <f>Lorcana48611[[#This Row],[dont Nb brillant]]+'Inventaire - Chapitre 1'!H22</f>
        <v>2</v>
      </c>
    </row>
    <row r="24" spans="2:10" x14ac:dyDescent="0.25">
      <c r="B24" s="25">
        <v>20</v>
      </c>
      <c r="C24" s="25" t="s">
        <v>60</v>
      </c>
      <c r="D24" s="23" t="s">
        <v>32</v>
      </c>
      <c r="E24" s="25">
        <v>1</v>
      </c>
      <c r="F24" s="25">
        <v>1</v>
      </c>
      <c r="H24" s="25">
        <f>Lorcana48611[[#This Row],[ID]]</f>
        <v>20</v>
      </c>
      <c r="I24" s="25">
        <f>Lorcana48611[[#This Row],[Nb de cartes]]+'Inventaire - Chapitre 1'!G23</f>
        <v>17</v>
      </c>
      <c r="J24" s="25">
        <f>Lorcana48611[[#This Row],[dont Nb brillant]]+'Inventaire - Chapitre 1'!H23</f>
        <v>2</v>
      </c>
    </row>
    <row r="25" spans="2:10" x14ac:dyDescent="0.25">
      <c r="B25" s="25">
        <v>21</v>
      </c>
      <c r="C25" s="25" t="s">
        <v>61</v>
      </c>
      <c r="D25" s="23" t="s">
        <v>32</v>
      </c>
      <c r="E25" s="25"/>
      <c r="F25" s="25"/>
      <c r="H25" s="25">
        <f>Lorcana48611[[#This Row],[ID]]</f>
        <v>21</v>
      </c>
      <c r="I25" s="25">
        <f>Lorcana48611[[#This Row],[Nb de cartes]]+'Inventaire - Chapitre 1'!G24</f>
        <v>4</v>
      </c>
      <c r="J25" s="25">
        <f>Lorcana48611[[#This Row],[dont Nb brillant]]+'Inventaire - Chapitre 1'!H24</f>
        <v>0</v>
      </c>
    </row>
    <row r="26" spans="2:10" x14ac:dyDescent="0.25">
      <c r="B26" s="25">
        <v>22</v>
      </c>
      <c r="C26" s="25" t="s">
        <v>62</v>
      </c>
      <c r="D26" s="23" t="s">
        <v>32</v>
      </c>
      <c r="E26" s="25">
        <v>1</v>
      </c>
      <c r="F26" s="25"/>
      <c r="H26" s="25">
        <f>Lorcana48611[[#This Row],[ID]]</f>
        <v>22</v>
      </c>
      <c r="I26" s="25">
        <f>Lorcana48611[[#This Row],[Nb de cartes]]+'Inventaire - Chapitre 1'!G25</f>
        <v>15</v>
      </c>
      <c r="J26" s="25">
        <f>Lorcana48611[[#This Row],[dont Nb brillant]]+'Inventaire - Chapitre 1'!H25</f>
        <v>1</v>
      </c>
    </row>
    <row r="27" spans="2:10" x14ac:dyDescent="0.25">
      <c r="B27" s="25">
        <v>23</v>
      </c>
      <c r="C27" s="25" t="s">
        <v>63</v>
      </c>
      <c r="D27" s="23" t="s">
        <v>32</v>
      </c>
      <c r="E27" s="25">
        <v>1</v>
      </c>
      <c r="F27" s="25"/>
      <c r="H27" s="25">
        <f>Lorcana48611[[#This Row],[ID]]</f>
        <v>23</v>
      </c>
      <c r="I27" s="25">
        <f>Lorcana48611[[#This Row],[Nb de cartes]]+'Inventaire - Chapitre 1'!G26</f>
        <v>10</v>
      </c>
      <c r="J27" s="25">
        <f>Lorcana48611[[#This Row],[dont Nb brillant]]+'Inventaire - Chapitre 1'!H26</f>
        <v>2</v>
      </c>
    </row>
    <row r="28" spans="2:10" x14ac:dyDescent="0.25">
      <c r="B28" s="25">
        <v>24</v>
      </c>
      <c r="C28" s="25" t="s">
        <v>64</v>
      </c>
      <c r="D28" s="23" t="s">
        <v>32</v>
      </c>
      <c r="E28" s="25"/>
      <c r="F28" s="25"/>
      <c r="H28" s="25">
        <f>Lorcana48611[[#This Row],[ID]]</f>
        <v>24</v>
      </c>
      <c r="I28" s="25">
        <f>Lorcana48611[[#This Row],[Nb de cartes]]+'Inventaire - Chapitre 1'!G27</f>
        <v>11</v>
      </c>
      <c r="J28" s="25">
        <f>Lorcana48611[[#This Row],[dont Nb brillant]]+'Inventaire - Chapitre 1'!H27</f>
        <v>1</v>
      </c>
    </row>
    <row r="29" spans="2:10" x14ac:dyDescent="0.25">
      <c r="B29" s="25">
        <v>25</v>
      </c>
      <c r="C29" s="25" t="s">
        <v>65</v>
      </c>
      <c r="D29" s="23" t="s">
        <v>32</v>
      </c>
      <c r="E29" s="25">
        <v>1</v>
      </c>
      <c r="F29" s="25"/>
      <c r="H29" s="25">
        <f>Lorcana48611[[#This Row],[ID]]</f>
        <v>25</v>
      </c>
      <c r="I29" s="25">
        <f>Lorcana48611[[#This Row],[Nb de cartes]]+'Inventaire - Chapitre 1'!G28</f>
        <v>11</v>
      </c>
      <c r="J29" s="25">
        <f>Lorcana48611[[#This Row],[dont Nb brillant]]+'Inventaire - Chapitre 1'!H28</f>
        <v>0</v>
      </c>
    </row>
    <row r="30" spans="2:10" x14ac:dyDescent="0.25">
      <c r="B30" s="25">
        <v>26</v>
      </c>
      <c r="C30" s="25" t="s">
        <v>67</v>
      </c>
      <c r="D30" s="23" t="s">
        <v>32</v>
      </c>
      <c r="E30" s="25">
        <v>1</v>
      </c>
      <c r="F30" s="25"/>
      <c r="H30" s="25">
        <f>Lorcana48611[[#This Row],[ID]]</f>
        <v>26</v>
      </c>
      <c r="I30" s="25">
        <f>Lorcana48611[[#This Row],[Nb de cartes]]+'Inventaire - Chapitre 1'!G29</f>
        <v>15</v>
      </c>
      <c r="J30" s="25">
        <f>Lorcana48611[[#This Row],[dont Nb brillant]]+'Inventaire - Chapitre 1'!H29</f>
        <v>0</v>
      </c>
    </row>
    <row r="31" spans="2:10" x14ac:dyDescent="0.25">
      <c r="B31" s="25">
        <v>27</v>
      </c>
      <c r="C31" s="25" t="s">
        <v>69</v>
      </c>
      <c r="D31" s="23" t="s">
        <v>32</v>
      </c>
      <c r="E31" s="25"/>
      <c r="F31" s="25"/>
      <c r="H31" s="25">
        <f>Lorcana48611[[#This Row],[ID]]</f>
        <v>27</v>
      </c>
      <c r="I31" s="25">
        <f>Lorcana48611[[#This Row],[Nb de cartes]]+'Inventaire - Chapitre 1'!G30</f>
        <v>14</v>
      </c>
      <c r="J31" s="25">
        <f>Lorcana48611[[#This Row],[dont Nb brillant]]+'Inventaire - Chapitre 1'!H30</f>
        <v>1</v>
      </c>
    </row>
    <row r="32" spans="2:10" x14ac:dyDescent="0.25">
      <c r="B32" s="25">
        <v>28</v>
      </c>
      <c r="C32" s="25" t="s">
        <v>70</v>
      </c>
      <c r="D32" s="23" t="s">
        <v>32</v>
      </c>
      <c r="E32" s="25">
        <v>2</v>
      </c>
      <c r="F32" s="25"/>
      <c r="H32" s="25">
        <f>Lorcana48611[[#This Row],[ID]]</f>
        <v>28</v>
      </c>
      <c r="I32" s="25">
        <f>Lorcana48611[[#This Row],[Nb de cartes]]+'Inventaire - Chapitre 1'!G31</f>
        <v>18</v>
      </c>
      <c r="J32" s="25">
        <f>Lorcana48611[[#This Row],[dont Nb brillant]]+'Inventaire - Chapitre 1'!H31</f>
        <v>0</v>
      </c>
    </row>
    <row r="33" spans="2:10" x14ac:dyDescent="0.25">
      <c r="B33" s="25">
        <v>29</v>
      </c>
      <c r="C33" s="25" t="s">
        <v>71</v>
      </c>
      <c r="D33" s="23" t="s">
        <v>32</v>
      </c>
      <c r="E33" s="25">
        <v>1</v>
      </c>
      <c r="F33" s="25"/>
      <c r="H33" s="25">
        <f>Lorcana48611[[#This Row],[ID]]</f>
        <v>29</v>
      </c>
      <c r="I33" s="25">
        <f>Lorcana48611[[#This Row],[Nb de cartes]]+'Inventaire - Chapitre 1'!G32</f>
        <v>8</v>
      </c>
      <c r="J33" s="25">
        <f>Lorcana48611[[#This Row],[dont Nb brillant]]+'Inventaire - Chapitre 1'!H32</f>
        <v>1</v>
      </c>
    </row>
    <row r="34" spans="2:10" x14ac:dyDescent="0.25">
      <c r="B34" s="25">
        <v>30</v>
      </c>
      <c r="C34" s="25" t="s">
        <v>72</v>
      </c>
      <c r="D34" s="23" t="s">
        <v>32</v>
      </c>
      <c r="E34" s="25"/>
      <c r="F34" s="25"/>
      <c r="H34" s="25">
        <f>Lorcana48611[[#This Row],[ID]]</f>
        <v>30</v>
      </c>
      <c r="I34" s="25">
        <f>Lorcana48611[[#This Row],[Nb de cartes]]+'Inventaire - Chapitre 1'!G33</f>
        <v>2</v>
      </c>
      <c r="J34" s="25">
        <f>Lorcana48611[[#This Row],[dont Nb brillant]]+'Inventaire - Chapitre 1'!H33</f>
        <v>0</v>
      </c>
    </row>
    <row r="35" spans="2:10" x14ac:dyDescent="0.25">
      <c r="B35" s="25">
        <v>31</v>
      </c>
      <c r="C35" s="25" t="s">
        <v>73</v>
      </c>
      <c r="D35" s="23" t="s">
        <v>32</v>
      </c>
      <c r="E35" s="25"/>
      <c r="F35" s="25"/>
      <c r="H35" s="25">
        <f>Lorcana48611[[#This Row],[ID]]</f>
        <v>31</v>
      </c>
      <c r="I35" s="25">
        <f>Lorcana48611[[#This Row],[Nb de cartes]]+'Inventaire - Chapitre 1'!G34</f>
        <v>9</v>
      </c>
      <c r="J35" s="25">
        <f>Lorcana48611[[#This Row],[dont Nb brillant]]+'Inventaire - Chapitre 1'!H34</f>
        <v>0</v>
      </c>
    </row>
    <row r="36" spans="2:10" x14ac:dyDescent="0.25">
      <c r="B36" s="25">
        <v>32</v>
      </c>
      <c r="C36" s="25" t="s">
        <v>74</v>
      </c>
      <c r="D36" s="23" t="s">
        <v>32</v>
      </c>
      <c r="E36" s="25"/>
      <c r="F36" s="25"/>
      <c r="H36" s="25">
        <f>Lorcana48611[[#This Row],[ID]]</f>
        <v>32</v>
      </c>
      <c r="I36" s="25">
        <f>Lorcana48611[[#This Row],[Nb de cartes]]+'Inventaire - Chapitre 1'!G35</f>
        <v>17</v>
      </c>
      <c r="J36" s="25">
        <f>Lorcana48611[[#This Row],[dont Nb brillant]]+'Inventaire - Chapitre 1'!H35</f>
        <v>1</v>
      </c>
    </row>
    <row r="37" spans="2:10" x14ac:dyDescent="0.25">
      <c r="B37" s="25">
        <v>33</v>
      </c>
      <c r="C37" s="25" t="s">
        <v>76</v>
      </c>
      <c r="D37" s="23" t="s">
        <v>32</v>
      </c>
      <c r="E37" s="25"/>
      <c r="F37" s="25"/>
      <c r="H37" s="25">
        <f>Lorcana48611[[#This Row],[ID]]</f>
        <v>33</v>
      </c>
      <c r="I37" s="25">
        <f>Lorcana48611[[#This Row],[Nb de cartes]]+'Inventaire - Chapitre 1'!G36</f>
        <v>8</v>
      </c>
      <c r="J37" s="25">
        <f>Lorcana48611[[#This Row],[dont Nb brillant]]+'Inventaire - Chapitre 1'!H36</f>
        <v>0</v>
      </c>
    </row>
    <row r="38" spans="2:10" x14ac:dyDescent="0.25">
      <c r="B38" s="25">
        <v>34</v>
      </c>
      <c r="C38" s="25" t="s">
        <v>77</v>
      </c>
      <c r="D38" s="23" t="s">
        <v>32</v>
      </c>
      <c r="E38" s="25"/>
      <c r="F38" s="25"/>
      <c r="H38" s="25">
        <f>Lorcana48611[[#This Row],[ID]]</f>
        <v>34</v>
      </c>
      <c r="I38" s="25">
        <f>Lorcana48611[[#This Row],[Nb de cartes]]+'Inventaire - Chapitre 1'!G37</f>
        <v>4</v>
      </c>
      <c r="J38" s="25">
        <f>Lorcana48611[[#This Row],[dont Nb brillant]]+'Inventaire - Chapitre 1'!H37</f>
        <v>0</v>
      </c>
    </row>
    <row r="39" spans="2:10" x14ac:dyDescent="0.25">
      <c r="B39" s="25">
        <v>35</v>
      </c>
      <c r="C39" s="25" t="s">
        <v>78</v>
      </c>
      <c r="D39" s="27" t="s">
        <v>29</v>
      </c>
      <c r="E39" s="25"/>
      <c r="F39" s="25"/>
      <c r="H39" s="25">
        <f>Lorcana48611[[#This Row],[ID]]</f>
        <v>35</v>
      </c>
      <c r="I39" s="25">
        <f>Lorcana48611[[#This Row],[Nb de cartes]]+'Inventaire - Chapitre 1'!G38</f>
        <v>9</v>
      </c>
      <c r="J39" s="25">
        <f>Lorcana48611[[#This Row],[dont Nb brillant]]+'Inventaire - Chapitre 1'!H38</f>
        <v>1</v>
      </c>
    </row>
    <row r="40" spans="2:10" x14ac:dyDescent="0.25">
      <c r="B40" s="25">
        <v>36</v>
      </c>
      <c r="C40" s="25" t="s">
        <v>79</v>
      </c>
      <c r="D40" s="27" t="s">
        <v>29</v>
      </c>
      <c r="E40" s="25"/>
      <c r="F40" s="25"/>
      <c r="H40" s="25">
        <f>Lorcana48611[[#This Row],[ID]]</f>
        <v>36</v>
      </c>
      <c r="I40" s="25">
        <f>Lorcana48611[[#This Row],[Nb de cartes]]+'Inventaire - Chapitre 1'!G39</f>
        <v>13</v>
      </c>
      <c r="J40" s="25">
        <f>Lorcana48611[[#This Row],[dont Nb brillant]]+'Inventaire - Chapitre 1'!H39</f>
        <v>1</v>
      </c>
    </row>
    <row r="41" spans="2:10" x14ac:dyDescent="0.25">
      <c r="B41" s="25">
        <v>37</v>
      </c>
      <c r="C41" s="25" t="s">
        <v>81</v>
      </c>
      <c r="D41" s="27" t="s">
        <v>29</v>
      </c>
      <c r="E41" s="25"/>
      <c r="F41" s="25"/>
      <c r="H41" s="25">
        <f>Lorcana48611[[#This Row],[ID]]</f>
        <v>37</v>
      </c>
      <c r="I41" s="25">
        <f>Lorcana48611[[#This Row],[Nb de cartes]]+'Inventaire - Chapitre 1'!G40</f>
        <v>2</v>
      </c>
      <c r="J41" s="25">
        <f>Lorcana48611[[#This Row],[dont Nb brillant]]+'Inventaire - Chapitre 1'!H40</f>
        <v>0</v>
      </c>
    </row>
    <row r="42" spans="2:10" x14ac:dyDescent="0.25">
      <c r="B42" s="25">
        <v>38</v>
      </c>
      <c r="C42" s="25" t="s">
        <v>82</v>
      </c>
      <c r="D42" s="27" t="s">
        <v>29</v>
      </c>
      <c r="E42" s="25">
        <v>1</v>
      </c>
      <c r="F42" s="25"/>
      <c r="H42" s="25">
        <f>Lorcana48611[[#This Row],[ID]]</f>
        <v>38</v>
      </c>
      <c r="I42" s="25">
        <f>Lorcana48611[[#This Row],[Nb de cartes]]+'Inventaire - Chapitre 1'!G41</f>
        <v>17</v>
      </c>
      <c r="J42" s="25">
        <f>Lorcana48611[[#This Row],[dont Nb brillant]]+'Inventaire - Chapitre 1'!H41</f>
        <v>0</v>
      </c>
    </row>
    <row r="43" spans="2:10" x14ac:dyDescent="0.25">
      <c r="B43" s="25">
        <v>39</v>
      </c>
      <c r="C43" s="25" t="s">
        <v>83</v>
      </c>
      <c r="D43" s="27" t="s">
        <v>29</v>
      </c>
      <c r="E43" s="25"/>
      <c r="F43" s="25"/>
      <c r="H43" s="25">
        <f>Lorcana48611[[#This Row],[ID]]</f>
        <v>39</v>
      </c>
      <c r="I43" s="25">
        <f>Lorcana48611[[#This Row],[Nb de cartes]]+'Inventaire - Chapitre 1'!G42</f>
        <v>4</v>
      </c>
      <c r="J43" s="25">
        <f>Lorcana48611[[#This Row],[dont Nb brillant]]+'Inventaire - Chapitre 1'!H42</f>
        <v>0</v>
      </c>
    </row>
    <row r="44" spans="2:10" x14ac:dyDescent="0.25">
      <c r="B44" s="25">
        <v>40</v>
      </c>
      <c r="C44" s="25" t="s">
        <v>84</v>
      </c>
      <c r="D44" s="27" t="s">
        <v>29</v>
      </c>
      <c r="E44" s="25">
        <v>1</v>
      </c>
      <c r="F44" s="25">
        <v>1</v>
      </c>
      <c r="H44" s="25">
        <f>Lorcana48611[[#This Row],[ID]]</f>
        <v>40</v>
      </c>
      <c r="I44" s="25">
        <f>Lorcana48611[[#This Row],[Nb de cartes]]+'Inventaire - Chapitre 1'!G43</f>
        <v>15</v>
      </c>
      <c r="J44" s="25">
        <f>Lorcana48611[[#This Row],[dont Nb brillant]]+'Inventaire - Chapitre 1'!H43</f>
        <v>3</v>
      </c>
    </row>
    <row r="45" spans="2:10" x14ac:dyDescent="0.25">
      <c r="B45" s="25">
        <v>41</v>
      </c>
      <c r="C45" s="25" t="s">
        <v>85</v>
      </c>
      <c r="D45" s="27" t="s">
        <v>29</v>
      </c>
      <c r="E45" s="25">
        <v>1</v>
      </c>
      <c r="F45" s="25"/>
      <c r="H45" s="25">
        <f>Lorcana48611[[#This Row],[ID]]</f>
        <v>41</v>
      </c>
      <c r="I45" s="25">
        <f>Lorcana48611[[#This Row],[Nb de cartes]]+'Inventaire - Chapitre 1'!G44</f>
        <v>10</v>
      </c>
      <c r="J45" s="25">
        <f>Lorcana48611[[#This Row],[dont Nb brillant]]+'Inventaire - Chapitre 1'!H44</f>
        <v>1</v>
      </c>
    </row>
    <row r="46" spans="2:10" x14ac:dyDescent="0.25">
      <c r="B46" s="25">
        <v>42</v>
      </c>
      <c r="C46" s="25" t="s">
        <v>86</v>
      </c>
      <c r="D46" s="27" t="s">
        <v>29</v>
      </c>
      <c r="E46" s="25"/>
      <c r="F46" s="25"/>
      <c r="H46" s="25">
        <f>Lorcana48611[[#This Row],[ID]]</f>
        <v>42</v>
      </c>
      <c r="I46" s="25">
        <f>Lorcana48611[[#This Row],[Nb de cartes]]+'Inventaire - Chapitre 1'!G45</f>
        <v>4</v>
      </c>
      <c r="J46" s="25">
        <f>Lorcana48611[[#This Row],[dont Nb brillant]]+'Inventaire - Chapitre 1'!H45</f>
        <v>0</v>
      </c>
    </row>
    <row r="47" spans="2:10" x14ac:dyDescent="0.25">
      <c r="B47" s="25">
        <v>43</v>
      </c>
      <c r="C47" s="25" t="s">
        <v>87</v>
      </c>
      <c r="D47" s="27" t="s">
        <v>29</v>
      </c>
      <c r="E47" s="25"/>
      <c r="F47" s="25"/>
      <c r="H47" s="25">
        <f>Lorcana48611[[#This Row],[ID]]</f>
        <v>43</v>
      </c>
      <c r="I47" s="25">
        <f>Lorcana48611[[#This Row],[Nb de cartes]]+'Inventaire - Chapitre 1'!G46</f>
        <v>7</v>
      </c>
      <c r="J47" s="25">
        <f>Lorcana48611[[#This Row],[dont Nb brillant]]+'Inventaire - Chapitre 1'!H46</f>
        <v>0</v>
      </c>
    </row>
    <row r="48" spans="2:10" x14ac:dyDescent="0.25">
      <c r="B48" s="25">
        <v>44</v>
      </c>
      <c r="C48" s="25" t="s">
        <v>88</v>
      </c>
      <c r="D48" s="27" t="s">
        <v>29</v>
      </c>
      <c r="E48" s="25"/>
      <c r="F48" s="25"/>
      <c r="H48" s="25">
        <f>Lorcana48611[[#This Row],[ID]]</f>
        <v>44</v>
      </c>
      <c r="I48" s="25">
        <f>Lorcana48611[[#This Row],[Nb de cartes]]+'Inventaire - Chapitre 1'!G47</f>
        <v>5</v>
      </c>
      <c r="J48" s="25">
        <f>Lorcana48611[[#This Row],[dont Nb brillant]]+'Inventaire - Chapitre 1'!H47</f>
        <v>1</v>
      </c>
    </row>
    <row r="49" spans="2:10" x14ac:dyDescent="0.25">
      <c r="B49" s="25">
        <v>45</v>
      </c>
      <c r="C49" s="25" t="s">
        <v>89</v>
      </c>
      <c r="D49" s="27" t="s">
        <v>29</v>
      </c>
      <c r="E49" s="25">
        <v>1</v>
      </c>
      <c r="F49" s="25">
        <v>1</v>
      </c>
      <c r="H49" s="25">
        <f>Lorcana48611[[#This Row],[ID]]</f>
        <v>45</v>
      </c>
      <c r="I49" s="25">
        <f>Lorcana48611[[#This Row],[Nb de cartes]]+'Inventaire - Chapitre 1'!G48</f>
        <v>16</v>
      </c>
      <c r="J49" s="25">
        <f>Lorcana48611[[#This Row],[dont Nb brillant]]+'Inventaire - Chapitre 1'!H48</f>
        <v>2</v>
      </c>
    </row>
    <row r="50" spans="2:10" x14ac:dyDescent="0.25">
      <c r="B50" s="25">
        <v>46</v>
      </c>
      <c r="C50" s="25" t="s">
        <v>90</v>
      </c>
      <c r="D50" s="27" t="s">
        <v>29</v>
      </c>
      <c r="E50" s="25"/>
      <c r="F50" s="25"/>
      <c r="H50" s="25">
        <f>Lorcana48611[[#This Row],[ID]]</f>
        <v>46</v>
      </c>
      <c r="I50" s="25">
        <f>Lorcana48611[[#This Row],[Nb de cartes]]+'Inventaire - Chapitre 1'!G49</f>
        <v>16</v>
      </c>
      <c r="J50" s="25">
        <f>Lorcana48611[[#This Row],[dont Nb brillant]]+'Inventaire - Chapitre 1'!H49</f>
        <v>0</v>
      </c>
    </row>
    <row r="51" spans="2:10" x14ac:dyDescent="0.25">
      <c r="B51" s="25">
        <v>47</v>
      </c>
      <c r="C51" s="25" t="s">
        <v>91</v>
      </c>
      <c r="D51" s="27" t="s">
        <v>29</v>
      </c>
      <c r="E51" s="25"/>
      <c r="F51" s="25"/>
      <c r="H51" s="25">
        <f>Lorcana48611[[#This Row],[ID]]</f>
        <v>47</v>
      </c>
      <c r="I51" s="25">
        <f>Lorcana48611[[#This Row],[Nb de cartes]]+'Inventaire - Chapitre 1'!G50</f>
        <v>15</v>
      </c>
      <c r="J51" s="25">
        <f>Lorcana48611[[#This Row],[dont Nb brillant]]+'Inventaire - Chapitre 1'!H50</f>
        <v>1</v>
      </c>
    </row>
    <row r="52" spans="2:10" x14ac:dyDescent="0.25">
      <c r="B52" s="25">
        <v>48</v>
      </c>
      <c r="C52" s="25" t="s">
        <v>92</v>
      </c>
      <c r="D52" s="27" t="s">
        <v>29</v>
      </c>
      <c r="E52" s="25"/>
      <c r="F52" s="25"/>
      <c r="H52" s="25">
        <f>Lorcana48611[[#This Row],[ID]]</f>
        <v>48</v>
      </c>
      <c r="I52" s="25">
        <f>Lorcana48611[[#This Row],[Nb de cartes]]+'Inventaire - Chapitre 1'!G51</f>
        <v>5</v>
      </c>
      <c r="J52" s="25">
        <f>Lorcana48611[[#This Row],[dont Nb brillant]]+'Inventaire - Chapitre 1'!H51</f>
        <v>0</v>
      </c>
    </row>
    <row r="53" spans="2:10" x14ac:dyDescent="0.25">
      <c r="B53" s="25">
        <v>49</v>
      </c>
      <c r="C53" s="25" t="s">
        <v>93</v>
      </c>
      <c r="D53" s="27" t="s">
        <v>29</v>
      </c>
      <c r="E53" s="25">
        <v>1</v>
      </c>
      <c r="F53" s="25"/>
      <c r="H53" s="25">
        <f>Lorcana48611[[#This Row],[ID]]</f>
        <v>49</v>
      </c>
      <c r="I53" s="25">
        <f>Lorcana48611[[#This Row],[Nb de cartes]]+'Inventaire - Chapitre 1'!G52</f>
        <v>20</v>
      </c>
      <c r="J53" s="25">
        <f>Lorcana48611[[#This Row],[dont Nb brillant]]+'Inventaire - Chapitre 1'!H52</f>
        <v>1</v>
      </c>
    </row>
    <row r="54" spans="2:10" x14ac:dyDescent="0.25">
      <c r="B54" s="25">
        <v>50</v>
      </c>
      <c r="C54" s="25" t="s">
        <v>94</v>
      </c>
      <c r="D54" s="27" t="s">
        <v>29</v>
      </c>
      <c r="E54" s="25"/>
      <c r="F54" s="25"/>
      <c r="H54" s="25">
        <f>Lorcana48611[[#This Row],[ID]]</f>
        <v>50</v>
      </c>
      <c r="I54" s="25">
        <f>Lorcana48611[[#This Row],[Nb de cartes]]+'Inventaire - Chapitre 1'!G53</f>
        <v>6</v>
      </c>
      <c r="J54" s="25">
        <f>Lorcana48611[[#This Row],[dont Nb brillant]]+'Inventaire - Chapitre 1'!H53</f>
        <v>0</v>
      </c>
    </row>
    <row r="55" spans="2:10" x14ac:dyDescent="0.25">
      <c r="B55" s="25">
        <v>51</v>
      </c>
      <c r="C55" s="25" t="s">
        <v>95</v>
      </c>
      <c r="D55" s="27" t="s">
        <v>29</v>
      </c>
      <c r="E55" s="25"/>
      <c r="F55" s="25"/>
      <c r="H55" s="25">
        <f>Lorcana48611[[#This Row],[ID]]</f>
        <v>51</v>
      </c>
      <c r="I55" s="25">
        <f>Lorcana48611[[#This Row],[Nb de cartes]]+'Inventaire - Chapitre 1'!G54</f>
        <v>6</v>
      </c>
      <c r="J55" s="25">
        <f>Lorcana48611[[#This Row],[dont Nb brillant]]+'Inventaire - Chapitre 1'!H54</f>
        <v>1</v>
      </c>
    </row>
    <row r="56" spans="2:10" x14ac:dyDescent="0.25">
      <c r="B56" s="25">
        <v>52</v>
      </c>
      <c r="C56" s="25" t="s">
        <v>96</v>
      </c>
      <c r="D56" s="27" t="s">
        <v>29</v>
      </c>
      <c r="E56" s="25"/>
      <c r="F56" s="25"/>
      <c r="H56" s="25">
        <f>Lorcana48611[[#This Row],[ID]]</f>
        <v>52</v>
      </c>
      <c r="I56" s="25">
        <f>Lorcana48611[[#This Row],[Nb de cartes]]+'Inventaire - Chapitre 1'!G55</f>
        <v>10</v>
      </c>
      <c r="J56" s="25">
        <f>Lorcana48611[[#This Row],[dont Nb brillant]]+'Inventaire - Chapitre 1'!H55</f>
        <v>1</v>
      </c>
    </row>
    <row r="57" spans="2:10" x14ac:dyDescent="0.25">
      <c r="B57" s="25">
        <v>53</v>
      </c>
      <c r="C57" s="25" t="s">
        <v>97</v>
      </c>
      <c r="D57" s="27" t="s">
        <v>29</v>
      </c>
      <c r="E57" s="25"/>
      <c r="F57" s="25"/>
      <c r="H57" s="25">
        <f>Lorcana48611[[#This Row],[ID]]</f>
        <v>53</v>
      </c>
      <c r="I57" s="25">
        <f>Lorcana48611[[#This Row],[Nb de cartes]]+'Inventaire - Chapitre 1'!G56</f>
        <v>9</v>
      </c>
      <c r="J57" s="25">
        <f>Lorcana48611[[#This Row],[dont Nb brillant]]+'Inventaire - Chapitre 1'!H56</f>
        <v>0</v>
      </c>
    </row>
    <row r="58" spans="2:10" x14ac:dyDescent="0.25">
      <c r="B58" s="25">
        <v>54</v>
      </c>
      <c r="C58" s="25" t="s">
        <v>98</v>
      </c>
      <c r="D58" s="27" t="s">
        <v>29</v>
      </c>
      <c r="E58" s="25">
        <v>1</v>
      </c>
      <c r="F58" s="25"/>
      <c r="H58" s="25">
        <f>Lorcana48611[[#This Row],[ID]]</f>
        <v>54</v>
      </c>
      <c r="I58" s="25">
        <f>Lorcana48611[[#This Row],[Nb de cartes]]+'Inventaire - Chapitre 1'!G57</f>
        <v>16</v>
      </c>
      <c r="J58" s="25">
        <f>Lorcana48611[[#This Row],[dont Nb brillant]]+'Inventaire - Chapitre 1'!H57</f>
        <v>0</v>
      </c>
    </row>
    <row r="59" spans="2:10" x14ac:dyDescent="0.25">
      <c r="B59" s="25">
        <v>55</v>
      </c>
      <c r="C59" s="25" t="s">
        <v>99</v>
      </c>
      <c r="D59" s="27" t="s">
        <v>29</v>
      </c>
      <c r="E59" s="25"/>
      <c r="F59" s="25"/>
      <c r="H59" s="25">
        <f>Lorcana48611[[#This Row],[ID]]</f>
        <v>55</v>
      </c>
      <c r="I59" s="25">
        <f>Lorcana48611[[#This Row],[Nb de cartes]]+'Inventaire - Chapitre 1'!G58</f>
        <v>12</v>
      </c>
      <c r="J59" s="25">
        <f>Lorcana48611[[#This Row],[dont Nb brillant]]+'Inventaire - Chapitre 1'!H58</f>
        <v>0</v>
      </c>
    </row>
    <row r="60" spans="2:10" x14ac:dyDescent="0.25">
      <c r="B60" s="25">
        <v>56</v>
      </c>
      <c r="C60" s="25" t="s">
        <v>100</v>
      </c>
      <c r="D60" s="27" t="s">
        <v>29</v>
      </c>
      <c r="E60" s="25"/>
      <c r="F60" s="25"/>
      <c r="H60" s="25">
        <f>Lorcana48611[[#This Row],[ID]]</f>
        <v>56</v>
      </c>
      <c r="I60" s="25">
        <f>Lorcana48611[[#This Row],[Nb de cartes]]+'Inventaire - Chapitre 1'!G59</f>
        <v>5</v>
      </c>
      <c r="J60" s="25">
        <f>Lorcana48611[[#This Row],[dont Nb brillant]]+'Inventaire - Chapitre 1'!H59</f>
        <v>0</v>
      </c>
    </row>
    <row r="61" spans="2:10" x14ac:dyDescent="0.25">
      <c r="B61" s="25">
        <v>57</v>
      </c>
      <c r="C61" s="25" t="s">
        <v>101</v>
      </c>
      <c r="D61" s="27" t="s">
        <v>29</v>
      </c>
      <c r="E61" s="25">
        <v>1</v>
      </c>
      <c r="F61" s="25"/>
      <c r="H61" s="25">
        <f>Lorcana48611[[#This Row],[ID]]</f>
        <v>57</v>
      </c>
      <c r="I61" s="25">
        <f>Lorcana48611[[#This Row],[Nb de cartes]]+'Inventaire - Chapitre 1'!G60</f>
        <v>18</v>
      </c>
      <c r="J61" s="25">
        <f>Lorcana48611[[#This Row],[dont Nb brillant]]+'Inventaire - Chapitre 1'!H60</f>
        <v>0</v>
      </c>
    </row>
    <row r="62" spans="2:10" x14ac:dyDescent="0.25">
      <c r="B62" s="25">
        <v>58</v>
      </c>
      <c r="C62" s="25" t="s">
        <v>102</v>
      </c>
      <c r="D62" s="27" t="s">
        <v>29</v>
      </c>
      <c r="E62" s="25"/>
      <c r="F62" s="25"/>
      <c r="H62" s="25">
        <f>Lorcana48611[[#This Row],[ID]]</f>
        <v>58</v>
      </c>
      <c r="I62" s="25">
        <f>Lorcana48611[[#This Row],[Nb de cartes]]+'Inventaire - Chapitre 1'!G61</f>
        <v>13</v>
      </c>
      <c r="J62" s="25">
        <f>Lorcana48611[[#This Row],[dont Nb brillant]]+'Inventaire - Chapitre 1'!H61</f>
        <v>3</v>
      </c>
    </row>
    <row r="63" spans="2:10" x14ac:dyDescent="0.25">
      <c r="B63" s="25">
        <v>59</v>
      </c>
      <c r="C63" s="25" t="s">
        <v>103</v>
      </c>
      <c r="D63" s="27" t="s">
        <v>29</v>
      </c>
      <c r="E63" s="25"/>
      <c r="F63" s="25"/>
      <c r="H63" s="25">
        <f>Lorcana48611[[#This Row],[ID]]</f>
        <v>59</v>
      </c>
      <c r="I63" s="25">
        <f>Lorcana48611[[#This Row],[Nb de cartes]]+'Inventaire - Chapitre 1'!G62</f>
        <v>3</v>
      </c>
      <c r="J63" s="25">
        <f>Lorcana48611[[#This Row],[dont Nb brillant]]+'Inventaire - Chapitre 1'!H62</f>
        <v>1</v>
      </c>
    </row>
    <row r="64" spans="2:10" x14ac:dyDescent="0.25">
      <c r="B64" s="25">
        <v>60</v>
      </c>
      <c r="C64" s="25" t="s">
        <v>104</v>
      </c>
      <c r="D64" s="27" t="s">
        <v>29</v>
      </c>
      <c r="E64" s="25">
        <v>1</v>
      </c>
      <c r="F64" s="25"/>
      <c r="H64" s="25">
        <f>Lorcana48611[[#This Row],[ID]]</f>
        <v>60</v>
      </c>
      <c r="I64" s="25">
        <f>Lorcana48611[[#This Row],[Nb de cartes]]+'Inventaire - Chapitre 1'!G63</f>
        <v>16</v>
      </c>
      <c r="J64" s="25">
        <f>Lorcana48611[[#This Row],[dont Nb brillant]]+'Inventaire - Chapitre 1'!H63</f>
        <v>1</v>
      </c>
    </row>
    <row r="65" spans="2:10" x14ac:dyDescent="0.25">
      <c r="B65" s="25">
        <v>61</v>
      </c>
      <c r="C65" s="25" t="s">
        <v>105</v>
      </c>
      <c r="D65" s="27" t="s">
        <v>29</v>
      </c>
      <c r="E65" s="25"/>
      <c r="F65" s="25"/>
      <c r="H65" s="25">
        <f>Lorcana48611[[#This Row],[ID]]</f>
        <v>61</v>
      </c>
      <c r="I65" s="25">
        <f>Lorcana48611[[#This Row],[Nb de cartes]]+'Inventaire - Chapitre 1'!G64</f>
        <v>3</v>
      </c>
      <c r="J65" s="25">
        <f>Lorcana48611[[#This Row],[dont Nb brillant]]+'Inventaire - Chapitre 1'!H64</f>
        <v>0</v>
      </c>
    </row>
    <row r="66" spans="2:10" x14ac:dyDescent="0.25">
      <c r="B66" s="25">
        <v>62</v>
      </c>
      <c r="C66" s="25" t="s">
        <v>106</v>
      </c>
      <c r="D66" s="27" t="s">
        <v>29</v>
      </c>
      <c r="E66" s="25">
        <v>1</v>
      </c>
      <c r="F66" s="25"/>
      <c r="H66" s="25">
        <f>Lorcana48611[[#This Row],[ID]]</f>
        <v>62</v>
      </c>
      <c r="I66" s="25">
        <f>Lorcana48611[[#This Row],[Nb de cartes]]+'Inventaire - Chapitre 1'!G65</f>
        <v>10</v>
      </c>
      <c r="J66" s="25">
        <f>Lorcana48611[[#This Row],[dont Nb brillant]]+'Inventaire - Chapitre 1'!H65</f>
        <v>0</v>
      </c>
    </row>
    <row r="67" spans="2:10" x14ac:dyDescent="0.25">
      <c r="B67" s="25">
        <v>63</v>
      </c>
      <c r="C67" s="25" t="s">
        <v>107</v>
      </c>
      <c r="D67" s="27" t="s">
        <v>29</v>
      </c>
      <c r="E67" s="25">
        <v>3</v>
      </c>
      <c r="F67" s="25"/>
      <c r="H67" s="25">
        <f>Lorcana48611[[#This Row],[ID]]</f>
        <v>63</v>
      </c>
      <c r="I67" s="25">
        <f>Lorcana48611[[#This Row],[Nb de cartes]]+'Inventaire - Chapitre 1'!G66</f>
        <v>24</v>
      </c>
      <c r="J67" s="25">
        <f>Lorcana48611[[#This Row],[dont Nb brillant]]+'Inventaire - Chapitre 1'!H66</f>
        <v>1</v>
      </c>
    </row>
    <row r="68" spans="2:10" x14ac:dyDescent="0.25">
      <c r="B68" s="25">
        <v>64</v>
      </c>
      <c r="C68" s="25" t="s">
        <v>108</v>
      </c>
      <c r="D68" s="27" t="s">
        <v>29</v>
      </c>
      <c r="E68" s="25"/>
      <c r="F68" s="25"/>
      <c r="H68" s="25">
        <f>Lorcana48611[[#This Row],[ID]]</f>
        <v>64</v>
      </c>
      <c r="I68" s="25">
        <f>Lorcana48611[[#This Row],[Nb de cartes]]+'Inventaire - Chapitre 1'!G67</f>
        <v>15</v>
      </c>
      <c r="J68" s="25">
        <f>Lorcana48611[[#This Row],[dont Nb brillant]]+'Inventaire - Chapitre 1'!H67</f>
        <v>0</v>
      </c>
    </row>
    <row r="69" spans="2:10" x14ac:dyDescent="0.25">
      <c r="B69" s="25">
        <v>65</v>
      </c>
      <c r="C69" s="25" t="s">
        <v>109</v>
      </c>
      <c r="D69" s="27" t="s">
        <v>29</v>
      </c>
      <c r="E69" s="25"/>
      <c r="F69" s="25"/>
      <c r="H69" s="25">
        <f>Lorcana48611[[#This Row],[ID]]</f>
        <v>65</v>
      </c>
      <c r="I69" s="25">
        <f>Lorcana48611[[#This Row],[Nb de cartes]]+'Inventaire - Chapitre 1'!G68</f>
        <v>10</v>
      </c>
      <c r="J69" s="25">
        <f>Lorcana48611[[#This Row],[dont Nb brillant]]+'Inventaire - Chapitre 1'!H68</f>
        <v>1</v>
      </c>
    </row>
    <row r="70" spans="2:10" x14ac:dyDescent="0.25">
      <c r="B70" s="25">
        <v>66</v>
      </c>
      <c r="C70" s="25" t="s">
        <v>110</v>
      </c>
      <c r="D70" s="27" t="s">
        <v>29</v>
      </c>
      <c r="E70" s="25">
        <v>1</v>
      </c>
      <c r="F70" s="25"/>
      <c r="H70" s="25">
        <f>Lorcana48611[[#This Row],[ID]]</f>
        <v>66</v>
      </c>
      <c r="I70" s="25">
        <f>Lorcana48611[[#This Row],[Nb de cartes]]+'Inventaire - Chapitre 1'!G69</f>
        <v>5</v>
      </c>
      <c r="J70" s="25">
        <f>Lorcana48611[[#This Row],[dont Nb brillant]]+'Inventaire - Chapitre 1'!H69</f>
        <v>1</v>
      </c>
    </row>
    <row r="71" spans="2:10" x14ac:dyDescent="0.25">
      <c r="B71" s="25">
        <v>67</v>
      </c>
      <c r="C71" s="25" t="s">
        <v>111</v>
      </c>
      <c r="D71" s="27" t="s">
        <v>29</v>
      </c>
      <c r="E71" s="25">
        <v>1</v>
      </c>
      <c r="F71" s="25"/>
      <c r="H71" s="25">
        <f>Lorcana48611[[#This Row],[ID]]</f>
        <v>67</v>
      </c>
      <c r="I71" s="25">
        <f>Lorcana48611[[#This Row],[Nb de cartes]]+'Inventaire - Chapitre 1'!G70</f>
        <v>9</v>
      </c>
      <c r="J71" s="25">
        <f>Lorcana48611[[#This Row],[dont Nb brillant]]+'Inventaire - Chapitre 1'!H70</f>
        <v>0</v>
      </c>
    </row>
    <row r="72" spans="2:10" x14ac:dyDescent="0.25">
      <c r="B72" s="25">
        <v>68</v>
      </c>
      <c r="C72" s="25" t="s">
        <v>112</v>
      </c>
      <c r="D72" s="27" t="s">
        <v>29</v>
      </c>
      <c r="E72" s="25"/>
      <c r="F72" s="25"/>
      <c r="H72" s="25">
        <f>Lorcana48611[[#This Row],[ID]]</f>
        <v>68</v>
      </c>
      <c r="I72" s="25">
        <f>Lorcana48611[[#This Row],[Nb de cartes]]+'Inventaire - Chapitre 1'!G71</f>
        <v>5</v>
      </c>
      <c r="J72" s="25">
        <f>Lorcana48611[[#This Row],[dont Nb brillant]]+'Inventaire - Chapitre 1'!H71</f>
        <v>0</v>
      </c>
    </row>
    <row r="73" spans="2:10" x14ac:dyDescent="0.25">
      <c r="B73" s="25">
        <v>69</v>
      </c>
      <c r="C73" s="25" t="s">
        <v>113</v>
      </c>
      <c r="D73" s="20" t="s">
        <v>34</v>
      </c>
      <c r="E73" s="25"/>
      <c r="F73" s="25"/>
      <c r="H73" s="25">
        <f>Lorcana48611[[#This Row],[ID]]</f>
        <v>69</v>
      </c>
      <c r="I73" s="25">
        <f>Lorcana48611[[#This Row],[Nb de cartes]]+'Inventaire - Chapitre 1'!G72</f>
        <v>15</v>
      </c>
      <c r="J73" s="25">
        <f>Lorcana48611[[#This Row],[dont Nb brillant]]+'Inventaire - Chapitre 1'!H72</f>
        <v>0</v>
      </c>
    </row>
    <row r="74" spans="2:10" x14ac:dyDescent="0.25">
      <c r="B74" s="25">
        <v>70</v>
      </c>
      <c r="C74" s="25" t="s">
        <v>114</v>
      </c>
      <c r="D74" s="20" t="s">
        <v>34</v>
      </c>
      <c r="E74" s="25"/>
      <c r="F74" s="25"/>
      <c r="H74" s="25">
        <f>Lorcana48611[[#This Row],[ID]]</f>
        <v>70</v>
      </c>
      <c r="I74" s="25">
        <f>Lorcana48611[[#This Row],[Nb de cartes]]+'Inventaire - Chapitre 1'!G73</f>
        <v>3</v>
      </c>
      <c r="J74" s="25">
        <f>Lorcana48611[[#This Row],[dont Nb brillant]]+'Inventaire - Chapitre 1'!H73</f>
        <v>0</v>
      </c>
    </row>
    <row r="75" spans="2:10" x14ac:dyDescent="0.25">
      <c r="B75" s="25">
        <v>71</v>
      </c>
      <c r="C75" s="25" t="s">
        <v>115</v>
      </c>
      <c r="D75" s="20" t="s">
        <v>34</v>
      </c>
      <c r="E75" s="25"/>
      <c r="F75" s="25"/>
      <c r="H75" s="25">
        <f>Lorcana48611[[#This Row],[ID]]</f>
        <v>71</v>
      </c>
      <c r="I75" s="25">
        <f>Lorcana48611[[#This Row],[Nb de cartes]]+'Inventaire - Chapitre 1'!G74</f>
        <v>8</v>
      </c>
      <c r="J75" s="25">
        <f>Lorcana48611[[#This Row],[dont Nb brillant]]+'Inventaire - Chapitre 1'!H74</f>
        <v>0</v>
      </c>
    </row>
    <row r="76" spans="2:10" x14ac:dyDescent="0.25">
      <c r="B76" s="25">
        <v>72</v>
      </c>
      <c r="C76" s="25" t="s">
        <v>116</v>
      </c>
      <c r="D76" s="20" t="s">
        <v>34</v>
      </c>
      <c r="E76" s="25"/>
      <c r="F76" s="25"/>
      <c r="H76" s="25">
        <f>Lorcana48611[[#This Row],[ID]]</f>
        <v>72</v>
      </c>
      <c r="I76" s="25">
        <f>Lorcana48611[[#This Row],[Nb de cartes]]+'Inventaire - Chapitre 1'!G75</f>
        <v>3</v>
      </c>
      <c r="J76" s="25">
        <f>Lorcana48611[[#This Row],[dont Nb brillant]]+'Inventaire - Chapitre 1'!H75</f>
        <v>1</v>
      </c>
    </row>
    <row r="77" spans="2:10" x14ac:dyDescent="0.25">
      <c r="B77" s="25">
        <v>73</v>
      </c>
      <c r="C77" s="25" t="s">
        <v>117</v>
      </c>
      <c r="D77" s="20" t="s">
        <v>34</v>
      </c>
      <c r="E77" s="25">
        <v>1</v>
      </c>
      <c r="F77" s="25"/>
      <c r="H77" s="25">
        <f>Lorcana48611[[#This Row],[ID]]</f>
        <v>73</v>
      </c>
      <c r="I77" s="25">
        <f>Lorcana48611[[#This Row],[Nb de cartes]]+'Inventaire - Chapitre 1'!G76</f>
        <v>14</v>
      </c>
      <c r="J77" s="25">
        <f>Lorcana48611[[#This Row],[dont Nb brillant]]+'Inventaire - Chapitre 1'!H76</f>
        <v>0</v>
      </c>
    </row>
    <row r="78" spans="2:10" x14ac:dyDescent="0.25">
      <c r="B78" s="25">
        <v>74</v>
      </c>
      <c r="C78" s="25" t="s">
        <v>118</v>
      </c>
      <c r="D78" s="20" t="s">
        <v>34</v>
      </c>
      <c r="E78" s="25"/>
      <c r="F78" s="25"/>
      <c r="H78" s="25">
        <f>Lorcana48611[[#This Row],[ID]]</f>
        <v>74</v>
      </c>
      <c r="I78" s="25">
        <f>Lorcana48611[[#This Row],[Nb de cartes]]+'Inventaire - Chapitre 1'!G77</f>
        <v>11</v>
      </c>
      <c r="J78" s="25">
        <f>Lorcana48611[[#This Row],[dont Nb brillant]]+'Inventaire - Chapitre 1'!H77</f>
        <v>3</v>
      </c>
    </row>
    <row r="79" spans="2:10" x14ac:dyDescent="0.25">
      <c r="B79" s="25">
        <v>75</v>
      </c>
      <c r="C79" s="25" t="s">
        <v>119</v>
      </c>
      <c r="D79" s="20" t="s">
        <v>34</v>
      </c>
      <c r="E79" s="25"/>
      <c r="F79" s="25"/>
      <c r="H79" s="25">
        <f>Lorcana48611[[#This Row],[ID]]</f>
        <v>75</v>
      </c>
      <c r="I79" s="25">
        <f>Lorcana48611[[#This Row],[Nb de cartes]]+'Inventaire - Chapitre 1'!G78</f>
        <v>3</v>
      </c>
      <c r="J79" s="25">
        <f>Lorcana48611[[#This Row],[dont Nb brillant]]+'Inventaire - Chapitre 1'!H78</f>
        <v>0</v>
      </c>
    </row>
    <row r="80" spans="2:10" x14ac:dyDescent="0.25">
      <c r="B80" s="25">
        <v>76</v>
      </c>
      <c r="C80" s="25" t="s">
        <v>120</v>
      </c>
      <c r="D80" s="20" t="s">
        <v>34</v>
      </c>
      <c r="E80" s="25">
        <v>1</v>
      </c>
      <c r="F80" s="25"/>
      <c r="H80" s="25">
        <f>Lorcana48611[[#This Row],[ID]]</f>
        <v>76</v>
      </c>
      <c r="I80" s="25">
        <f>Lorcana48611[[#This Row],[Nb de cartes]]+'Inventaire - Chapitre 1'!G79</f>
        <v>8</v>
      </c>
      <c r="J80" s="25">
        <f>Lorcana48611[[#This Row],[dont Nb brillant]]+'Inventaire - Chapitre 1'!H79</f>
        <v>2</v>
      </c>
    </row>
    <row r="81" spans="2:10" x14ac:dyDescent="0.25">
      <c r="B81" s="25">
        <v>77</v>
      </c>
      <c r="C81" s="25" t="s">
        <v>121</v>
      </c>
      <c r="D81" s="20" t="s">
        <v>34</v>
      </c>
      <c r="E81" s="25"/>
      <c r="F81" s="25"/>
      <c r="H81" s="25">
        <f>Lorcana48611[[#This Row],[ID]]</f>
        <v>77</v>
      </c>
      <c r="I81" s="25">
        <f>Lorcana48611[[#This Row],[Nb de cartes]]+'Inventaire - Chapitre 1'!G80</f>
        <v>12</v>
      </c>
      <c r="J81" s="25">
        <f>Lorcana48611[[#This Row],[dont Nb brillant]]+'Inventaire - Chapitre 1'!H80</f>
        <v>0</v>
      </c>
    </row>
    <row r="82" spans="2:10" x14ac:dyDescent="0.25">
      <c r="B82" s="25">
        <v>78</v>
      </c>
      <c r="C82" s="25" t="s">
        <v>122</v>
      </c>
      <c r="D82" s="20" t="s">
        <v>34</v>
      </c>
      <c r="E82" s="25"/>
      <c r="F82" s="25"/>
      <c r="H82" s="25">
        <f>Lorcana48611[[#This Row],[ID]]</f>
        <v>78</v>
      </c>
      <c r="I82" s="25">
        <f>Lorcana48611[[#This Row],[Nb de cartes]]+'Inventaire - Chapitre 1'!G81</f>
        <v>6</v>
      </c>
      <c r="J82" s="25">
        <f>Lorcana48611[[#This Row],[dont Nb brillant]]+'Inventaire - Chapitre 1'!H81</f>
        <v>0</v>
      </c>
    </row>
    <row r="83" spans="2:10" x14ac:dyDescent="0.25">
      <c r="B83" s="25">
        <v>79</v>
      </c>
      <c r="C83" s="25" t="s">
        <v>123</v>
      </c>
      <c r="D83" s="20" t="s">
        <v>34</v>
      </c>
      <c r="E83" s="25">
        <v>2</v>
      </c>
      <c r="F83" s="25"/>
      <c r="H83" s="25">
        <f>Lorcana48611[[#This Row],[ID]]</f>
        <v>79</v>
      </c>
      <c r="I83" s="25">
        <f>Lorcana48611[[#This Row],[Nb de cartes]]+'Inventaire - Chapitre 1'!G82</f>
        <v>25</v>
      </c>
      <c r="J83" s="25">
        <f>Lorcana48611[[#This Row],[dont Nb brillant]]+'Inventaire - Chapitre 1'!H82</f>
        <v>0</v>
      </c>
    </row>
    <row r="84" spans="2:10" x14ac:dyDescent="0.25">
      <c r="B84" s="25">
        <v>80</v>
      </c>
      <c r="C84" s="25" t="s">
        <v>124</v>
      </c>
      <c r="D84" s="20" t="s">
        <v>34</v>
      </c>
      <c r="E84" s="25"/>
      <c r="F84" s="25"/>
      <c r="H84" s="25">
        <f>Lorcana48611[[#This Row],[ID]]</f>
        <v>80</v>
      </c>
      <c r="I84" s="25">
        <f>Lorcana48611[[#This Row],[Nb de cartes]]+'Inventaire - Chapitre 1'!G83</f>
        <v>7</v>
      </c>
      <c r="J84" s="25">
        <f>Lorcana48611[[#This Row],[dont Nb brillant]]+'Inventaire - Chapitre 1'!H83</f>
        <v>1</v>
      </c>
    </row>
    <row r="85" spans="2:10" x14ac:dyDescent="0.25">
      <c r="B85" s="25">
        <v>81</v>
      </c>
      <c r="C85" s="25" t="s">
        <v>125</v>
      </c>
      <c r="D85" s="20" t="s">
        <v>34</v>
      </c>
      <c r="E85" s="25">
        <v>1</v>
      </c>
      <c r="F85" s="25"/>
      <c r="H85" s="25">
        <f>Lorcana48611[[#This Row],[ID]]</f>
        <v>81</v>
      </c>
      <c r="I85" s="25">
        <f>Lorcana48611[[#This Row],[Nb de cartes]]+'Inventaire - Chapitre 1'!G84</f>
        <v>15</v>
      </c>
      <c r="J85" s="25">
        <f>Lorcana48611[[#This Row],[dont Nb brillant]]+'Inventaire - Chapitre 1'!H84</f>
        <v>0</v>
      </c>
    </row>
    <row r="86" spans="2:10" x14ac:dyDescent="0.25">
      <c r="B86" s="25">
        <v>82</v>
      </c>
      <c r="C86" s="25" t="s">
        <v>126</v>
      </c>
      <c r="D86" s="20" t="s">
        <v>34</v>
      </c>
      <c r="E86" s="25">
        <v>1</v>
      </c>
      <c r="F86" s="25"/>
      <c r="H86" s="25">
        <f>Lorcana48611[[#This Row],[ID]]</f>
        <v>82</v>
      </c>
      <c r="I86" s="25">
        <f>Lorcana48611[[#This Row],[Nb de cartes]]+'Inventaire - Chapitre 1'!G85</f>
        <v>7</v>
      </c>
      <c r="J86" s="25">
        <f>Lorcana48611[[#This Row],[dont Nb brillant]]+'Inventaire - Chapitre 1'!H85</f>
        <v>0</v>
      </c>
    </row>
    <row r="87" spans="2:10" x14ac:dyDescent="0.25">
      <c r="B87" s="25">
        <v>83</v>
      </c>
      <c r="C87" s="25" t="s">
        <v>127</v>
      </c>
      <c r="D87" s="20" t="s">
        <v>34</v>
      </c>
      <c r="E87" s="25">
        <v>1</v>
      </c>
      <c r="F87" s="25"/>
      <c r="H87" s="25">
        <f>Lorcana48611[[#This Row],[ID]]</f>
        <v>83</v>
      </c>
      <c r="I87" s="25">
        <f>Lorcana48611[[#This Row],[Nb de cartes]]+'Inventaire - Chapitre 1'!G86</f>
        <v>11</v>
      </c>
      <c r="J87" s="25">
        <f>Lorcana48611[[#This Row],[dont Nb brillant]]+'Inventaire - Chapitre 1'!H86</f>
        <v>0</v>
      </c>
    </row>
    <row r="88" spans="2:10" x14ac:dyDescent="0.25">
      <c r="B88" s="25">
        <v>84</v>
      </c>
      <c r="C88" s="25" t="s">
        <v>128</v>
      </c>
      <c r="D88" s="20" t="s">
        <v>34</v>
      </c>
      <c r="E88" s="25"/>
      <c r="F88" s="25"/>
      <c r="H88" s="25">
        <f>Lorcana48611[[#This Row],[ID]]</f>
        <v>84</v>
      </c>
      <c r="I88" s="25">
        <f>Lorcana48611[[#This Row],[Nb de cartes]]+'Inventaire - Chapitre 1'!G87</f>
        <v>3</v>
      </c>
      <c r="J88" s="25">
        <f>Lorcana48611[[#This Row],[dont Nb brillant]]+'Inventaire - Chapitre 1'!H87</f>
        <v>0</v>
      </c>
    </row>
    <row r="89" spans="2:10" x14ac:dyDescent="0.25">
      <c r="B89" s="25">
        <v>85</v>
      </c>
      <c r="C89" s="25" t="s">
        <v>129</v>
      </c>
      <c r="D89" s="20" t="s">
        <v>34</v>
      </c>
      <c r="E89" s="25">
        <v>1</v>
      </c>
      <c r="F89" s="25"/>
      <c r="H89" s="25">
        <f>Lorcana48611[[#This Row],[ID]]</f>
        <v>85</v>
      </c>
      <c r="I89" s="25">
        <f>Lorcana48611[[#This Row],[Nb de cartes]]+'Inventaire - Chapitre 1'!G88</f>
        <v>7</v>
      </c>
      <c r="J89" s="25">
        <f>Lorcana48611[[#This Row],[dont Nb brillant]]+'Inventaire - Chapitre 1'!H88</f>
        <v>0</v>
      </c>
    </row>
    <row r="90" spans="2:10" x14ac:dyDescent="0.25">
      <c r="B90" s="25">
        <v>86</v>
      </c>
      <c r="C90" s="25" t="s">
        <v>130</v>
      </c>
      <c r="D90" s="20" t="s">
        <v>34</v>
      </c>
      <c r="E90" s="25"/>
      <c r="F90" s="25"/>
      <c r="H90" s="25">
        <f>Lorcana48611[[#This Row],[ID]]</f>
        <v>86</v>
      </c>
      <c r="I90" s="25">
        <f>Lorcana48611[[#This Row],[Nb de cartes]]+'Inventaire - Chapitre 1'!G89</f>
        <v>11</v>
      </c>
      <c r="J90" s="25">
        <f>Lorcana48611[[#This Row],[dont Nb brillant]]+'Inventaire - Chapitre 1'!H89</f>
        <v>0</v>
      </c>
    </row>
    <row r="91" spans="2:10" x14ac:dyDescent="0.25">
      <c r="B91" s="25">
        <v>87</v>
      </c>
      <c r="C91" s="25" t="s">
        <v>131</v>
      </c>
      <c r="D91" s="20" t="s">
        <v>34</v>
      </c>
      <c r="E91" s="25"/>
      <c r="F91" s="25"/>
      <c r="H91" s="25">
        <f>Lorcana48611[[#This Row],[ID]]</f>
        <v>87</v>
      </c>
      <c r="I91" s="25">
        <f>Lorcana48611[[#This Row],[Nb de cartes]]+'Inventaire - Chapitre 1'!G90</f>
        <v>14</v>
      </c>
      <c r="J91" s="25">
        <f>Lorcana48611[[#This Row],[dont Nb brillant]]+'Inventaire - Chapitre 1'!H90</f>
        <v>0</v>
      </c>
    </row>
    <row r="92" spans="2:10" x14ac:dyDescent="0.25">
      <c r="B92" s="25">
        <v>88</v>
      </c>
      <c r="C92" s="25" t="s">
        <v>132</v>
      </c>
      <c r="D92" s="20" t="s">
        <v>34</v>
      </c>
      <c r="E92" s="25"/>
      <c r="F92" s="25"/>
      <c r="H92" s="25">
        <f>Lorcana48611[[#This Row],[ID]]</f>
        <v>88</v>
      </c>
      <c r="I92" s="25">
        <f>Lorcana48611[[#This Row],[Nb de cartes]]+'Inventaire - Chapitre 1'!G91</f>
        <v>5</v>
      </c>
      <c r="J92" s="25">
        <f>Lorcana48611[[#This Row],[dont Nb brillant]]+'Inventaire - Chapitre 1'!H91</f>
        <v>2</v>
      </c>
    </row>
    <row r="93" spans="2:10" x14ac:dyDescent="0.25">
      <c r="B93" s="25">
        <v>89</v>
      </c>
      <c r="C93" s="25" t="s">
        <v>133</v>
      </c>
      <c r="D93" s="20" t="s">
        <v>34</v>
      </c>
      <c r="E93" s="25"/>
      <c r="F93" s="25"/>
      <c r="H93" s="25">
        <f>Lorcana48611[[#This Row],[ID]]</f>
        <v>89</v>
      </c>
      <c r="I93" s="25">
        <f>Lorcana48611[[#This Row],[Nb de cartes]]+'Inventaire - Chapitre 1'!G92</f>
        <v>14</v>
      </c>
      <c r="J93" s="25">
        <f>Lorcana48611[[#This Row],[dont Nb brillant]]+'Inventaire - Chapitre 1'!H92</f>
        <v>0</v>
      </c>
    </row>
    <row r="94" spans="2:10" x14ac:dyDescent="0.25">
      <c r="B94" s="25">
        <v>90</v>
      </c>
      <c r="C94" s="25" t="s">
        <v>134</v>
      </c>
      <c r="D94" s="20" t="s">
        <v>34</v>
      </c>
      <c r="E94" s="25">
        <v>1</v>
      </c>
      <c r="F94" s="25">
        <v>1</v>
      </c>
      <c r="H94" s="25">
        <f>Lorcana48611[[#This Row],[ID]]</f>
        <v>90</v>
      </c>
      <c r="I94" s="25">
        <f>Lorcana48611[[#This Row],[Nb de cartes]]+'Inventaire - Chapitre 1'!G93</f>
        <v>7</v>
      </c>
      <c r="J94" s="25">
        <f>Lorcana48611[[#This Row],[dont Nb brillant]]+'Inventaire - Chapitre 1'!H93</f>
        <v>2</v>
      </c>
    </row>
    <row r="95" spans="2:10" x14ac:dyDescent="0.25">
      <c r="B95" s="25">
        <v>91</v>
      </c>
      <c r="C95" s="25" t="s">
        <v>135</v>
      </c>
      <c r="D95" s="20" t="s">
        <v>34</v>
      </c>
      <c r="E95" s="25"/>
      <c r="F95" s="25"/>
      <c r="H95" s="25">
        <f>Lorcana48611[[#This Row],[ID]]</f>
        <v>91</v>
      </c>
      <c r="I95" s="25">
        <f>Lorcana48611[[#This Row],[Nb de cartes]]+'Inventaire - Chapitre 1'!G94</f>
        <v>16</v>
      </c>
      <c r="J95" s="25">
        <f>Lorcana48611[[#This Row],[dont Nb brillant]]+'Inventaire - Chapitre 1'!H94</f>
        <v>2</v>
      </c>
    </row>
    <row r="96" spans="2:10" x14ac:dyDescent="0.25">
      <c r="B96" s="25">
        <v>92</v>
      </c>
      <c r="C96" s="25" t="s">
        <v>136</v>
      </c>
      <c r="D96" s="20" t="s">
        <v>34</v>
      </c>
      <c r="E96" s="25">
        <v>1</v>
      </c>
      <c r="F96" s="25"/>
      <c r="H96" s="25">
        <f>Lorcana48611[[#This Row],[ID]]</f>
        <v>92</v>
      </c>
      <c r="I96" s="25">
        <f>Lorcana48611[[#This Row],[Nb de cartes]]+'Inventaire - Chapitre 1'!G95</f>
        <v>10</v>
      </c>
      <c r="J96" s="25">
        <f>Lorcana48611[[#This Row],[dont Nb brillant]]+'Inventaire - Chapitre 1'!H95</f>
        <v>0</v>
      </c>
    </row>
    <row r="97" spans="2:10" x14ac:dyDescent="0.25">
      <c r="B97" s="25">
        <v>93</v>
      </c>
      <c r="C97" s="25" t="s">
        <v>137</v>
      </c>
      <c r="D97" s="20" t="s">
        <v>34</v>
      </c>
      <c r="E97" s="25">
        <v>1</v>
      </c>
      <c r="F97" s="25"/>
      <c r="H97" s="25">
        <f>Lorcana48611[[#This Row],[ID]]</f>
        <v>93</v>
      </c>
      <c r="I97" s="25">
        <f>Lorcana48611[[#This Row],[Nb de cartes]]+'Inventaire - Chapitre 1'!G96</f>
        <v>15</v>
      </c>
      <c r="J97" s="25">
        <f>Lorcana48611[[#This Row],[dont Nb brillant]]+'Inventaire - Chapitre 1'!H96</f>
        <v>2</v>
      </c>
    </row>
    <row r="98" spans="2:10" x14ac:dyDescent="0.25">
      <c r="B98" s="25">
        <v>94</v>
      </c>
      <c r="C98" s="25" t="s">
        <v>138</v>
      </c>
      <c r="D98" s="20" t="s">
        <v>34</v>
      </c>
      <c r="E98" s="25">
        <v>1</v>
      </c>
      <c r="F98" s="25"/>
      <c r="H98" s="25">
        <f>Lorcana48611[[#This Row],[ID]]</f>
        <v>94</v>
      </c>
      <c r="I98" s="25">
        <f>Lorcana48611[[#This Row],[Nb de cartes]]+'Inventaire - Chapitre 1'!G97</f>
        <v>9</v>
      </c>
      <c r="J98" s="25">
        <f>Lorcana48611[[#This Row],[dont Nb brillant]]+'Inventaire - Chapitre 1'!H97</f>
        <v>0</v>
      </c>
    </row>
    <row r="99" spans="2:10" x14ac:dyDescent="0.25">
      <c r="B99" s="25">
        <v>95</v>
      </c>
      <c r="C99" s="25" t="s">
        <v>139</v>
      </c>
      <c r="D99" s="20" t="s">
        <v>34</v>
      </c>
      <c r="E99" s="25"/>
      <c r="F99" s="25"/>
      <c r="H99" s="25">
        <f>Lorcana48611[[#This Row],[ID]]</f>
        <v>95</v>
      </c>
      <c r="I99" s="25">
        <f>Lorcana48611[[#This Row],[Nb de cartes]]+'Inventaire - Chapitre 1'!G98</f>
        <v>12</v>
      </c>
      <c r="J99" s="25">
        <f>Lorcana48611[[#This Row],[dont Nb brillant]]+'Inventaire - Chapitre 1'!H98</f>
        <v>0</v>
      </c>
    </row>
    <row r="100" spans="2:10" x14ac:dyDescent="0.25">
      <c r="B100" s="25">
        <v>96</v>
      </c>
      <c r="C100" s="25" t="s">
        <v>140</v>
      </c>
      <c r="D100" s="20" t="s">
        <v>34</v>
      </c>
      <c r="E100" s="25"/>
      <c r="F100" s="25"/>
      <c r="H100" s="25">
        <f>Lorcana48611[[#This Row],[ID]]</f>
        <v>96</v>
      </c>
      <c r="I100" s="25">
        <f>Lorcana48611[[#This Row],[Nb de cartes]]+'Inventaire - Chapitre 1'!G99</f>
        <v>14</v>
      </c>
      <c r="J100" s="25">
        <f>Lorcana48611[[#This Row],[dont Nb brillant]]+'Inventaire - Chapitre 1'!H99</f>
        <v>0</v>
      </c>
    </row>
    <row r="101" spans="2:10" x14ac:dyDescent="0.25">
      <c r="B101" s="25">
        <v>97</v>
      </c>
      <c r="C101" s="25" t="s">
        <v>141</v>
      </c>
      <c r="D101" s="20" t="s">
        <v>34</v>
      </c>
      <c r="E101" s="25">
        <v>1</v>
      </c>
      <c r="F101" s="25"/>
      <c r="H101" s="25">
        <f>Lorcana48611[[#This Row],[ID]]</f>
        <v>97</v>
      </c>
      <c r="I101" s="25">
        <f>Lorcana48611[[#This Row],[Nb de cartes]]+'Inventaire - Chapitre 1'!G100</f>
        <v>6</v>
      </c>
      <c r="J101" s="25">
        <f>Lorcana48611[[#This Row],[dont Nb brillant]]+'Inventaire - Chapitre 1'!H100</f>
        <v>1</v>
      </c>
    </row>
    <row r="102" spans="2:10" x14ac:dyDescent="0.25">
      <c r="B102" s="25">
        <v>98</v>
      </c>
      <c r="C102" s="25" t="s">
        <v>142</v>
      </c>
      <c r="D102" s="20" t="s">
        <v>34</v>
      </c>
      <c r="E102" s="25">
        <v>1</v>
      </c>
      <c r="F102" s="25"/>
      <c r="H102" s="25">
        <f>Lorcana48611[[#This Row],[ID]]</f>
        <v>98</v>
      </c>
      <c r="I102" s="25">
        <f>Lorcana48611[[#This Row],[Nb de cartes]]+'Inventaire - Chapitre 1'!G101</f>
        <v>12</v>
      </c>
      <c r="J102" s="25">
        <f>Lorcana48611[[#This Row],[dont Nb brillant]]+'Inventaire - Chapitre 1'!H101</f>
        <v>0</v>
      </c>
    </row>
    <row r="103" spans="2:10" x14ac:dyDescent="0.25">
      <c r="B103" s="25">
        <v>99</v>
      </c>
      <c r="C103" s="25" t="s">
        <v>143</v>
      </c>
      <c r="D103" s="20" t="s">
        <v>34</v>
      </c>
      <c r="E103" s="25"/>
      <c r="F103" s="25"/>
      <c r="H103" s="25">
        <f>Lorcana48611[[#This Row],[ID]]</f>
        <v>99</v>
      </c>
      <c r="I103" s="25">
        <f>Lorcana48611[[#This Row],[Nb de cartes]]+'Inventaire - Chapitre 1'!G102</f>
        <v>8</v>
      </c>
      <c r="J103" s="25">
        <f>Lorcana48611[[#This Row],[dont Nb brillant]]+'Inventaire - Chapitre 1'!H102</f>
        <v>0</v>
      </c>
    </row>
    <row r="104" spans="2:10" x14ac:dyDescent="0.25">
      <c r="B104" s="25">
        <v>100</v>
      </c>
      <c r="C104" s="25" t="s">
        <v>144</v>
      </c>
      <c r="D104" s="20" t="s">
        <v>34</v>
      </c>
      <c r="E104" s="25">
        <v>1</v>
      </c>
      <c r="F104" s="25"/>
      <c r="H104" s="25">
        <f>Lorcana48611[[#This Row],[ID]]</f>
        <v>100</v>
      </c>
      <c r="I104" s="25">
        <f>Lorcana48611[[#This Row],[Nb de cartes]]+'Inventaire - Chapitre 1'!G103</f>
        <v>19</v>
      </c>
      <c r="J104" s="25">
        <f>Lorcana48611[[#This Row],[dont Nb brillant]]+'Inventaire - Chapitre 1'!H103</f>
        <v>3</v>
      </c>
    </row>
    <row r="105" spans="2:10" x14ac:dyDescent="0.25">
      <c r="B105" s="25">
        <v>101</v>
      </c>
      <c r="C105" s="25" t="s">
        <v>145</v>
      </c>
      <c r="D105" s="20" t="s">
        <v>34</v>
      </c>
      <c r="E105" s="25">
        <v>1</v>
      </c>
      <c r="F105" s="25"/>
      <c r="H105" s="25">
        <f>Lorcana48611[[#This Row],[ID]]</f>
        <v>101</v>
      </c>
      <c r="I105" s="25">
        <f>Lorcana48611[[#This Row],[Nb de cartes]]+'Inventaire - Chapitre 1'!G104</f>
        <v>14</v>
      </c>
      <c r="J105" s="25">
        <f>Lorcana48611[[#This Row],[dont Nb brillant]]+'Inventaire - Chapitre 1'!H104</f>
        <v>0</v>
      </c>
    </row>
    <row r="106" spans="2:10" x14ac:dyDescent="0.25">
      <c r="B106" s="25">
        <v>102</v>
      </c>
      <c r="C106" s="25" t="s">
        <v>146</v>
      </c>
      <c r="D106" s="20" t="s">
        <v>34</v>
      </c>
      <c r="E106" s="25">
        <v>1</v>
      </c>
      <c r="F106" s="25"/>
      <c r="H106" s="25">
        <f>Lorcana48611[[#This Row],[ID]]</f>
        <v>102</v>
      </c>
      <c r="I106" s="25">
        <f>Lorcana48611[[#This Row],[Nb de cartes]]+'Inventaire - Chapitre 1'!G105</f>
        <v>20</v>
      </c>
      <c r="J106" s="25">
        <f>Lorcana48611[[#This Row],[dont Nb brillant]]+'Inventaire - Chapitre 1'!H105</f>
        <v>0</v>
      </c>
    </row>
    <row r="107" spans="2:10" x14ac:dyDescent="0.25">
      <c r="B107" s="25">
        <v>103</v>
      </c>
      <c r="C107" s="25" t="s">
        <v>147</v>
      </c>
      <c r="D107" s="21" t="s">
        <v>30</v>
      </c>
      <c r="E107" s="25">
        <v>1</v>
      </c>
      <c r="F107" s="25"/>
      <c r="H107" s="25">
        <f>Lorcana48611[[#This Row],[ID]]</f>
        <v>103</v>
      </c>
      <c r="I107" s="25">
        <f>Lorcana48611[[#This Row],[Nb de cartes]]+'Inventaire - Chapitre 1'!G106</f>
        <v>14</v>
      </c>
      <c r="J107" s="25">
        <f>Lorcana48611[[#This Row],[dont Nb brillant]]+'Inventaire - Chapitre 1'!H106</f>
        <v>1</v>
      </c>
    </row>
    <row r="108" spans="2:10" x14ac:dyDescent="0.25">
      <c r="B108" s="25">
        <v>104</v>
      </c>
      <c r="C108" s="25" t="s">
        <v>148</v>
      </c>
      <c r="D108" s="21" t="s">
        <v>30</v>
      </c>
      <c r="E108" s="25"/>
      <c r="F108" s="25"/>
      <c r="H108" s="25">
        <f>Lorcana48611[[#This Row],[ID]]</f>
        <v>104</v>
      </c>
      <c r="I108" s="25">
        <f>Lorcana48611[[#This Row],[Nb de cartes]]+'Inventaire - Chapitre 1'!G107</f>
        <v>5</v>
      </c>
      <c r="J108" s="25">
        <f>Lorcana48611[[#This Row],[dont Nb brillant]]+'Inventaire - Chapitre 1'!H107</f>
        <v>1</v>
      </c>
    </row>
    <row r="109" spans="2:10" x14ac:dyDescent="0.25">
      <c r="B109" s="25">
        <v>105</v>
      </c>
      <c r="C109" s="25" t="s">
        <v>149</v>
      </c>
      <c r="D109" s="21" t="s">
        <v>30</v>
      </c>
      <c r="E109" s="25"/>
      <c r="F109" s="25"/>
      <c r="H109" s="25">
        <f>Lorcana48611[[#This Row],[ID]]</f>
        <v>105</v>
      </c>
      <c r="I109" s="25">
        <f>Lorcana48611[[#This Row],[Nb de cartes]]+'Inventaire - Chapitre 1'!G108</f>
        <v>17</v>
      </c>
      <c r="J109" s="25">
        <f>Lorcana48611[[#This Row],[dont Nb brillant]]+'Inventaire - Chapitre 1'!H108</f>
        <v>1</v>
      </c>
    </row>
    <row r="110" spans="2:10" x14ac:dyDescent="0.25">
      <c r="B110" s="25">
        <v>106</v>
      </c>
      <c r="C110" s="25" t="s">
        <v>151</v>
      </c>
      <c r="D110" s="21" t="s">
        <v>30</v>
      </c>
      <c r="E110" s="25">
        <v>1</v>
      </c>
      <c r="F110" s="25"/>
      <c r="H110" s="25">
        <f>Lorcana48611[[#This Row],[ID]]</f>
        <v>106</v>
      </c>
      <c r="I110" s="25">
        <f>Lorcana48611[[#This Row],[Nb de cartes]]+'Inventaire - Chapitre 1'!G109</f>
        <v>13</v>
      </c>
      <c r="J110" s="25">
        <f>Lorcana48611[[#This Row],[dont Nb brillant]]+'Inventaire - Chapitre 1'!H109</f>
        <v>2</v>
      </c>
    </row>
    <row r="111" spans="2:10" x14ac:dyDescent="0.25">
      <c r="B111" s="25">
        <v>107</v>
      </c>
      <c r="C111" s="25" t="s">
        <v>150</v>
      </c>
      <c r="D111" s="21" t="s">
        <v>30</v>
      </c>
      <c r="E111" s="25"/>
      <c r="F111" s="25"/>
      <c r="H111" s="25">
        <f>Lorcana48611[[#This Row],[ID]]</f>
        <v>107</v>
      </c>
      <c r="I111" s="25">
        <f>Lorcana48611[[#This Row],[Nb de cartes]]+'Inventaire - Chapitre 1'!G110</f>
        <v>3</v>
      </c>
      <c r="J111" s="25">
        <f>Lorcana48611[[#This Row],[dont Nb brillant]]+'Inventaire - Chapitre 1'!H110</f>
        <v>0</v>
      </c>
    </row>
    <row r="112" spans="2:10" x14ac:dyDescent="0.25">
      <c r="B112" s="25">
        <v>108</v>
      </c>
      <c r="C112" s="25" t="s">
        <v>152</v>
      </c>
      <c r="D112" s="21" t="s">
        <v>30</v>
      </c>
      <c r="E112" s="25">
        <v>2</v>
      </c>
      <c r="F112" s="25"/>
      <c r="H112" s="25">
        <f>Lorcana48611[[#This Row],[ID]]</f>
        <v>108</v>
      </c>
      <c r="I112" s="25">
        <f>Lorcana48611[[#This Row],[Nb de cartes]]+'Inventaire - Chapitre 1'!G111</f>
        <v>17</v>
      </c>
      <c r="J112" s="25">
        <f>Lorcana48611[[#This Row],[dont Nb brillant]]+'Inventaire - Chapitre 1'!H111</f>
        <v>1</v>
      </c>
    </row>
    <row r="113" spans="2:10" x14ac:dyDescent="0.25">
      <c r="B113" s="25">
        <v>109</v>
      </c>
      <c r="C113" s="25" t="s">
        <v>153</v>
      </c>
      <c r="D113" s="21" t="s">
        <v>30</v>
      </c>
      <c r="E113" s="25">
        <v>2</v>
      </c>
      <c r="F113" s="25"/>
      <c r="H113" s="25">
        <f>Lorcana48611[[#This Row],[ID]]</f>
        <v>109</v>
      </c>
      <c r="I113" s="25">
        <f>Lorcana48611[[#This Row],[Nb de cartes]]+'Inventaire - Chapitre 1'!G112</f>
        <v>17</v>
      </c>
      <c r="J113" s="25">
        <f>Lorcana48611[[#This Row],[dont Nb brillant]]+'Inventaire - Chapitre 1'!H112</f>
        <v>0</v>
      </c>
    </row>
    <row r="114" spans="2:10" x14ac:dyDescent="0.25">
      <c r="B114" s="25">
        <v>110</v>
      </c>
      <c r="C114" s="25" t="s">
        <v>154</v>
      </c>
      <c r="D114" s="21" t="s">
        <v>30</v>
      </c>
      <c r="E114" s="25"/>
      <c r="F114" s="25"/>
      <c r="H114" s="25">
        <f>Lorcana48611[[#This Row],[ID]]</f>
        <v>110</v>
      </c>
      <c r="I114" s="25">
        <f>Lorcana48611[[#This Row],[Nb de cartes]]+'Inventaire - Chapitre 1'!G113</f>
        <v>12</v>
      </c>
      <c r="J114" s="25">
        <f>Lorcana48611[[#This Row],[dont Nb brillant]]+'Inventaire - Chapitre 1'!H113</f>
        <v>1</v>
      </c>
    </row>
    <row r="115" spans="2:10" x14ac:dyDescent="0.25">
      <c r="B115" s="25">
        <v>111</v>
      </c>
      <c r="C115" s="25" t="s">
        <v>155</v>
      </c>
      <c r="D115" s="21" t="s">
        <v>30</v>
      </c>
      <c r="E115" s="25">
        <v>1</v>
      </c>
      <c r="F115" s="25"/>
      <c r="H115" s="25">
        <f>Lorcana48611[[#This Row],[ID]]</f>
        <v>111</v>
      </c>
      <c r="I115" s="25">
        <f>Lorcana48611[[#This Row],[Nb de cartes]]+'Inventaire - Chapitre 1'!G114</f>
        <v>17</v>
      </c>
      <c r="J115" s="25">
        <f>Lorcana48611[[#This Row],[dont Nb brillant]]+'Inventaire - Chapitre 1'!H114</f>
        <v>2</v>
      </c>
    </row>
    <row r="116" spans="2:10" x14ac:dyDescent="0.25">
      <c r="B116" s="25">
        <v>112</v>
      </c>
      <c r="C116" s="25" t="s">
        <v>156</v>
      </c>
      <c r="D116" s="21" t="s">
        <v>30</v>
      </c>
      <c r="E116" s="25"/>
      <c r="F116" s="25"/>
      <c r="H116" s="25">
        <f>Lorcana48611[[#This Row],[ID]]</f>
        <v>112</v>
      </c>
      <c r="I116" s="25">
        <f>Lorcana48611[[#This Row],[Nb de cartes]]+'Inventaire - Chapitre 1'!G115</f>
        <v>2</v>
      </c>
      <c r="J116" s="25">
        <f>Lorcana48611[[#This Row],[dont Nb brillant]]+'Inventaire - Chapitre 1'!H115</f>
        <v>0</v>
      </c>
    </row>
    <row r="117" spans="2:10" x14ac:dyDescent="0.25">
      <c r="B117" s="25">
        <v>113</v>
      </c>
      <c r="C117" s="25" t="s">
        <v>157</v>
      </c>
      <c r="D117" s="21" t="s">
        <v>30</v>
      </c>
      <c r="E117" s="25"/>
      <c r="F117" s="25"/>
      <c r="H117" s="25">
        <f>Lorcana48611[[#This Row],[ID]]</f>
        <v>113</v>
      </c>
      <c r="I117" s="25">
        <f>Lorcana48611[[#This Row],[Nb de cartes]]+'Inventaire - Chapitre 1'!G116</f>
        <v>1</v>
      </c>
      <c r="J117" s="25">
        <f>Lorcana48611[[#This Row],[dont Nb brillant]]+'Inventaire - Chapitre 1'!H116</f>
        <v>0</v>
      </c>
    </row>
    <row r="118" spans="2:10" x14ac:dyDescent="0.25">
      <c r="B118" s="25">
        <v>114</v>
      </c>
      <c r="C118" s="25" t="s">
        <v>257</v>
      </c>
      <c r="D118" s="21" t="s">
        <v>30</v>
      </c>
      <c r="E118" s="25"/>
      <c r="F118" s="25"/>
      <c r="H118" s="25">
        <f>Lorcana48611[[#This Row],[ID]]</f>
        <v>114</v>
      </c>
      <c r="I118" s="25">
        <f>Lorcana48611[[#This Row],[Nb de cartes]]+'Inventaire - Chapitre 1'!G117</f>
        <v>5</v>
      </c>
      <c r="J118" s="25">
        <f>Lorcana48611[[#This Row],[dont Nb brillant]]+'Inventaire - Chapitre 1'!H117</f>
        <v>0</v>
      </c>
    </row>
    <row r="119" spans="2:10" x14ac:dyDescent="0.25">
      <c r="B119" s="25">
        <v>115</v>
      </c>
      <c r="C119" s="25" t="s">
        <v>158</v>
      </c>
      <c r="D119" s="21" t="s">
        <v>30</v>
      </c>
      <c r="E119" s="25">
        <v>1</v>
      </c>
      <c r="F119" s="25"/>
      <c r="H119" s="25">
        <f>Lorcana48611[[#This Row],[ID]]</f>
        <v>115</v>
      </c>
      <c r="I119" s="25">
        <f>Lorcana48611[[#This Row],[Nb de cartes]]+'Inventaire - Chapitre 1'!G118</f>
        <v>7</v>
      </c>
      <c r="J119" s="25">
        <f>Lorcana48611[[#This Row],[dont Nb brillant]]+'Inventaire - Chapitre 1'!H118</f>
        <v>1</v>
      </c>
    </row>
    <row r="120" spans="2:10" x14ac:dyDescent="0.25">
      <c r="B120" s="25">
        <v>116</v>
      </c>
      <c r="C120" s="25" t="s">
        <v>159</v>
      </c>
      <c r="D120" s="21" t="s">
        <v>30</v>
      </c>
      <c r="E120" s="25"/>
      <c r="F120" s="25"/>
      <c r="H120" s="25">
        <f>Lorcana48611[[#This Row],[ID]]</f>
        <v>116</v>
      </c>
      <c r="I120" s="25">
        <f>Lorcana48611[[#This Row],[Nb de cartes]]+'Inventaire - Chapitre 1'!G119</f>
        <v>18</v>
      </c>
      <c r="J120" s="25">
        <f>Lorcana48611[[#This Row],[dont Nb brillant]]+'Inventaire - Chapitre 1'!H119</f>
        <v>1</v>
      </c>
    </row>
    <row r="121" spans="2:10" x14ac:dyDescent="0.25">
      <c r="B121" s="25">
        <v>117</v>
      </c>
      <c r="C121" s="25" t="s">
        <v>160</v>
      </c>
      <c r="D121" s="21" t="s">
        <v>30</v>
      </c>
      <c r="E121" s="25"/>
      <c r="F121" s="25"/>
      <c r="H121" s="25">
        <f>Lorcana48611[[#This Row],[ID]]</f>
        <v>117</v>
      </c>
      <c r="I121" s="25">
        <f>Lorcana48611[[#This Row],[Nb de cartes]]+'Inventaire - Chapitre 1'!G120</f>
        <v>8</v>
      </c>
      <c r="J121" s="25">
        <f>Lorcana48611[[#This Row],[dont Nb brillant]]+'Inventaire - Chapitre 1'!H120</f>
        <v>1</v>
      </c>
    </row>
    <row r="122" spans="2:10" x14ac:dyDescent="0.25">
      <c r="B122" s="25">
        <v>118</v>
      </c>
      <c r="C122" s="25" t="s">
        <v>161</v>
      </c>
      <c r="D122" s="21" t="s">
        <v>30</v>
      </c>
      <c r="E122" s="25">
        <v>1</v>
      </c>
      <c r="F122" s="25">
        <v>1</v>
      </c>
      <c r="H122" s="25">
        <f>Lorcana48611[[#This Row],[ID]]</f>
        <v>118</v>
      </c>
      <c r="I122" s="25">
        <f>Lorcana48611[[#This Row],[Nb de cartes]]+'Inventaire - Chapitre 1'!G121</f>
        <v>5</v>
      </c>
      <c r="J122" s="25">
        <f>Lorcana48611[[#This Row],[dont Nb brillant]]+'Inventaire - Chapitre 1'!H121</f>
        <v>2</v>
      </c>
    </row>
    <row r="123" spans="2:10" x14ac:dyDescent="0.25">
      <c r="B123" s="25">
        <v>119</v>
      </c>
      <c r="C123" s="25" t="s">
        <v>162</v>
      </c>
      <c r="D123" s="21" t="s">
        <v>30</v>
      </c>
      <c r="E123" s="25"/>
      <c r="F123" s="25"/>
      <c r="H123" s="25">
        <f>Lorcana48611[[#This Row],[ID]]</f>
        <v>119</v>
      </c>
      <c r="I123" s="25">
        <f>Lorcana48611[[#This Row],[Nb de cartes]]+'Inventaire - Chapitre 1'!G122</f>
        <v>14</v>
      </c>
      <c r="J123" s="25">
        <f>Lorcana48611[[#This Row],[dont Nb brillant]]+'Inventaire - Chapitre 1'!H122</f>
        <v>0</v>
      </c>
    </row>
    <row r="124" spans="2:10" x14ac:dyDescent="0.25">
      <c r="B124" s="25">
        <v>120</v>
      </c>
      <c r="C124" s="25" t="s">
        <v>163</v>
      </c>
      <c r="D124" s="21" t="s">
        <v>30</v>
      </c>
      <c r="E124" s="25">
        <v>1</v>
      </c>
      <c r="F124" s="25"/>
      <c r="H124" s="25">
        <f>Lorcana48611[[#This Row],[ID]]</f>
        <v>120</v>
      </c>
      <c r="I124" s="25">
        <f>Lorcana48611[[#This Row],[Nb de cartes]]+'Inventaire - Chapitre 1'!G123</f>
        <v>19</v>
      </c>
      <c r="J124" s="25">
        <f>Lorcana48611[[#This Row],[dont Nb brillant]]+'Inventaire - Chapitre 1'!H123</f>
        <v>0</v>
      </c>
    </row>
    <row r="125" spans="2:10" x14ac:dyDescent="0.25">
      <c r="B125" s="25">
        <v>121</v>
      </c>
      <c r="C125" s="25" t="s">
        <v>164</v>
      </c>
      <c r="D125" s="21" t="s">
        <v>30</v>
      </c>
      <c r="E125" s="25"/>
      <c r="F125" s="25"/>
      <c r="H125" s="25">
        <f>Lorcana48611[[#This Row],[ID]]</f>
        <v>121</v>
      </c>
      <c r="I125" s="25">
        <f>Lorcana48611[[#This Row],[Nb de cartes]]+'Inventaire - Chapitre 1'!G124</f>
        <v>13</v>
      </c>
      <c r="J125" s="25">
        <f>Lorcana48611[[#This Row],[dont Nb brillant]]+'Inventaire - Chapitre 1'!H124</f>
        <v>0</v>
      </c>
    </row>
    <row r="126" spans="2:10" x14ac:dyDescent="0.25">
      <c r="B126" s="25">
        <v>122</v>
      </c>
      <c r="C126" s="25" t="s">
        <v>165</v>
      </c>
      <c r="D126" s="21" t="s">
        <v>30</v>
      </c>
      <c r="E126" s="25"/>
      <c r="F126" s="25"/>
      <c r="H126" s="25">
        <f>Lorcana48611[[#This Row],[ID]]</f>
        <v>122</v>
      </c>
      <c r="I126" s="25">
        <f>Lorcana48611[[#This Row],[Nb de cartes]]+'Inventaire - Chapitre 1'!G125</f>
        <v>14</v>
      </c>
      <c r="J126" s="25">
        <f>Lorcana48611[[#This Row],[dont Nb brillant]]+'Inventaire - Chapitre 1'!H125</f>
        <v>0</v>
      </c>
    </row>
    <row r="127" spans="2:10" x14ac:dyDescent="0.25">
      <c r="B127" s="25">
        <v>123</v>
      </c>
      <c r="C127" s="25" t="s">
        <v>166</v>
      </c>
      <c r="D127" s="21" t="s">
        <v>30</v>
      </c>
      <c r="E127" s="25"/>
      <c r="F127" s="25"/>
      <c r="H127" s="25">
        <f>Lorcana48611[[#This Row],[ID]]</f>
        <v>123</v>
      </c>
      <c r="I127" s="25">
        <f>Lorcana48611[[#This Row],[Nb de cartes]]+'Inventaire - Chapitre 1'!G126</f>
        <v>7</v>
      </c>
      <c r="J127" s="25">
        <f>Lorcana48611[[#This Row],[dont Nb brillant]]+'Inventaire - Chapitre 1'!H126</f>
        <v>1</v>
      </c>
    </row>
    <row r="128" spans="2:10" x14ac:dyDescent="0.25">
      <c r="B128" s="25">
        <v>124</v>
      </c>
      <c r="C128" s="25" t="s">
        <v>167</v>
      </c>
      <c r="D128" s="21" t="s">
        <v>30</v>
      </c>
      <c r="E128" s="25">
        <v>1</v>
      </c>
      <c r="F128" s="25"/>
      <c r="H128" s="25">
        <f>Lorcana48611[[#This Row],[ID]]</f>
        <v>124</v>
      </c>
      <c r="I128" s="25">
        <f>Lorcana48611[[#This Row],[Nb de cartes]]+'Inventaire - Chapitre 1'!G127</f>
        <v>14</v>
      </c>
      <c r="J128" s="25">
        <f>Lorcana48611[[#This Row],[dont Nb brillant]]+'Inventaire - Chapitre 1'!H127</f>
        <v>0</v>
      </c>
    </row>
    <row r="129" spans="2:10" x14ac:dyDescent="0.25">
      <c r="B129" s="25">
        <v>125</v>
      </c>
      <c r="C129" s="25" t="s">
        <v>168</v>
      </c>
      <c r="D129" s="21" t="s">
        <v>30</v>
      </c>
      <c r="E129" s="25">
        <v>1</v>
      </c>
      <c r="F129" s="25"/>
      <c r="H129" s="25">
        <f>Lorcana48611[[#This Row],[ID]]</f>
        <v>125</v>
      </c>
      <c r="I129" s="25">
        <f>Lorcana48611[[#This Row],[Nb de cartes]]+'Inventaire - Chapitre 1'!G128</f>
        <v>6</v>
      </c>
      <c r="J129" s="25">
        <f>Lorcana48611[[#This Row],[dont Nb brillant]]+'Inventaire - Chapitre 1'!H128</f>
        <v>2</v>
      </c>
    </row>
    <row r="130" spans="2:10" x14ac:dyDescent="0.25">
      <c r="B130" s="25">
        <v>126</v>
      </c>
      <c r="C130" s="25" t="s">
        <v>169</v>
      </c>
      <c r="D130" s="21" t="s">
        <v>30</v>
      </c>
      <c r="E130" s="25"/>
      <c r="F130" s="25"/>
      <c r="H130" s="25">
        <f>Lorcana48611[[#This Row],[ID]]</f>
        <v>126</v>
      </c>
      <c r="I130" s="25">
        <f>Lorcana48611[[#This Row],[Nb de cartes]]+'Inventaire - Chapitre 1'!G129</f>
        <v>7</v>
      </c>
      <c r="J130" s="25">
        <f>Lorcana48611[[#This Row],[dont Nb brillant]]+'Inventaire - Chapitre 1'!H129</f>
        <v>0</v>
      </c>
    </row>
    <row r="131" spans="2:10" x14ac:dyDescent="0.25">
      <c r="B131" s="25">
        <v>127</v>
      </c>
      <c r="C131" s="25" t="s">
        <v>170</v>
      </c>
      <c r="D131" s="21" t="s">
        <v>30</v>
      </c>
      <c r="E131" s="25">
        <v>1</v>
      </c>
      <c r="F131" s="25">
        <v>1</v>
      </c>
      <c r="H131" s="25">
        <f>Lorcana48611[[#This Row],[ID]]</f>
        <v>127</v>
      </c>
      <c r="I131" s="25">
        <f>Lorcana48611[[#This Row],[Nb de cartes]]+'Inventaire - Chapitre 1'!G130</f>
        <v>11</v>
      </c>
      <c r="J131" s="25">
        <f>Lorcana48611[[#This Row],[dont Nb brillant]]+'Inventaire - Chapitre 1'!H130</f>
        <v>2</v>
      </c>
    </row>
    <row r="132" spans="2:10" x14ac:dyDescent="0.25">
      <c r="B132" s="25">
        <v>128</v>
      </c>
      <c r="C132" s="25" t="s">
        <v>171</v>
      </c>
      <c r="D132" s="21" t="s">
        <v>30</v>
      </c>
      <c r="E132" s="25"/>
      <c r="F132" s="25"/>
      <c r="H132" s="25">
        <f>Lorcana48611[[#This Row],[ID]]</f>
        <v>128</v>
      </c>
      <c r="I132" s="25">
        <f>Lorcana48611[[#This Row],[Nb de cartes]]+'Inventaire - Chapitre 1'!G131</f>
        <v>4</v>
      </c>
      <c r="J132" s="25">
        <f>Lorcana48611[[#This Row],[dont Nb brillant]]+'Inventaire - Chapitre 1'!H131</f>
        <v>0</v>
      </c>
    </row>
    <row r="133" spans="2:10" x14ac:dyDescent="0.25">
      <c r="B133" s="25">
        <v>129</v>
      </c>
      <c r="C133" s="25" t="s">
        <v>172</v>
      </c>
      <c r="D133" s="21" t="s">
        <v>30</v>
      </c>
      <c r="E133" s="25"/>
      <c r="F133" s="25"/>
      <c r="H133" s="25">
        <f>Lorcana48611[[#This Row],[ID]]</f>
        <v>129</v>
      </c>
      <c r="I133" s="25">
        <f>Lorcana48611[[#This Row],[Nb de cartes]]+'Inventaire - Chapitre 1'!G132</f>
        <v>8</v>
      </c>
      <c r="J133" s="25">
        <f>Lorcana48611[[#This Row],[dont Nb brillant]]+'Inventaire - Chapitre 1'!H132</f>
        <v>1</v>
      </c>
    </row>
    <row r="134" spans="2:10" x14ac:dyDescent="0.25">
      <c r="B134" s="25">
        <v>130</v>
      </c>
      <c r="C134" s="25" t="s">
        <v>173</v>
      </c>
      <c r="D134" s="21" t="s">
        <v>30</v>
      </c>
      <c r="E134" s="25"/>
      <c r="F134" s="25"/>
      <c r="H134" s="25">
        <f>Lorcana48611[[#This Row],[ID]]</f>
        <v>130</v>
      </c>
      <c r="I134" s="25">
        <f>Lorcana48611[[#This Row],[Nb de cartes]]+'Inventaire - Chapitre 1'!G133</f>
        <v>16</v>
      </c>
      <c r="J134" s="25">
        <f>Lorcana48611[[#This Row],[dont Nb brillant]]+'Inventaire - Chapitre 1'!H133</f>
        <v>0</v>
      </c>
    </row>
    <row r="135" spans="2:10" x14ac:dyDescent="0.25">
      <c r="B135" s="25">
        <v>131</v>
      </c>
      <c r="C135" s="25" t="s">
        <v>174</v>
      </c>
      <c r="D135" s="21" t="s">
        <v>30</v>
      </c>
      <c r="E135" s="25"/>
      <c r="F135" s="25"/>
      <c r="H135" s="25">
        <f>Lorcana48611[[#This Row],[ID]]</f>
        <v>131</v>
      </c>
      <c r="I135" s="25">
        <f>Lorcana48611[[#This Row],[Nb de cartes]]+'Inventaire - Chapitre 1'!G134</f>
        <v>8</v>
      </c>
      <c r="J135" s="25">
        <f>Lorcana48611[[#This Row],[dont Nb brillant]]+'Inventaire - Chapitre 1'!H134</f>
        <v>0</v>
      </c>
    </row>
    <row r="136" spans="2:10" x14ac:dyDescent="0.25">
      <c r="B136" s="25">
        <v>132</v>
      </c>
      <c r="C136" s="25" t="s">
        <v>175</v>
      </c>
      <c r="D136" s="21" t="s">
        <v>30</v>
      </c>
      <c r="E136" s="25">
        <v>1</v>
      </c>
      <c r="F136" s="25"/>
      <c r="H136" s="25">
        <f>Lorcana48611[[#This Row],[ID]]</f>
        <v>132</v>
      </c>
      <c r="I136" s="25">
        <f>Lorcana48611[[#This Row],[Nb de cartes]]+'Inventaire - Chapitre 1'!G135</f>
        <v>14</v>
      </c>
      <c r="J136" s="25">
        <f>Lorcana48611[[#This Row],[dont Nb brillant]]+'Inventaire - Chapitre 1'!H135</f>
        <v>0</v>
      </c>
    </row>
    <row r="137" spans="2:10" x14ac:dyDescent="0.25">
      <c r="B137" s="25">
        <v>133</v>
      </c>
      <c r="C137" s="25" t="s">
        <v>176</v>
      </c>
      <c r="D137" s="21" t="s">
        <v>30</v>
      </c>
      <c r="E137" s="25"/>
      <c r="F137" s="25"/>
      <c r="H137" s="25">
        <f>Lorcana48611[[#This Row],[ID]]</f>
        <v>133</v>
      </c>
      <c r="I137" s="25">
        <f>Lorcana48611[[#This Row],[Nb de cartes]]+'Inventaire - Chapitre 1'!G136</f>
        <v>15</v>
      </c>
      <c r="J137" s="25">
        <f>Lorcana48611[[#This Row],[dont Nb brillant]]+'Inventaire - Chapitre 1'!H136</f>
        <v>4</v>
      </c>
    </row>
    <row r="138" spans="2:10" x14ac:dyDescent="0.25">
      <c r="B138" s="25">
        <v>134</v>
      </c>
      <c r="C138" s="25" t="s">
        <v>177</v>
      </c>
      <c r="D138" s="21" t="s">
        <v>30</v>
      </c>
      <c r="E138" s="25"/>
      <c r="F138" s="25"/>
      <c r="H138" s="25">
        <f>Lorcana48611[[#This Row],[ID]]</f>
        <v>134</v>
      </c>
      <c r="I138" s="25">
        <f>Lorcana48611[[#This Row],[Nb de cartes]]+'Inventaire - Chapitre 1'!G137</f>
        <v>5</v>
      </c>
      <c r="J138" s="25">
        <f>Lorcana48611[[#This Row],[dont Nb brillant]]+'Inventaire - Chapitre 1'!H137</f>
        <v>0</v>
      </c>
    </row>
    <row r="139" spans="2:10" x14ac:dyDescent="0.25">
      <c r="B139" s="25">
        <v>135</v>
      </c>
      <c r="C139" s="25" t="s">
        <v>178</v>
      </c>
      <c r="D139" s="21" t="s">
        <v>30</v>
      </c>
      <c r="E139" s="25">
        <v>1</v>
      </c>
      <c r="F139" s="25"/>
      <c r="H139" s="25">
        <f>Lorcana48611[[#This Row],[ID]]</f>
        <v>135</v>
      </c>
      <c r="I139" s="25">
        <f>Lorcana48611[[#This Row],[Nb de cartes]]+'Inventaire - Chapitre 1'!G138</f>
        <v>12</v>
      </c>
      <c r="J139" s="25">
        <f>Lorcana48611[[#This Row],[dont Nb brillant]]+'Inventaire - Chapitre 1'!H138</f>
        <v>1</v>
      </c>
    </row>
    <row r="140" spans="2:10" x14ac:dyDescent="0.25">
      <c r="B140" s="25">
        <v>136</v>
      </c>
      <c r="C140" s="25" t="s">
        <v>179</v>
      </c>
      <c r="D140" s="21" t="s">
        <v>30</v>
      </c>
      <c r="E140" s="25"/>
      <c r="F140" s="25"/>
      <c r="H140" s="25">
        <f>Lorcana48611[[#This Row],[ID]]</f>
        <v>136</v>
      </c>
      <c r="I140" s="25">
        <f>Lorcana48611[[#This Row],[Nb de cartes]]+'Inventaire - Chapitre 1'!G139</f>
        <v>3</v>
      </c>
      <c r="J140" s="25">
        <f>Lorcana48611[[#This Row],[dont Nb brillant]]+'Inventaire - Chapitre 1'!H139</f>
        <v>1</v>
      </c>
    </row>
    <row r="141" spans="2:10" x14ac:dyDescent="0.25">
      <c r="B141" s="25">
        <v>137</v>
      </c>
      <c r="C141" s="25" t="s">
        <v>181</v>
      </c>
      <c r="D141" s="24" t="s">
        <v>33</v>
      </c>
      <c r="E141" s="25">
        <v>1</v>
      </c>
      <c r="F141" s="25"/>
      <c r="H141" s="25">
        <f>Lorcana48611[[#This Row],[ID]]</f>
        <v>137</v>
      </c>
      <c r="I141" s="25">
        <f>Lorcana48611[[#This Row],[Nb de cartes]]+'Inventaire - Chapitre 1'!G140</f>
        <v>6</v>
      </c>
      <c r="J141" s="25">
        <f>Lorcana48611[[#This Row],[dont Nb brillant]]+'Inventaire - Chapitre 1'!H140</f>
        <v>2</v>
      </c>
    </row>
    <row r="142" spans="2:10" x14ac:dyDescent="0.25">
      <c r="B142" s="25">
        <v>138</v>
      </c>
      <c r="C142" s="25" t="s">
        <v>182</v>
      </c>
      <c r="D142" s="24" t="s">
        <v>33</v>
      </c>
      <c r="E142" s="25"/>
      <c r="F142" s="25"/>
      <c r="H142" s="25">
        <f>Lorcana48611[[#This Row],[ID]]</f>
        <v>138</v>
      </c>
      <c r="I142" s="25">
        <f>Lorcana48611[[#This Row],[Nb de cartes]]+'Inventaire - Chapitre 1'!G141</f>
        <v>16</v>
      </c>
      <c r="J142" s="25">
        <f>Lorcana48611[[#This Row],[dont Nb brillant]]+'Inventaire - Chapitre 1'!H141</f>
        <v>2</v>
      </c>
    </row>
    <row r="143" spans="2:10" x14ac:dyDescent="0.25">
      <c r="B143" s="25">
        <v>139</v>
      </c>
      <c r="C143" s="25" t="s">
        <v>183</v>
      </c>
      <c r="D143" s="24" t="s">
        <v>33</v>
      </c>
      <c r="E143" s="25"/>
      <c r="F143" s="25"/>
      <c r="H143" s="25">
        <f>Lorcana48611[[#This Row],[ID]]</f>
        <v>139</v>
      </c>
      <c r="I143" s="25">
        <f>Lorcana48611[[#This Row],[Nb de cartes]]+'Inventaire - Chapitre 1'!G142</f>
        <v>6</v>
      </c>
      <c r="J143" s="25">
        <f>Lorcana48611[[#This Row],[dont Nb brillant]]+'Inventaire - Chapitre 1'!H142</f>
        <v>2</v>
      </c>
    </row>
    <row r="144" spans="2:10" x14ac:dyDescent="0.25">
      <c r="B144" s="25">
        <v>140</v>
      </c>
      <c r="C144" s="25" t="s">
        <v>184</v>
      </c>
      <c r="D144" s="24" t="s">
        <v>33</v>
      </c>
      <c r="E144" s="25"/>
      <c r="F144" s="25"/>
      <c r="H144" s="25">
        <f>Lorcana48611[[#This Row],[ID]]</f>
        <v>140</v>
      </c>
      <c r="I144" s="25">
        <f>Lorcana48611[[#This Row],[Nb de cartes]]+'Inventaire - Chapitre 1'!G143</f>
        <v>13</v>
      </c>
      <c r="J144" s="25">
        <f>Lorcana48611[[#This Row],[dont Nb brillant]]+'Inventaire - Chapitre 1'!H143</f>
        <v>0</v>
      </c>
    </row>
    <row r="145" spans="2:10" x14ac:dyDescent="0.25">
      <c r="B145" s="25">
        <v>141</v>
      </c>
      <c r="C145" s="25" t="s">
        <v>185</v>
      </c>
      <c r="D145" s="24" t="s">
        <v>33</v>
      </c>
      <c r="E145" s="25"/>
      <c r="F145" s="25"/>
      <c r="H145" s="25">
        <f>Lorcana48611[[#This Row],[ID]]</f>
        <v>141</v>
      </c>
      <c r="I145" s="25">
        <f>Lorcana48611[[#This Row],[Nb de cartes]]+'Inventaire - Chapitre 1'!G144</f>
        <v>9</v>
      </c>
      <c r="J145" s="25">
        <f>Lorcana48611[[#This Row],[dont Nb brillant]]+'Inventaire - Chapitre 1'!H144</f>
        <v>0</v>
      </c>
    </row>
    <row r="146" spans="2:10" x14ac:dyDescent="0.25">
      <c r="B146" s="25">
        <v>142</v>
      </c>
      <c r="C146" s="25" t="s">
        <v>186</v>
      </c>
      <c r="D146" s="24" t="s">
        <v>33</v>
      </c>
      <c r="E146" s="25"/>
      <c r="F146" s="25"/>
      <c r="H146" s="25">
        <f>Lorcana48611[[#This Row],[ID]]</f>
        <v>142</v>
      </c>
      <c r="I146" s="25">
        <f>Lorcana48611[[#This Row],[Nb de cartes]]+'Inventaire - Chapitre 1'!G145</f>
        <v>2</v>
      </c>
      <c r="J146" s="25">
        <f>Lorcana48611[[#This Row],[dont Nb brillant]]+'Inventaire - Chapitre 1'!H145</f>
        <v>0</v>
      </c>
    </row>
    <row r="147" spans="2:10" x14ac:dyDescent="0.25">
      <c r="B147" s="25">
        <v>143</v>
      </c>
      <c r="C147" s="25" t="s">
        <v>187</v>
      </c>
      <c r="D147" s="24" t="s">
        <v>33</v>
      </c>
      <c r="E147" s="25"/>
      <c r="F147" s="25"/>
      <c r="H147" s="25">
        <f>Lorcana48611[[#This Row],[ID]]</f>
        <v>143</v>
      </c>
      <c r="I147" s="25">
        <f>Lorcana48611[[#This Row],[Nb de cartes]]+'Inventaire - Chapitre 1'!G146</f>
        <v>8</v>
      </c>
      <c r="J147" s="25">
        <f>Lorcana48611[[#This Row],[dont Nb brillant]]+'Inventaire - Chapitre 1'!H146</f>
        <v>0</v>
      </c>
    </row>
    <row r="148" spans="2:10" x14ac:dyDescent="0.25">
      <c r="B148" s="25">
        <v>144</v>
      </c>
      <c r="C148" s="25" t="s">
        <v>188</v>
      </c>
      <c r="D148" s="24" t="s">
        <v>33</v>
      </c>
      <c r="E148" s="25">
        <v>2</v>
      </c>
      <c r="F148" s="25"/>
      <c r="H148" s="25">
        <f>Lorcana48611[[#This Row],[ID]]</f>
        <v>144</v>
      </c>
      <c r="I148" s="25">
        <f>Lorcana48611[[#This Row],[Nb de cartes]]+'Inventaire - Chapitre 1'!G147</f>
        <v>18</v>
      </c>
      <c r="J148" s="25">
        <f>Lorcana48611[[#This Row],[dont Nb brillant]]+'Inventaire - Chapitre 1'!H147</f>
        <v>2</v>
      </c>
    </row>
    <row r="149" spans="2:10" x14ac:dyDescent="0.25">
      <c r="B149" s="25">
        <v>145</v>
      </c>
      <c r="C149" s="25" t="s">
        <v>189</v>
      </c>
      <c r="D149" s="24" t="s">
        <v>33</v>
      </c>
      <c r="E149" s="25"/>
      <c r="F149" s="25"/>
      <c r="H149" s="25">
        <f>Lorcana48611[[#This Row],[ID]]</f>
        <v>145</v>
      </c>
      <c r="I149" s="25">
        <f>Lorcana48611[[#This Row],[Nb de cartes]]+'Inventaire - Chapitre 1'!G148</f>
        <v>18</v>
      </c>
      <c r="J149" s="25">
        <f>Lorcana48611[[#This Row],[dont Nb brillant]]+'Inventaire - Chapitre 1'!H148</f>
        <v>2</v>
      </c>
    </row>
    <row r="150" spans="2:10" x14ac:dyDescent="0.25">
      <c r="B150" s="25">
        <v>146</v>
      </c>
      <c r="C150" s="25" t="s">
        <v>190</v>
      </c>
      <c r="D150" s="24" t="s">
        <v>33</v>
      </c>
      <c r="E150" s="25"/>
      <c r="F150" s="25"/>
      <c r="H150" s="25">
        <f>Lorcana48611[[#This Row],[ID]]</f>
        <v>146</v>
      </c>
      <c r="I150" s="25">
        <f>Lorcana48611[[#This Row],[Nb de cartes]]+'Inventaire - Chapitre 1'!G149</f>
        <v>13</v>
      </c>
      <c r="J150" s="25">
        <f>Lorcana48611[[#This Row],[dont Nb brillant]]+'Inventaire - Chapitre 1'!H149</f>
        <v>3</v>
      </c>
    </row>
    <row r="151" spans="2:10" x14ac:dyDescent="0.25">
      <c r="B151" s="25">
        <v>147</v>
      </c>
      <c r="C151" s="25" t="s">
        <v>191</v>
      </c>
      <c r="D151" s="24" t="s">
        <v>33</v>
      </c>
      <c r="E151" s="25"/>
      <c r="F151" s="25"/>
      <c r="H151" s="25">
        <f>Lorcana48611[[#This Row],[ID]]</f>
        <v>147</v>
      </c>
      <c r="I151" s="25">
        <f>Lorcana48611[[#This Row],[Nb de cartes]]+'Inventaire - Chapitre 1'!G150</f>
        <v>2</v>
      </c>
      <c r="J151" s="25">
        <f>Lorcana48611[[#This Row],[dont Nb brillant]]+'Inventaire - Chapitre 1'!H150</f>
        <v>0</v>
      </c>
    </row>
    <row r="152" spans="2:10" x14ac:dyDescent="0.25">
      <c r="B152" s="25">
        <v>148</v>
      </c>
      <c r="C152" s="25" t="s">
        <v>192</v>
      </c>
      <c r="D152" s="24" t="s">
        <v>33</v>
      </c>
      <c r="E152" s="25">
        <v>2</v>
      </c>
      <c r="F152" s="25"/>
      <c r="H152" s="25">
        <f>Lorcana48611[[#This Row],[ID]]</f>
        <v>148</v>
      </c>
      <c r="I152" s="25">
        <f>Lorcana48611[[#This Row],[Nb de cartes]]+'Inventaire - Chapitre 1'!G151</f>
        <v>19</v>
      </c>
      <c r="J152" s="25">
        <f>Lorcana48611[[#This Row],[dont Nb brillant]]+'Inventaire - Chapitre 1'!H151</f>
        <v>0</v>
      </c>
    </row>
    <row r="153" spans="2:10" x14ac:dyDescent="0.25">
      <c r="B153" s="25">
        <v>149</v>
      </c>
      <c r="C153" s="25" t="s">
        <v>193</v>
      </c>
      <c r="D153" s="24" t="s">
        <v>33</v>
      </c>
      <c r="E153" s="25"/>
      <c r="F153" s="25"/>
      <c r="H153" s="25">
        <f>Lorcana48611[[#This Row],[ID]]</f>
        <v>149</v>
      </c>
      <c r="I153" s="25">
        <f>Lorcana48611[[#This Row],[Nb de cartes]]+'Inventaire - Chapitre 1'!G152</f>
        <v>8</v>
      </c>
      <c r="J153" s="25">
        <f>Lorcana48611[[#This Row],[dont Nb brillant]]+'Inventaire - Chapitre 1'!H152</f>
        <v>0</v>
      </c>
    </row>
    <row r="154" spans="2:10" x14ac:dyDescent="0.25">
      <c r="B154" s="25">
        <v>150</v>
      </c>
      <c r="C154" s="25" t="s">
        <v>194</v>
      </c>
      <c r="D154" s="24" t="s">
        <v>33</v>
      </c>
      <c r="E154" s="25"/>
      <c r="F154" s="25"/>
      <c r="H154" s="25">
        <f>Lorcana48611[[#This Row],[ID]]</f>
        <v>150</v>
      </c>
      <c r="I154" s="25">
        <f>Lorcana48611[[#This Row],[Nb de cartes]]+'Inventaire - Chapitre 1'!G153</f>
        <v>14</v>
      </c>
      <c r="J154" s="25">
        <f>Lorcana48611[[#This Row],[dont Nb brillant]]+'Inventaire - Chapitre 1'!H153</f>
        <v>0</v>
      </c>
    </row>
    <row r="155" spans="2:10" x14ac:dyDescent="0.25">
      <c r="B155" s="25">
        <v>151</v>
      </c>
      <c r="C155" s="25" t="s">
        <v>195</v>
      </c>
      <c r="D155" s="24" t="s">
        <v>33</v>
      </c>
      <c r="E155" s="25"/>
      <c r="F155" s="25"/>
      <c r="H155" s="25">
        <f>Lorcana48611[[#This Row],[ID]]</f>
        <v>151</v>
      </c>
      <c r="I155" s="25">
        <f>Lorcana48611[[#This Row],[Nb de cartes]]+'Inventaire - Chapitre 1'!G154</f>
        <v>6</v>
      </c>
      <c r="J155" s="25">
        <f>Lorcana48611[[#This Row],[dont Nb brillant]]+'Inventaire - Chapitre 1'!H154</f>
        <v>1</v>
      </c>
    </row>
    <row r="156" spans="2:10" x14ac:dyDescent="0.25">
      <c r="B156" s="25">
        <v>152</v>
      </c>
      <c r="C156" s="25" t="s">
        <v>196</v>
      </c>
      <c r="D156" s="24" t="s">
        <v>33</v>
      </c>
      <c r="E156" s="25"/>
      <c r="F156" s="25"/>
      <c r="H156" s="25">
        <f>Lorcana48611[[#This Row],[ID]]</f>
        <v>152</v>
      </c>
      <c r="I156" s="25">
        <f>Lorcana48611[[#This Row],[Nb de cartes]]+'Inventaire - Chapitre 1'!G155</f>
        <v>3</v>
      </c>
      <c r="J156" s="25">
        <f>Lorcana48611[[#This Row],[dont Nb brillant]]+'Inventaire - Chapitre 1'!H155</f>
        <v>1</v>
      </c>
    </row>
    <row r="157" spans="2:10" x14ac:dyDescent="0.25">
      <c r="B157" s="25">
        <v>153</v>
      </c>
      <c r="C157" s="25" t="s">
        <v>197</v>
      </c>
      <c r="D157" s="24" t="s">
        <v>33</v>
      </c>
      <c r="E157" s="25"/>
      <c r="F157" s="25"/>
      <c r="H157" s="25">
        <f>Lorcana48611[[#This Row],[ID]]</f>
        <v>153</v>
      </c>
      <c r="I157" s="25">
        <f>Lorcana48611[[#This Row],[Nb de cartes]]+'Inventaire - Chapitre 1'!G156</f>
        <v>11</v>
      </c>
      <c r="J157" s="25">
        <f>Lorcana48611[[#This Row],[dont Nb brillant]]+'Inventaire - Chapitre 1'!H156</f>
        <v>1</v>
      </c>
    </row>
    <row r="158" spans="2:10" x14ac:dyDescent="0.25">
      <c r="B158" s="25">
        <v>154</v>
      </c>
      <c r="C158" s="25" t="s">
        <v>198</v>
      </c>
      <c r="D158" s="24" t="s">
        <v>33</v>
      </c>
      <c r="E158" s="25"/>
      <c r="F158" s="25"/>
      <c r="H158" s="25">
        <f>Lorcana48611[[#This Row],[ID]]</f>
        <v>154</v>
      </c>
      <c r="I158" s="25">
        <f>Lorcana48611[[#This Row],[Nb de cartes]]+'Inventaire - Chapitre 1'!G157</f>
        <v>17</v>
      </c>
      <c r="J158" s="25">
        <f>Lorcana48611[[#This Row],[dont Nb brillant]]+'Inventaire - Chapitre 1'!H157</f>
        <v>1</v>
      </c>
    </row>
    <row r="159" spans="2:10" x14ac:dyDescent="0.25">
      <c r="B159" s="25">
        <v>155</v>
      </c>
      <c r="C159" s="25" t="s">
        <v>199</v>
      </c>
      <c r="D159" s="24" t="s">
        <v>33</v>
      </c>
      <c r="E159" s="25"/>
      <c r="F159" s="25"/>
      <c r="H159" s="25">
        <f>Lorcana48611[[#This Row],[ID]]</f>
        <v>155</v>
      </c>
      <c r="I159" s="25">
        <f>Lorcana48611[[#This Row],[Nb de cartes]]+'Inventaire - Chapitre 1'!G158</f>
        <v>16</v>
      </c>
      <c r="J159" s="25">
        <f>Lorcana48611[[#This Row],[dont Nb brillant]]+'Inventaire - Chapitre 1'!H158</f>
        <v>2</v>
      </c>
    </row>
    <row r="160" spans="2:10" x14ac:dyDescent="0.25">
      <c r="B160" s="25">
        <v>156</v>
      </c>
      <c r="C160" s="25" t="s">
        <v>200</v>
      </c>
      <c r="D160" s="24" t="s">
        <v>33</v>
      </c>
      <c r="E160" s="25"/>
      <c r="F160" s="25"/>
      <c r="H160" s="25">
        <f>Lorcana48611[[#This Row],[ID]]</f>
        <v>156</v>
      </c>
      <c r="I160" s="25">
        <f>Lorcana48611[[#This Row],[Nb de cartes]]+'Inventaire - Chapitre 1'!G159</f>
        <v>16</v>
      </c>
      <c r="J160" s="25">
        <f>Lorcana48611[[#This Row],[dont Nb brillant]]+'Inventaire - Chapitre 1'!H159</f>
        <v>1</v>
      </c>
    </row>
    <row r="161" spans="2:10" x14ac:dyDescent="0.25">
      <c r="B161" s="25">
        <v>157</v>
      </c>
      <c r="C161" s="25" t="s">
        <v>201</v>
      </c>
      <c r="D161" s="24" t="s">
        <v>33</v>
      </c>
      <c r="E161" s="25"/>
      <c r="F161" s="25"/>
      <c r="H161" s="25">
        <f>Lorcana48611[[#This Row],[ID]]</f>
        <v>157</v>
      </c>
      <c r="I161" s="25">
        <f>Lorcana48611[[#This Row],[Nb de cartes]]+'Inventaire - Chapitre 1'!G160</f>
        <v>7</v>
      </c>
      <c r="J161" s="25">
        <f>Lorcana48611[[#This Row],[dont Nb brillant]]+'Inventaire - Chapitre 1'!H160</f>
        <v>0</v>
      </c>
    </row>
    <row r="162" spans="2:10" x14ac:dyDescent="0.25">
      <c r="B162" s="25">
        <v>158</v>
      </c>
      <c r="C162" s="25" t="s">
        <v>202</v>
      </c>
      <c r="D162" s="24" t="s">
        <v>33</v>
      </c>
      <c r="E162" s="25"/>
      <c r="F162" s="25"/>
      <c r="H162" s="25">
        <f>Lorcana48611[[#This Row],[ID]]</f>
        <v>158</v>
      </c>
      <c r="I162" s="25">
        <f>Lorcana48611[[#This Row],[Nb de cartes]]+'Inventaire - Chapitre 1'!G161</f>
        <v>8</v>
      </c>
      <c r="J162" s="25">
        <f>Lorcana48611[[#This Row],[dont Nb brillant]]+'Inventaire - Chapitre 1'!H161</f>
        <v>0</v>
      </c>
    </row>
    <row r="163" spans="2:10" x14ac:dyDescent="0.25">
      <c r="B163" s="25">
        <v>159</v>
      </c>
      <c r="C163" s="25" t="s">
        <v>203</v>
      </c>
      <c r="D163" s="24" t="s">
        <v>33</v>
      </c>
      <c r="E163" s="25"/>
      <c r="F163" s="25"/>
      <c r="H163" s="25">
        <f>Lorcana48611[[#This Row],[ID]]</f>
        <v>159</v>
      </c>
      <c r="I163" s="25">
        <f>Lorcana48611[[#This Row],[Nb de cartes]]+'Inventaire - Chapitre 1'!G162</f>
        <v>3</v>
      </c>
      <c r="J163" s="25">
        <f>Lorcana48611[[#This Row],[dont Nb brillant]]+'Inventaire - Chapitre 1'!H162</f>
        <v>0</v>
      </c>
    </row>
    <row r="164" spans="2:10" x14ac:dyDescent="0.25">
      <c r="B164" s="25">
        <v>160</v>
      </c>
      <c r="C164" s="25" t="s">
        <v>204</v>
      </c>
      <c r="D164" s="24" t="s">
        <v>33</v>
      </c>
      <c r="E164" s="25"/>
      <c r="F164" s="25"/>
      <c r="H164" s="25">
        <f>Lorcana48611[[#This Row],[ID]]</f>
        <v>160</v>
      </c>
      <c r="I164" s="25">
        <f>Lorcana48611[[#This Row],[Nb de cartes]]+'Inventaire - Chapitre 1'!G163</f>
        <v>10</v>
      </c>
      <c r="J164" s="25">
        <f>Lorcana48611[[#This Row],[dont Nb brillant]]+'Inventaire - Chapitre 1'!H163</f>
        <v>1</v>
      </c>
    </row>
    <row r="165" spans="2:10" x14ac:dyDescent="0.25">
      <c r="B165" s="25">
        <v>161</v>
      </c>
      <c r="C165" s="25" t="s">
        <v>205</v>
      </c>
      <c r="D165" s="24" t="s">
        <v>33</v>
      </c>
      <c r="E165" s="25">
        <v>1</v>
      </c>
      <c r="F165" s="25"/>
      <c r="H165" s="25">
        <f>Lorcana48611[[#This Row],[ID]]</f>
        <v>161</v>
      </c>
      <c r="I165" s="25">
        <f>Lorcana48611[[#This Row],[Nb de cartes]]+'Inventaire - Chapitre 1'!G164</f>
        <v>18</v>
      </c>
      <c r="J165" s="25">
        <f>Lorcana48611[[#This Row],[dont Nb brillant]]+'Inventaire - Chapitre 1'!H164</f>
        <v>0</v>
      </c>
    </row>
    <row r="166" spans="2:10" x14ac:dyDescent="0.25">
      <c r="B166" s="25">
        <v>162</v>
      </c>
      <c r="C166" s="25" t="s">
        <v>206</v>
      </c>
      <c r="D166" s="24" t="s">
        <v>33</v>
      </c>
      <c r="E166" s="25"/>
      <c r="F166" s="25"/>
      <c r="H166" s="25">
        <f>Lorcana48611[[#This Row],[ID]]</f>
        <v>162</v>
      </c>
      <c r="I166" s="25">
        <f>Lorcana48611[[#This Row],[Nb de cartes]]+'Inventaire - Chapitre 1'!G165</f>
        <v>5</v>
      </c>
      <c r="J166" s="25">
        <f>Lorcana48611[[#This Row],[dont Nb brillant]]+'Inventaire - Chapitre 1'!H165</f>
        <v>0</v>
      </c>
    </row>
    <row r="167" spans="2:10" x14ac:dyDescent="0.25">
      <c r="B167" s="25">
        <v>163</v>
      </c>
      <c r="C167" s="25" t="s">
        <v>207</v>
      </c>
      <c r="D167" s="24" t="s">
        <v>33</v>
      </c>
      <c r="E167" s="25"/>
      <c r="F167" s="25"/>
      <c r="H167" s="25">
        <f>Lorcana48611[[#This Row],[ID]]</f>
        <v>163</v>
      </c>
      <c r="I167" s="25">
        <f>Lorcana48611[[#This Row],[Nb de cartes]]+'Inventaire - Chapitre 1'!G166</f>
        <v>3</v>
      </c>
      <c r="J167" s="25">
        <f>Lorcana48611[[#This Row],[dont Nb brillant]]+'Inventaire - Chapitre 1'!H166</f>
        <v>1</v>
      </c>
    </row>
    <row r="168" spans="2:10" x14ac:dyDescent="0.25">
      <c r="B168" s="25">
        <v>164</v>
      </c>
      <c r="C168" s="25" t="s">
        <v>208</v>
      </c>
      <c r="D168" s="24" t="s">
        <v>33</v>
      </c>
      <c r="E168" s="25">
        <v>2</v>
      </c>
      <c r="F168" s="25"/>
      <c r="H168" s="25">
        <f>Lorcana48611[[#This Row],[ID]]</f>
        <v>164</v>
      </c>
      <c r="I168" s="25">
        <f>Lorcana48611[[#This Row],[Nb de cartes]]+'Inventaire - Chapitre 1'!G167</f>
        <v>15</v>
      </c>
      <c r="J168" s="25">
        <f>Lorcana48611[[#This Row],[dont Nb brillant]]+'Inventaire - Chapitre 1'!H167</f>
        <v>0</v>
      </c>
    </row>
    <row r="169" spans="2:10" x14ac:dyDescent="0.25">
      <c r="B169" s="25">
        <v>165</v>
      </c>
      <c r="C169" s="25" t="s">
        <v>209</v>
      </c>
      <c r="D169" s="24" t="s">
        <v>33</v>
      </c>
      <c r="E169" s="25">
        <v>1</v>
      </c>
      <c r="F169" s="25"/>
      <c r="H169" s="25">
        <f>Lorcana48611[[#This Row],[ID]]</f>
        <v>165</v>
      </c>
      <c r="I169" s="25">
        <f>Lorcana48611[[#This Row],[Nb de cartes]]+'Inventaire - Chapitre 1'!G168</f>
        <v>17</v>
      </c>
      <c r="J169" s="25">
        <f>Lorcana48611[[#This Row],[dont Nb brillant]]+'Inventaire - Chapitre 1'!H168</f>
        <v>0</v>
      </c>
    </row>
    <row r="170" spans="2:10" x14ac:dyDescent="0.25">
      <c r="B170" s="25">
        <v>166</v>
      </c>
      <c r="C170" s="25" t="s">
        <v>210</v>
      </c>
      <c r="D170" s="24" t="s">
        <v>33</v>
      </c>
      <c r="E170" s="25"/>
      <c r="F170" s="25"/>
      <c r="H170" s="25">
        <f>Lorcana48611[[#This Row],[ID]]</f>
        <v>166</v>
      </c>
      <c r="I170" s="25">
        <f>Lorcana48611[[#This Row],[Nb de cartes]]+'Inventaire - Chapitre 1'!G169</f>
        <v>9</v>
      </c>
      <c r="J170" s="25">
        <f>Lorcana48611[[#This Row],[dont Nb brillant]]+'Inventaire - Chapitre 1'!H169</f>
        <v>0</v>
      </c>
    </row>
    <row r="171" spans="2:10" x14ac:dyDescent="0.25">
      <c r="B171" s="25">
        <v>167</v>
      </c>
      <c r="C171" s="25" t="s">
        <v>211</v>
      </c>
      <c r="D171" s="24" t="s">
        <v>33</v>
      </c>
      <c r="E171" s="25"/>
      <c r="F171" s="25"/>
      <c r="H171" s="25">
        <f>Lorcana48611[[#This Row],[ID]]</f>
        <v>167</v>
      </c>
      <c r="I171" s="25">
        <f>Lorcana48611[[#This Row],[Nb de cartes]]+'Inventaire - Chapitre 1'!G170</f>
        <v>7</v>
      </c>
      <c r="J171" s="25">
        <f>Lorcana48611[[#This Row],[dont Nb brillant]]+'Inventaire - Chapitre 1'!H170</f>
        <v>0</v>
      </c>
    </row>
    <row r="172" spans="2:10" x14ac:dyDescent="0.25">
      <c r="B172" s="25">
        <v>168</v>
      </c>
      <c r="C172" s="25" t="s">
        <v>212</v>
      </c>
      <c r="D172" s="24" t="s">
        <v>33</v>
      </c>
      <c r="E172" s="25"/>
      <c r="F172" s="25"/>
      <c r="H172" s="25">
        <f>Lorcana48611[[#This Row],[ID]]</f>
        <v>168</v>
      </c>
      <c r="I172" s="25">
        <f>Lorcana48611[[#This Row],[Nb de cartes]]+'Inventaire - Chapitre 1'!G171</f>
        <v>6</v>
      </c>
      <c r="J172" s="25">
        <f>Lorcana48611[[#This Row],[dont Nb brillant]]+'Inventaire - Chapitre 1'!H171</f>
        <v>1</v>
      </c>
    </row>
    <row r="173" spans="2:10" x14ac:dyDescent="0.25">
      <c r="B173" s="25">
        <v>169</v>
      </c>
      <c r="C173" s="25" t="s">
        <v>213</v>
      </c>
      <c r="D173" s="24" t="s">
        <v>33</v>
      </c>
      <c r="E173" s="25">
        <v>1</v>
      </c>
      <c r="F173" s="25"/>
      <c r="H173" s="25">
        <f>Lorcana48611[[#This Row],[ID]]</f>
        <v>169</v>
      </c>
      <c r="I173" s="25">
        <f>Lorcana48611[[#This Row],[Nb de cartes]]+'Inventaire - Chapitre 1'!G172</f>
        <v>16</v>
      </c>
      <c r="J173" s="25">
        <f>Lorcana48611[[#This Row],[dont Nb brillant]]+'Inventaire - Chapitre 1'!H172</f>
        <v>0</v>
      </c>
    </row>
    <row r="174" spans="2:10" x14ac:dyDescent="0.25">
      <c r="B174" s="25">
        <v>170</v>
      </c>
      <c r="C174" s="25" t="s">
        <v>214</v>
      </c>
      <c r="D174" s="24" t="s">
        <v>33</v>
      </c>
      <c r="E174" s="25">
        <v>1</v>
      </c>
      <c r="F174" s="25"/>
      <c r="H174" s="25">
        <f>Lorcana48611[[#This Row],[ID]]</f>
        <v>170</v>
      </c>
      <c r="I174" s="25">
        <f>Lorcana48611[[#This Row],[Nb de cartes]]+'Inventaire - Chapitre 1'!G173</f>
        <v>9</v>
      </c>
      <c r="J174" s="25">
        <f>Lorcana48611[[#This Row],[dont Nb brillant]]+'Inventaire - Chapitre 1'!H173</f>
        <v>0</v>
      </c>
    </row>
    <row r="175" spans="2:10" x14ac:dyDescent="0.25">
      <c r="B175" s="25">
        <v>171</v>
      </c>
      <c r="C175" s="25" t="s">
        <v>215</v>
      </c>
      <c r="D175" s="22" t="s">
        <v>31</v>
      </c>
      <c r="E175" s="25">
        <v>2</v>
      </c>
      <c r="F175" s="25"/>
      <c r="H175" s="25">
        <f>Lorcana48611[[#This Row],[ID]]</f>
        <v>171</v>
      </c>
      <c r="I175" s="25">
        <f>Lorcana48611[[#This Row],[Nb de cartes]]+'Inventaire - Chapitre 1'!G174</f>
        <v>19</v>
      </c>
      <c r="J175" s="25">
        <f>Lorcana48611[[#This Row],[dont Nb brillant]]+'Inventaire - Chapitre 1'!H174</f>
        <v>1</v>
      </c>
    </row>
    <row r="176" spans="2:10" x14ac:dyDescent="0.25">
      <c r="B176" s="25">
        <v>172</v>
      </c>
      <c r="C176" s="25" t="s">
        <v>216</v>
      </c>
      <c r="D176" s="22" t="s">
        <v>31</v>
      </c>
      <c r="E176" s="25"/>
      <c r="F176" s="25"/>
      <c r="H176" s="25">
        <f>Lorcana48611[[#This Row],[ID]]</f>
        <v>172</v>
      </c>
      <c r="I176" s="25">
        <f>Lorcana48611[[#This Row],[Nb de cartes]]+'Inventaire - Chapitre 1'!G175</f>
        <v>8</v>
      </c>
      <c r="J176" s="25">
        <f>Lorcana48611[[#This Row],[dont Nb brillant]]+'Inventaire - Chapitre 1'!H175</f>
        <v>0</v>
      </c>
    </row>
    <row r="177" spans="2:10" x14ac:dyDescent="0.25">
      <c r="B177" s="25">
        <v>173</v>
      </c>
      <c r="C177" s="25" t="s">
        <v>217</v>
      </c>
      <c r="D177" s="22" t="s">
        <v>31</v>
      </c>
      <c r="E177" s="25"/>
      <c r="F177" s="25"/>
      <c r="H177" s="25">
        <f>Lorcana48611[[#This Row],[ID]]</f>
        <v>173</v>
      </c>
      <c r="I177" s="25">
        <f>Lorcana48611[[#This Row],[Nb de cartes]]+'Inventaire - Chapitre 1'!G176</f>
        <v>7</v>
      </c>
      <c r="J177" s="25">
        <f>Lorcana48611[[#This Row],[dont Nb brillant]]+'Inventaire - Chapitre 1'!H176</f>
        <v>0</v>
      </c>
    </row>
    <row r="178" spans="2:10" x14ac:dyDescent="0.25">
      <c r="B178" s="25">
        <v>174</v>
      </c>
      <c r="C178" s="25" t="s">
        <v>218</v>
      </c>
      <c r="D178" s="22" t="s">
        <v>31</v>
      </c>
      <c r="E178" s="25">
        <v>1</v>
      </c>
      <c r="F178" s="25"/>
      <c r="H178" s="25">
        <f>Lorcana48611[[#This Row],[ID]]</f>
        <v>174</v>
      </c>
      <c r="I178" s="25">
        <f>Lorcana48611[[#This Row],[Nb de cartes]]+'Inventaire - Chapitre 1'!G177</f>
        <v>15</v>
      </c>
      <c r="J178" s="25">
        <f>Lorcana48611[[#This Row],[dont Nb brillant]]+'Inventaire - Chapitre 1'!H177</f>
        <v>0</v>
      </c>
    </row>
    <row r="179" spans="2:10" x14ac:dyDescent="0.25">
      <c r="B179" s="25">
        <v>175</v>
      </c>
      <c r="C179" s="25" t="s">
        <v>219</v>
      </c>
      <c r="D179" s="22" t="s">
        <v>31</v>
      </c>
      <c r="E179" s="25"/>
      <c r="F179" s="25"/>
      <c r="H179" s="25">
        <f>Lorcana48611[[#This Row],[ID]]</f>
        <v>175</v>
      </c>
      <c r="I179" s="25">
        <f>Lorcana48611[[#This Row],[Nb de cartes]]+'Inventaire - Chapitre 1'!G178</f>
        <v>7</v>
      </c>
      <c r="J179" s="25">
        <f>Lorcana48611[[#This Row],[dont Nb brillant]]+'Inventaire - Chapitre 1'!H178</f>
        <v>0</v>
      </c>
    </row>
    <row r="180" spans="2:10" x14ac:dyDescent="0.25">
      <c r="B180" s="25">
        <v>176</v>
      </c>
      <c r="C180" s="25" t="s">
        <v>220</v>
      </c>
      <c r="D180" s="22" t="s">
        <v>31</v>
      </c>
      <c r="E180" s="25">
        <v>1</v>
      </c>
      <c r="F180" s="25"/>
      <c r="H180" s="25">
        <f>Lorcana48611[[#This Row],[ID]]</f>
        <v>176</v>
      </c>
      <c r="I180" s="25">
        <f>Lorcana48611[[#This Row],[Nb de cartes]]+'Inventaire - Chapitre 1'!G179</f>
        <v>17</v>
      </c>
      <c r="J180" s="25">
        <f>Lorcana48611[[#This Row],[dont Nb brillant]]+'Inventaire - Chapitre 1'!H179</f>
        <v>0</v>
      </c>
    </row>
    <row r="181" spans="2:10" x14ac:dyDescent="0.25">
      <c r="B181" s="25">
        <v>177</v>
      </c>
      <c r="C181" s="25" t="s">
        <v>221</v>
      </c>
      <c r="D181" s="22" t="s">
        <v>31</v>
      </c>
      <c r="E181" s="25"/>
      <c r="F181" s="25"/>
      <c r="H181" s="25">
        <f>Lorcana48611[[#This Row],[ID]]</f>
        <v>177</v>
      </c>
      <c r="I181" s="25">
        <f>Lorcana48611[[#This Row],[Nb de cartes]]+'Inventaire - Chapitre 1'!G180</f>
        <v>10</v>
      </c>
      <c r="J181" s="25">
        <f>Lorcana48611[[#This Row],[dont Nb brillant]]+'Inventaire - Chapitre 1'!H180</f>
        <v>0</v>
      </c>
    </row>
    <row r="182" spans="2:10" x14ac:dyDescent="0.25">
      <c r="B182" s="25">
        <v>178</v>
      </c>
      <c r="C182" s="25" t="s">
        <v>222</v>
      </c>
      <c r="D182" s="22" t="s">
        <v>31</v>
      </c>
      <c r="E182" s="25">
        <v>1</v>
      </c>
      <c r="F182" s="25"/>
      <c r="H182" s="25">
        <f>Lorcana48611[[#This Row],[ID]]</f>
        <v>178</v>
      </c>
      <c r="I182" s="25">
        <f>Lorcana48611[[#This Row],[Nb de cartes]]+'Inventaire - Chapitre 1'!G181</f>
        <v>2</v>
      </c>
      <c r="J182" s="25">
        <f>Lorcana48611[[#This Row],[dont Nb brillant]]+'Inventaire - Chapitre 1'!H181</f>
        <v>0</v>
      </c>
    </row>
    <row r="183" spans="2:10" x14ac:dyDescent="0.25">
      <c r="B183" s="25">
        <v>179</v>
      </c>
      <c r="C183" s="25" t="s">
        <v>223</v>
      </c>
      <c r="D183" s="22" t="s">
        <v>31</v>
      </c>
      <c r="E183" s="25"/>
      <c r="F183" s="25"/>
      <c r="H183" s="25">
        <f>Lorcana48611[[#This Row],[ID]]</f>
        <v>179</v>
      </c>
      <c r="I183" s="25">
        <f>Lorcana48611[[#This Row],[Nb de cartes]]+'Inventaire - Chapitre 1'!G182</f>
        <v>15</v>
      </c>
      <c r="J183" s="25">
        <f>Lorcana48611[[#This Row],[dont Nb brillant]]+'Inventaire - Chapitre 1'!H182</f>
        <v>2</v>
      </c>
    </row>
    <row r="184" spans="2:10" x14ac:dyDescent="0.25">
      <c r="B184" s="25">
        <v>180</v>
      </c>
      <c r="C184" s="25" t="s">
        <v>224</v>
      </c>
      <c r="D184" s="22" t="s">
        <v>31</v>
      </c>
      <c r="E184" s="25">
        <v>2</v>
      </c>
      <c r="F184" s="25">
        <v>1</v>
      </c>
      <c r="H184" s="25">
        <f>Lorcana48611[[#This Row],[ID]]</f>
        <v>180</v>
      </c>
      <c r="I184" s="25">
        <f>Lorcana48611[[#This Row],[Nb de cartes]]+'Inventaire - Chapitre 1'!G183</f>
        <v>9</v>
      </c>
      <c r="J184" s="25">
        <f>Lorcana48611[[#This Row],[dont Nb brillant]]+'Inventaire - Chapitre 1'!H183</f>
        <v>2</v>
      </c>
    </row>
    <row r="185" spans="2:10" x14ac:dyDescent="0.25">
      <c r="B185" s="25">
        <v>181</v>
      </c>
      <c r="C185" s="25" t="s">
        <v>225</v>
      </c>
      <c r="D185" s="22" t="s">
        <v>31</v>
      </c>
      <c r="E185" s="25"/>
      <c r="F185" s="25"/>
      <c r="H185" s="25">
        <f>Lorcana48611[[#This Row],[ID]]</f>
        <v>181</v>
      </c>
      <c r="I185" s="25">
        <f>Lorcana48611[[#This Row],[Nb de cartes]]+'Inventaire - Chapitre 1'!G184</f>
        <v>16</v>
      </c>
      <c r="J185" s="25">
        <f>Lorcana48611[[#This Row],[dont Nb brillant]]+'Inventaire - Chapitre 1'!H184</f>
        <v>0</v>
      </c>
    </row>
    <row r="186" spans="2:10" x14ac:dyDescent="0.25">
      <c r="B186" s="25">
        <v>182</v>
      </c>
      <c r="C186" s="25" t="s">
        <v>226</v>
      </c>
      <c r="D186" s="22" t="s">
        <v>31</v>
      </c>
      <c r="E186" s="25">
        <v>1</v>
      </c>
      <c r="F186" s="25">
        <v>1</v>
      </c>
      <c r="H186" s="25">
        <f>Lorcana48611[[#This Row],[ID]]</f>
        <v>182</v>
      </c>
      <c r="I186" s="25">
        <f>Lorcana48611[[#This Row],[Nb de cartes]]+'Inventaire - Chapitre 1'!G185</f>
        <v>17</v>
      </c>
      <c r="J186" s="25">
        <f>Lorcana48611[[#This Row],[dont Nb brillant]]+'Inventaire - Chapitre 1'!H185</f>
        <v>2</v>
      </c>
    </row>
    <row r="187" spans="2:10" x14ac:dyDescent="0.25">
      <c r="B187" s="25">
        <v>183</v>
      </c>
      <c r="C187" s="25" t="s">
        <v>227</v>
      </c>
      <c r="D187" s="22" t="s">
        <v>31</v>
      </c>
      <c r="E187" s="25"/>
      <c r="F187" s="25"/>
      <c r="H187" s="25">
        <f>Lorcana48611[[#This Row],[ID]]</f>
        <v>183</v>
      </c>
      <c r="I187" s="25">
        <f>Lorcana48611[[#This Row],[Nb de cartes]]+'Inventaire - Chapitre 1'!G186</f>
        <v>13</v>
      </c>
      <c r="J187" s="25">
        <f>Lorcana48611[[#This Row],[dont Nb brillant]]+'Inventaire - Chapitre 1'!H186</f>
        <v>3</v>
      </c>
    </row>
    <row r="188" spans="2:10" x14ac:dyDescent="0.25">
      <c r="B188" s="25">
        <v>184</v>
      </c>
      <c r="C188" s="25" t="s">
        <v>228</v>
      </c>
      <c r="D188" s="22" t="s">
        <v>31</v>
      </c>
      <c r="E188" s="25"/>
      <c r="F188" s="25"/>
      <c r="H188" s="25">
        <f>Lorcana48611[[#This Row],[ID]]</f>
        <v>184</v>
      </c>
      <c r="I188" s="25">
        <f>Lorcana48611[[#This Row],[Nb de cartes]]+'Inventaire - Chapitre 1'!G187</f>
        <v>12</v>
      </c>
      <c r="J188" s="25">
        <f>Lorcana48611[[#This Row],[dont Nb brillant]]+'Inventaire - Chapitre 1'!H187</f>
        <v>0</v>
      </c>
    </row>
    <row r="189" spans="2:10" x14ac:dyDescent="0.25">
      <c r="B189" s="25">
        <v>185</v>
      </c>
      <c r="C189" s="25" t="s">
        <v>229</v>
      </c>
      <c r="D189" s="22" t="s">
        <v>31</v>
      </c>
      <c r="E189" s="25"/>
      <c r="F189" s="25"/>
      <c r="H189" s="25">
        <f>Lorcana48611[[#This Row],[ID]]</f>
        <v>185</v>
      </c>
      <c r="I189" s="25">
        <f>Lorcana48611[[#This Row],[Nb de cartes]]+'Inventaire - Chapitre 1'!G188</f>
        <v>6</v>
      </c>
      <c r="J189" s="25">
        <f>Lorcana48611[[#This Row],[dont Nb brillant]]+'Inventaire - Chapitre 1'!H188</f>
        <v>1</v>
      </c>
    </row>
    <row r="190" spans="2:10" x14ac:dyDescent="0.25">
      <c r="B190" s="25">
        <v>186</v>
      </c>
      <c r="C190" s="25" t="s">
        <v>230</v>
      </c>
      <c r="D190" s="22" t="s">
        <v>31</v>
      </c>
      <c r="E190" s="25"/>
      <c r="F190" s="25"/>
      <c r="H190" s="25">
        <f>Lorcana48611[[#This Row],[ID]]</f>
        <v>186</v>
      </c>
      <c r="I190" s="25">
        <f>Lorcana48611[[#This Row],[Nb de cartes]]+'Inventaire - Chapitre 1'!G189</f>
        <v>4</v>
      </c>
      <c r="J190" s="25">
        <f>Lorcana48611[[#This Row],[dont Nb brillant]]+'Inventaire - Chapitre 1'!H189</f>
        <v>0</v>
      </c>
    </row>
    <row r="191" spans="2:10" x14ac:dyDescent="0.25">
      <c r="B191" s="25">
        <v>187</v>
      </c>
      <c r="C191" s="25" t="s">
        <v>231</v>
      </c>
      <c r="D191" s="22" t="s">
        <v>31</v>
      </c>
      <c r="E191" s="25">
        <v>1</v>
      </c>
      <c r="F191" s="25"/>
      <c r="H191" s="25">
        <f>Lorcana48611[[#This Row],[ID]]</f>
        <v>187</v>
      </c>
      <c r="I191" s="25">
        <f>Lorcana48611[[#This Row],[Nb de cartes]]+'Inventaire - Chapitre 1'!G190</f>
        <v>24</v>
      </c>
      <c r="J191" s="25">
        <f>Lorcana48611[[#This Row],[dont Nb brillant]]+'Inventaire - Chapitre 1'!H190</f>
        <v>0</v>
      </c>
    </row>
    <row r="192" spans="2:10" x14ac:dyDescent="0.25">
      <c r="B192" s="25">
        <v>188</v>
      </c>
      <c r="C192" s="25" t="s">
        <v>232</v>
      </c>
      <c r="D192" s="22" t="s">
        <v>31</v>
      </c>
      <c r="E192" s="25">
        <v>1</v>
      </c>
      <c r="F192" s="25"/>
      <c r="H192" s="25">
        <f>Lorcana48611[[#This Row],[ID]]</f>
        <v>188</v>
      </c>
      <c r="I192" s="25">
        <f>Lorcana48611[[#This Row],[Nb de cartes]]+'Inventaire - Chapitre 1'!G191</f>
        <v>14</v>
      </c>
      <c r="J192" s="25">
        <f>Lorcana48611[[#This Row],[dont Nb brillant]]+'Inventaire - Chapitre 1'!H191</f>
        <v>0</v>
      </c>
    </row>
    <row r="193" spans="2:10" x14ac:dyDescent="0.25">
      <c r="B193" s="25">
        <v>189</v>
      </c>
      <c r="C193" s="25" t="s">
        <v>233</v>
      </c>
      <c r="D193" s="22" t="s">
        <v>31</v>
      </c>
      <c r="E193" s="25"/>
      <c r="F193" s="25"/>
      <c r="H193" s="25">
        <f>Lorcana48611[[#This Row],[ID]]</f>
        <v>189</v>
      </c>
      <c r="I193" s="25">
        <f>Lorcana48611[[#This Row],[Nb de cartes]]+'Inventaire - Chapitre 1'!G192</f>
        <v>4</v>
      </c>
      <c r="J193" s="25">
        <f>Lorcana48611[[#This Row],[dont Nb brillant]]+'Inventaire - Chapitre 1'!H192</f>
        <v>1</v>
      </c>
    </row>
    <row r="194" spans="2:10" x14ac:dyDescent="0.25">
      <c r="B194" s="25">
        <v>190</v>
      </c>
      <c r="C194" s="25" t="s">
        <v>234</v>
      </c>
      <c r="D194" s="22" t="s">
        <v>31</v>
      </c>
      <c r="E194" s="25"/>
      <c r="F194" s="25"/>
      <c r="H194" s="25">
        <f>Lorcana48611[[#This Row],[ID]]</f>
        <v>190</v>
      </c>
      <c r="I194" s="25">
        <f>Lorcana48611[[#This Row],[Nb de cartes]]+'Inventaire - Chapitre 1'!G193</f>
        <v>9</v>
      </c>
      <c r="J194" s="25">
        <f>Lorcana48611[[#This Row],[dont Nb brillant]]+'Inventaire - Chapitre 1'!H193</f>
        <v>0</v>
      </c>
    </row>
    <row r="195" spans="2:10" x14ac:dyDescent="0.25">
      <c r="B195" s="25">
        <v>191</v>
      </c>
      <c r="C195" s="25" t="s">
        <v>235</v>
      </c>
      <c r="D195" s="22" t="s">
        <v>31</v>
      </c>
      <c r="E195" s="25"/>
      <c r="F195" s="25"/>
      <c r="H195" s="25">
        <f>Lorcana48611[[#This Row],[ID]]</f>
        <v>191</v>
      </c>
      <c r="I195" s="25">
        <f>Lorcana48611[[#This Row],[Nb de cartes]]+'Inventaire - Chapitre 1'!G194</f>
        <v>7</v>
      </c>
      <c r="J195" s="25">
        <f>Lorcana48611[[#This Row],[dont Nb brillant]]+'Inventaire - Chapitre 1'!H194</f>
        <v>0</v>
      </c>
    </row>
    <row r="196" spans="2:10" x14ac:dyDescent="0.25">
      <c r="B196" s="25">
        <v>192</v>
      </c>
      <c r="C196" s="25" t="s">
        <v>236</v>
      </c>
      <c r="D196" s="22" t="s">
        <v>31</v>
      </c>
      <c r="E196" s="25"/>
      <c r="F196" s="25"/>
      <c r="H196" s="25">
        <f>Lorcana48611[[#This Row],[ID]]</f>
        <v>192</v>
      </c>
      <c r="I196" s="25">
        <f>Lorcana48611[[#This Row],[Nb de cartes]]+'Inventaire - Chapitre 1'!G195</f>
        <v>3</v>
      </c>
      <c r="J196" s="25">
        <f>Lorcana48611[[#This Row],[dont Nb brillant]]+'Inventaire - Chapitre 1'!H195</f>
        <v>0</v>
      </c>
    </row>
    <row r="197" spans="2:10" x14ac:dyDescent="0.25">
      <c r="B197" s="25">
        <v>193</v>
      </c>
      <c r="C197" s="25" t="s">
        <v>238</v>
      </c>
      <c r="D197" s="22" t="s">
        <v>31</v>
      </c>
      <c r="E197" s="25"/>
      <c r="F197" s="25"/>
      <c r="H197" s="25">
        <f>Lorcana48611[[#This Row],[ID]]</f>
        <v>193</v>
      </c>
      <c r="I197" s="25">
        <f>Lorcana48611[[#This Row],[Nb de cartes]]+'Inventaire - Chapitre 1'!G196</f>
        <v>3</v>
      </c>
      <c r="J197" s="25">
        <f>Lorcana48611[[#This Row],[dont Nb brillant]]+'Inventaire - Chapitre 1'!H196</f>
        <v>1</v>
      </c>
    </row>
    <row r="198" spans="2:10" x14ac:dyDescent="0.25">
      <c r="B198" s="25">
        <v>194</v>
      </c>
      <c r="C198" s="25" t="s">
        <v>237</v>
      </c>
      <c r="D198" s="22" t="s">
        <v>31</v>
      </c>
      <c r="E198" s="25">
        <v>1</v>
      </c>
      <c r="F198" s="25"/>
      <c r="H198" s="25">
        <f>Lorcana48611[[#This Row],[ID]]</f>
        <v>194</v>
      </c>
      <c r="I198" s="25">
        <f>Lorcana48611[[#This Row],[Nb de cartes]]+'Inventaire - Chapitre 1'!G197</f>
        <v>15</v>
      </c>
      <c r="J198" s="25">
        <f>Lorcana48611[[#This Row],[dont Nb brillant]]+'Inventaire - Chapitre 1'!H197</f>
        <v>1</v>
      </c>
    </row>
    <row r="199" spans="2:10" x14ac:dyDescent="0.25">
      <c r="B199" s="25">
        <v>195</v>
      </c>
      <c r="C199" s="25" t="s">
        <v>239</v>
      </c>
      <c r="D199" s="22" t="s">
        <v>31</v>
      </c>
      <c r="E199" s="25"/>
      <c r="F199" s="25"/>
      <c r="H199" s="25">
        <f>Lorcana48611[[#This Row],[ID]]</f>
        <v>195</v>
      </c>
      <c r="I199" s="25">
        <f>Lorcana48611[[#This Row],[Nb de cartes]]+'Inventaire - Chapitre 1'!G198</f>
        <v>4</v>
      </c>
      <c r="J199" s="25">
        <f>Lorcana48611[[#This Row],[dont Nb brillant]]+'Inventaire - Chapitre 1'!H198</f>
        <v>1</v>
      </c>
    </row>
    <row r="200" spans="2:10" x14ac:dyDescent="0.25">
      <c r="B200" s="25">
        <v>196</v>
      </c>
      <c r="C200" s="25" t="s">
        <v>240</v>
      </c>
      <c r="D200" s="22" t="s">
        <v>31</v>
      </c>
      <c r="E200" s="25"/>
      <c r="F200" s="25"/>
      <c r="H200" s="25">
        <f>Lorcana48611[[#This Row],[ID]]</f>
        <v>196</v>
      </c>
      <c r="I200" s="25">
        <f>Lorcana48611[[#This Row],[Nb de cartes]]+'Inventaire - Chapitre 1'!G199</f>
        <v>16</v>
      </c>
      <c r="J200" s="25">
        <f>Lorcana48611[[#This Row],[dont Nb brillant]]+'Inventaire - Chapitre 1'!H199</f>
        <v>1</v>
      </c>
    </row>
    <row r="201" spans="2:10" x14ac:dyDescent="0.25">
      <c r="B201" s="25">
        <v>197</v>
      </c>
      <c r="C201" s="25" t="s">
        <v>241</v>
      </c>
      <c r="D201" s="22" t="s">
        <v>31</v>
      </c>
      <c r="E201" s="25"/>
      <c r="F201" s="25"/>
      <c r="H201" s="25">
        <f>Lorcana48611[[#This Row],[ID]]</f>
        <v>197</v>
      </c>
      <c r="I201" s="25">
        <f>Lorcana48611[[#This Row],[Nb de cartes]]+'Inventaire - Chapitre 1'!G200</f>
        <v>14</v>
      </c>
      <c r="J201" s="25">
        <f>Lorcana48611[[#This Row],[dont Nb brillant]]+'Inventaire - Chapitre 1'!H200</f>
        <v>0</v>
      </c>
    </row>
    <row r="202" spans="2:10" x14ac:dyDescent="0.25">
      <c r="B202" s="25">
        <v>198</v>
      </c>
      <c r="C202" s="25" t="s">
        <v>242</v>
      </c>
      <c r="D202" s="22" t="s">
        <v>31</v>
      </c>
      <c r="E202" s="25"/>
      <c r="F202" s="25"/>
      <c r="H202" s="25">
        <f>Lorcana48611[[#This Row],[ID]]</f>
        <v>198</v>
      </c>
      <c r="I202" s="25">
        <f>Lorcana48611[[#This Row],[Nb de cartes]]+'Inventaire - Chapitre 1'!G201</f>
        <v>7</v>
      </c>
      <c r="J202" s="25">
        <f>Lorcana48611[[#This Row],[dont Nb brillant]]+'Inventaire - Chapitre 1'!H201</f>
        <v>2</v>
      </c>
    </row>
    <row r="203" spans="2:10" x14ac:dyDescent="0.25">
      <c r="B203" s="25">
        <v>199</v>
      </c>
      <c r="C203" s="25" t="s">
        <v>243</v>
      </c>
      <c r="D203" s="22" t="s">
        <v>31</v>
      </c>
      <c r="E203" s="25">
        <v>1</v>
      </c>
      <c r="F203" s="25"/>
      <c r="H203" s="25">
        <f>Lorcana48611[[#This Row],[ID]]</f>
        <v>199</v>
      </c>
      <c r="I203" s="25">
        <f>Lorcana48611[[#This Row],[Nb de cartes]]+'Inventaire - Chapitre 1'!G202</f>
        <v>11</v>
      </c>
      <c r="J203" s="25">
        <f>Lorcana48611[[#This Row],[dont Nb brillant]]+'Inventaire - Chapitre 1'!H202</f>
        <v>1</v>
      </c>
    </row>
    <row r="204" spans="2:10" x14ac:dyDescent="0.25">
      <c r="B204" s="25">
        <v>200</v>
      </c>
      <c r="C204" s="25" t="s">
        <v>244</v>
      </c>
      <c r="D204" s="22" t="s">
        <v>31</v>
      </c>
      <c r="E204" s="25"/>
      <c r="F204" s="25"/>
      <c r="H204" s="25">
        <f>Lorcana48611[[#This Row],[ID]]</f>
        <v>200</v>
      </c>
      <c r="I204" s="25">
        <f>Lorcana48611[[#This Row],[Nb de cartes]]+'Inventaire - Chapitre 1'!G203</f>
        <v>10</v>
      </c>
      <c r="J204" s="25">
        <f>Lorcana48611[[#This Row],[dont Nb brillant]]+'Inventaire - Chapitre 1'!H203</f>
        <v>0</v>
      </c>
    </row>
    <row r="205" spans="2:10" x14ac:dyDescent="0.25">
      <c r="B205" s="25">
        <v>201</v>
      </c>
      <c r="C205" s="25" t="s">
        <v>245</v>
      </c>
      <c r="D205" s="22" t="s">
        <v>31</v>
      </c>
      <c r="E205" s="25"/>
      <c r="F205" s="25"/>
      <c r="H205" s="25">
        <f>Lorcana48611[[#This Row],[ID]]</f>
        <v>201</v>
      </c>
      <c r="I205" s="25">
        <f>Lorcana48611[[#This Row],[Nb de cartes]]+'Inventaire - Chapitre 1'!G204</f>
        <v>11</v>
      </c>
      <c r="J205" s="25">
        <f>Lorcana48611[[#This Row],[dont Nb brillant]]+'Inventaire - Chapitre 1'!H204</f>
        <v>1</v>
      </c>
    </row>
    <row r="206" spans="2:10" x14ac:dyDescent="0.25">
      <c r="B206" s="25">
        <v>202</v>
      </c>
      <c r="C206" s="25" t="s">
        <v>246</v>
      </c>
      <c r="D206" s="22" t="s">
        <v>31</v>
      </c>
      <c r="E206" s="25">
        <v>2</v>
      </c>
      <c r="F206" s="25"/>
      <c r="H206" s="25">
        <f>Lorcana48611[[#This Row],[ID]]</f>
        <v>202</v>
      </c>
      <c r="I206" s="25">
        <f>Lorcana48611[[#This Row],[Nb de cartes]]+'Inventaire - Chapitre 1'!G205</f>
        <v>15</v>
      </c>
      <c r="J206" s="25">
        <f>Lorcana48611[[#This Row],[dont Nb brillant]]+'Inventaire - Chapitre 1'!H205</f>
        <v>1</v>
      </c>
    </row>
    <row r="207" spans="2:10" x14ac:dyDescent="0.25">
      <c r="B207" s="25">
        <v>203</v>
      </c>
      <c r="C207" s="25" t="s">
        <v>247</v>
      </c>
      <c r="D207" s="22" t="s">
        <v>31</v>
      </c>
      <c r="E207" s="25"/>
      <c r="F207" s="25"/>
      <c r="H207" s="25">
        <f>Lorcana48611[[#This Row],[ID]]</f>
        <v>203</v>
      </c>
      <c r="I207" s="25">
        <f>Lorcana48611[[#This Row],[Nb de cartes]]+'Inventaire - Chapitre 1'!G206</f>
        <v>4</v>
      </c>
      <c r="J207" s="25">
        <f>Lorcana48611[[#This Row],[dont Nb brillant]]+'Inventaire - Chapitre 1'!H206</f>
        <v>0</v>
      </c>
    </row>
    <row r="208" spans="2:10" x14ac:dyDescent="0.25">
      <c r="B208" s="25">
        <v>204</v>
      </c>
      <c r="C208" s="25" t="s">
        <v>248</v>
      </c>
      <c r="D208" s="22" t="s">
        <v>31</v>
      </c>
      <c r="E208" s="25"/>
      <c r="F208" s="25"/>
      <c r="H208" s="25">
        <f>Lorcana48611[[#This Row],[ID]]</f>
        <v>204</v>
      </c>
      <c r="I208" s="25">
        <f>Lorcana48611[[#This Row],[Nb de cartes]]+'Inventaire - Chapitre 1'!G207</f>
        <v>4</v>
      </c>
      <c r="J208" s="25">
        <f>Lorcana48611[[#This Row],[dont Nb brillant]]+'Inventaire - Chapitre 1'!H207</f>
        <v>0</v>
      </c>
    </row>
    <row r="209" spans="2:10" x14ac:dyDescent="0.25">
      <c r="B209" s="25">
        <v>205</v>
      </c>
      <c r="C209" s="25" t="s">
        <v>46</v>
      </c>
      <c r="D209" s="23" t="s">
        <v>32</v>
      </c>
      <c r="E209" s="25"/>
      <c r="F209" s="32"/>
      <c r="H209" s="25">
        <f>Lorcana48611[[#This Row],[ID]]</f>
        <v>205</v>
      </c>
      <c r="I209" s="25">
        <f>Lorcana48611[[#This Row],[Nb de cartes]]+'Inventaire - Chapitre 1'!G208</f>
        <v>0</v>
      </c>
      <c r="J209" s="25">
        <f>Lorcana48611[[#This Row],[dont Nb brillant]]+'Inventaire - Chapitre 1'!H208</f>
        <v>0</v>
      </c>
    </row>
    <row r="210" spans="2:10" x14ac:dyDescent="0.25">
      <c r="B210" s="25">
        <v>206</v>
      </c>
      <c r="C210" s="25" t="s">
        <v>256</v>
      </c>
      <c r="D210" s="23" t="s">
        <v>32</v>
      </c>
      <c r="E210" s="25"/>
      <c r="F210" s="32"/>
      <c r="H210" s="25">
        <f>Lorcana48611[[#This Row],[ID]]</f>
        <v>206</v>
      </c>
      <c r="I210" s="25">
        <f>Lorcana48611[[#This Row],[Nb de cartes]]+'Inventaire - Chapitre 1'!G209</f>
        <v>0</v>
      </c>
      <c r="J210" s="25">
        <f>Lorcana48611[[#This Row],[dont Nb brillant]]+'Inventaire - Chapitre 1'!H209</f>
        <v>0</v>
      </c>
    </row>
    <row r="211" spans="2:10" x14ac:dyDescent="0.25">
      <c r="B211" s="25">
        <v>207</v>
      </c>
      <c r="C211" s="25" t="s">
        <v>86</v>
      </c>
      <c r="D211" s="27" t="s">
        <v>29</v>
      </c>
      <c r="E211" s="25"/>
      <c r="F211" s="32"/>
      <c r="H211" s="25">
        <f>Lorcana48611[[#This Row],[ID]]</f>
        <v>207</v>
      </c>
      <c r="I211" s="25">
        <f>Lorcana48611[[#This Row],[Nb de cartes]]+'Inventaire - Chapitre 1'!G210</f>
        <v>0</v>
      </c>
      <c r="J211" s="25">
        <f>Lorcana48611[[#This Row],[dont Nb brillant]]+'Inventaire - Chapitre 1'!H210</f>
        <v>0</v>
      </c>
    </row>
    <row r="212" spans="2:10" x14ac:dyDescent="0.25">
      <c r="B212" s="25">
        <v>208</v>
      </c>
      <c r="C212" s="25" t="s">
        <v>95</v>
      </c>
      <c r="D212" s="27" t="s">
        <v>29</v>
      </c>
      <c r="E212" s="25"/>
      <c r="F212" s="32"/>
      <c r="H212" s="25">
        <f>Lorcana48611[[#This Row],[ID]]</f>
        <v>208</v>
      </c>
      <c r="I212" s="25">
        <f>Lorcana48611[[#This Row],[Nb de cartes]]+'Inventaire - Chapitre 1'!G211</f>
        <v>0</v>
      </c>
      <c r="J212" s="25">
        <f>Lorcana48611[[#This Row],[dont Nb brillant]]+'Inventaire - Chapitre 1'!H211</f>
        <v>0</v>
      </c>
    </row>
    <row r="213" spans="2:10" x14ac:dyDescent="0.25">
      <c r="B213" s="25">
        <v>209</v>
      </c>
      <c r="C213" s="25" t="s">
        <v>119</v>
      </c>
      <c r="D213" s="20" t="s">
        <v>34</v>
      </c>
      <c r="E213" s="25"/>
      <c r="F213" s="32"/>
      <c r="H213" s="25">
        <f>Lorcana48611[[#This Row],[ID]]</f>
        <v>209</v>
      </c>
      <c r="I213" s="25">
        <f>Lorcana48611[[#This Row],[Nb de cartes]]+'Inventaire - Chapitre 1'!G212</f>
        <v>0</v>
      </c>
      <c r="J213" s="25">
        <f>Lorcana48611[[#This Row],[dont Nb brillant]]+'Inventaire - Chapitre 1'!H212</f>
        <v>0</v>
      </c>
    </row>
    <row r="214" spans="2:10" x14ac:dyDescent="0.25">
      <c r="B214" s="25">
        <v>210</v>
      </c>
      <c r="C214" s="25" t="s">
        <v>132</v>
      </c>
      <c r="D214" s="20" t="s">
        <v>34</v>
      </c>
      <c r="E214" s="25"/>
      <c r="F214" s="32"/>
      <c r="H214" s="25">
        <f>Lorcana48611[[#This Row],[ID]]</f>
        <v>210</v>
      </c>
      <c r="I214" s="25">
        <f>Lorcana48611[[#This Row],[Nb de cartes]]+'Inventaire - Chapitre 1'!G213</f>
        <v>0</v>
      </c>
      <c r="J214" s="25">
        <f>Lorcana48611[[#This Row],[dont Nb brillant]]+'Inventaire - Chapitre 1'!H213</f>
        <v>0</v>
      </c>
    </row>
    <row r="215" spans="2:10" x14ac:dyDescent="0.25">
      <c r="B215" s="25">
        <v>211</v>
      </c>
      <c r="C215" s="25" t="s">
        <v>148</v>
      </c>
      <c r="D215" s="21" t="s">
        <v>30</v>
      </c>
      <c r="E215" s="25"/>
      <c r="F215" s="32"/>
      <c r="H215" s="25">
        <f>Lorcana48611[[#This Row],[ID]]</f>
        <v>211</v>
      </c>
      <c r="I215" s="25">
        <f>Lorcana48611[[#This Row],[Nb de cartes]]+'Inventaire - Chapitre 1'!G214</f>
        <v>0</v>
      </c>
      <c r="J215" s="25">
        <f>Lorcana48611[[#This Row],[dont Nb brillant]]+'Inventaire - Chapitre 1'!H214</f>
        <v>0</v>
      </c>
    </row>
    <row r="216" spans="2:10" x14ac:dyDescent="0.25">
      <c r="B216" s="25">
        <v>212</v>
      </c>
      <c r="C216" s="25" t="s">
        <v>257</v>
      </c>
      <c r="D216" s="21" t="s">
        <v>30</v>
      </c>
      <c r="E216" s="25"/>
      <c r="F216" s="32"/>
      <c r="H216" s="25">
        <f>Lorcana48611[[#This Row],[ID]]</f>
        <v>212</v>
      </c>
      <c r="I216" s="25">
        <f>Lorcana48611[[#This Row],[Nb de cartes]]+'Inventaire - Chapitre 1'!G215</f>
        <v>0</v>
      </c>
      <c r="J216" s="25">
        <f>Lorcana48611[[#This Row],[dont Nb brillant]]+'Inventaire - Chapitre 1'!H215</f>
        <v>0</v>
      </c>
    </row>
    <row r="217" spans="2:10" x14ac:dyDescent="0.25">
      <c r="B217" s="25">
        <v>213</v>
      </c>
      <c r="C217" s="25" t="s">
        <v>183</v>
      </c>
      <c r="D217" s="24" t="s">
        <v>33</v>
      </c>
      <c r="E217" s="25"/>
      <c r="F217" s="32"/>
      <c r="H217" s="25">
        <f>Lorcana48611[[#This Row],[ID]]</f>
        <v>213</v>
      </c>
      <c r="I217" s="25">
        <f>Lorcana48611[[#This Row],[Nb de cartes]]+'Inventaire - Chapitre 1'!G216</f>
        <v>0</v>
      </c>
      <c r="J217" s="25">
        <f>Lorcana48611[[#This Row],[dont Nb brillant]]+'Inventaire - Chapitre 1'!H216</f>
        <v>0</v>
      </c>
    </row>
    <row r="218" spans="2:10" x14ac:dyDescent="0.25">
      <c r="B218" s="25">
        <v>214</v>
      </c>
      <c r="C218" s="25" t="s">
        <v>186</v>
      </c>
      <c r="D218" s="24" t="s">
        <v>33</v>
      </c>
      <c r="E218" s="25"/>
      <c r="F218" s="32"/>
      <c r="H218" s="25">
        <f>Lorcana48611[[#This Row],[ID]]</f>
        <v>214</v>
      </c>
      <c r="I218" s="25">
        <f>Lorcana48611[[#This Row],[Nb de cartes]]+'Inventaire - Chapitre 1'!G217</f>
        <v>0</v>
      </c>
      <c r="J218" s="25">
        <f>Lorcana48611[[#This Row],[dont Nb brillant]]+'Inventaire - Chapitre 1'!H217</f>
        <v>0</v>
      </c>
    </row>
    <row r="219" spans="2:10" x14ac:dyDescent="0.25">
      <c r="B219" s="25">
        <v>215</v>
      </c>
      <c r="C219" s="25" t="s">
        <v>233</v>
      </c>
      <c r="D219" s="22" t="s">
        <v>31</v>
      </c>
      <c r="E219" s="25"/>
      <c r="F219" s="32"/>
      <c r="H219" s="25">
        <f>Lorcana48611[[#This Row],[ID]]</f>
        <v>215</v>
      </c>
      <c r="I219" s="25">
        <f>Lorcana48611[[#This Row],[Nb de cartes]]+'Inventaire - Chapitre 1'!G218</f>
        <v>0</v>
      </c>
      <c r="J219" s="25">
        <f>Lorcana48611[[#This Row],[dont Nb brillant]]+'Inventaire - Chapitre 1'!H218</f>
        <v>0</v>
      </c>
    </row>
    <row r="220" spans="2:10" x14ac:dyDescent="0.25">
      <c r="B220" s="25">
        <v>216</v>
      </c>
      <c r="C220" s="25" t="s">
        <v>238</v>
      </c>
      <c r="D220" s="22" t="s">
        <v>31</v>
      </c>
      <c r="E220" s="25"/>
      <c r="F220" s="32"/>
      <c r="H220" s="25">
        <f>Lorcana48611[[#This Row],[ID]]</f>
        <v>216</v>
      </c>
      <c r="I220" s="25">
        <f>Lorcana48611[[#This Row],[Nb de cartes]]+'Inventaire - Chapitre 1'!G219</f>
        <v>0</v>
      </c>
      <c r="J220" s="25">
        <f>Lorcana48611[[#This Row],[dont Nb brillant]]+'Inventaire - Chapitre 1'!H219</f>
        <v>0</v>
      </c>
    </row>
  </sheetData>
  <mergeCells count="2">
    <mergeCell ref="B2:F2"/>
    <mergeCell ref="B3:F3"/>
  </mergeCells>
  <conditionalFormatting sqref="E5:E220">
    <cfRule type="colorScale" priority="3">
      <colorScale>
        <cfvo type="num" val="1"/>
        <cfvo type="num" val="5"/>
        <cfvo type="num" val="11"/>
        <color theme="4" tint="0.39997558519241921"/>
        <color rgb="FF69BF5D"/>
        <color theme="6" tint="0.39997558519241921"/>
      </colorScale>
    </cfRule>
  </conditionalFormatting>
  <conditionalFormatting sqref="F5:F20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:I220">
    <cfRule type="colorScale" priority="1">
      <colorScale>
        <cfvo type="num" val="1"/>
        <cfvo type="num" val="5"/>
        <cfvo type="num" val="11"/>
        <color theme="4" tint="0.39997558519241921"/>
        <color rgb="FF69BF5D"/>
        <color theme="6" tint="0.39997558519241921"/>
      </colorScale>
    </cfRule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0E50-CBC1-4676-A930-9F1B2C96556C}">
  <sheetPr codeName="Feuil2"/>
  <dimension ref="B1:N39"/>
  <sheetViews>
    <sheetView showGridLines="0" zoomScaleNormal="100" workbookViewId="0">
      <selection activeCell="E34" sqref="E34"/>
    </sheetView>
  </sheetViews>
  <sheetFormatPr baseColWidth="10" defaultRowHeight="15" x14ac:dyDescent="0.25"/>
  <cols>
    <col min="1" max="1" width="8.140625" style="18" customWidth="1"/>
    <col min="2" max="2" width="11.42578125" style="18"/>
    <col min="3" max="3" width="14.42578125" style="18" bestFit="1" customWidth="1"/>
    <col min="4" max="4" width="13.42578125" style="18" bestFit="1" customWidth="1"/>
    <col min="5" max="5" width="13.42578125" style="18" customWidth="1"/>
    <col min="6" max="7" width="11.42578125" style="18"/>
    <col min="8" max="8" width="22.42578125" style="18" customWidth="1"/>
    <col min="9" max="9" width="11.42578125" style="18"/>
    <col min="10" max="10" width="14.7109375" style="18" bestFit="1" customWidth="1"/>
    <col min="11" max="11" width="11.42578125" style="18"/>
    <col min="12" max="12" width="7.7109375" style="26" customWidth="1"/>
    <col min="13" max="13" width="3" style="26" customWidth="1"/>
    <col min="14" max="14" width="7.7109375" style="26" customWidth="1"/>
    <col min="15" max="16384" width="11.42578125" style="18"/>
  </cols>
  <sheetData>
    <row r="1" spans="2:14" ht="15.75" thickBot="1" x14ac:dyDescent="0.3"/>
    <row r="2" spans="2:14" ht="15.75" thickBot="1" x14ac:dyDescent="0.3">
      <c r="B2" s="148" t="s">
        <v>263</v>
      </c>
      <c r="C2" s="149"/>
      <c r="D2" s="149"/>
      <c r="E2" s="149"/>
      <c r="F2" s="152"/>
      <c r="H2" s="148" t="s">
        <v>493</v>
      </c>
      <c r="I2" s="149"/>
      <c r="J2" s="149"/>
      <c r="K2" s="149"/>
      <c r="L2" s="150" t="s">
        <v>259</v>
      </c>
      <c r="M2" s="150"/>
      <c r="N2" s="151"/>
    </row>
    <row r="3" spans="2:14" ht="15.75" thickBot="1" x14ac:dyDescent="0.3">
      <c r="B3" s="53" t="s">
        <v>265</v>
      </c>
      <c r="C3" s="53" t="s">
        <v>40</v>
      </c>
      <c r="D3" s="53" t="s">
        <v>264</v>
      </c>
      <c r="E3" s="53" t="s">
        <v>287</v>
      </c>
      <c r="F3" s="53" t="s">
        <v>266</v>
      </c>
      <c r="G3" s="84"/>
      <c r="H3" s="87" t="s">
        <v>37</v>
      </c>
      <c r="I3" s="85">
        <f>SUM(F4:F39)</f>
        <v>5897</v>
      </c>
      <c r="J3" s="85" t="s">
        <v>39</v>
      </c>
      <c r="K3" s="85">
        <f>K5+K7</f>
        <v>266</v>
      </c>
      <c r="L3" s="86">
        <f>L5+L7</f>
        <v>408</v>
      </c>
      <c r="M3" s="86" t="s">
        <v>494</v>
      </c>
      <c r="N3" s="88">
        <f>N5+N7</f>
        <v>408</v>
      </c>
    </row>
    <row r="4" spans="2:14" ht="15.75" thickBot="1" x14ac:dyDescent="0.3">
      <c r="B4" s="54">
        <v>1</v>
      </c>
      <c r="C4" s="54">
        <v>34</v>
      </c>
      <c r="D4" s="54"/>
      <c r="E4" s="54">
        <v>1</v>
      </c>
      <c r="F4" s="54">
        <f>C4*12+D4*60+E4</f>
        <v>409</v>
      </c>
      <c r="G4" s="84"/>
      <c r="H4" s="148" t="s">
        <v>35</v>
      </c>
      <c r="I4" s="149"/>
      <c r="J4" s="149"/>
      <c r="K4" s="149"/>
      <c r="L4" s="149"/>
      <c r="M4" s="149"/>
      <c r="N4" s="152"/>
    </row>
    <row r="5" spans="2:14" ht="15.75" thickBot="1" x14ac:dyDescent="0.3">
      <c r="B5" s="54">
        <v>2</v>
      </c>
      <c r="C5" s="54">
        <v>35</v>
      </c>
      <c r="D5" s="54">
        <v>1</v>
      </c>
      <c r="E5" s="54"/>
      <c r="F5" s="54">
        <f t="shared" ref="F5:F39" si="0">C5*12+D5*60+E5</f>
        <v>480</v>
      </c>
      <c r="G5" s="84"/>
      <c r="H5" s="87" t="s">
        <v>37</v>
      </c>
      <c r="I5" s="85">
        <f>'Inventaire - Chapitre 1'!L8</f>
        <v>2042</v>
      </c>
      <c r="J5" s="85" t="s">
        <v>39</v>
      </c>
      <c r="K5" s="85">
        <f>'Inventaire - Chapitre 1'!L9</f>
        <v>123</v>
      </c>
      <c r="L5" s="86">
        <f>COUNTIF('Inventaire - Chapitre 1'!G4:G219, "&gt;0")</f>
        <v>204</v>
      </c>
      <c r="M5" s="86" t="s">
        <v>494</v>
      </c>
      <c r="N5" s="88">
        <v>204</v>
      </c>
    </row>
    <row r="6" spans="2:14" ht="15.75" thickBot="1" x14ac:dyDescent="0.3">
      <c r="B6" s="79">
        <v>3</v>
      </c>
      <c r="C6" s="79">
        <v>1</v>
      </c>
      <c r="D6" s="79">
        <v>1</v>
      </c>
      <c r="E6" s="79"/>
      <c r="F6" s="54">
        <f t="shared" si="0"/>
        <v>72</v>
      </c>
      <c r="G6" s="84"/>
      <c r="H6" s="148" t="s">
        <v>291</v>
      </c>
      <c r="I6" s="149"/>
      <c r="J6" s="149"/>
      <c r="K6" s="149"/>
      <c r="L6" s="149"/>
      <c r="M6" s="149"/>
      <c r="N6" s="152"/>
    </row>
    <row r="7" spans="2:14" ht="15.75" thickBot="1" x14ac:dyDescent="0.3">
      <c r="B7" s="79">
        <v>4</v>
      </c>
      <c r="C7" s="79">
        <v>24</v>
      </c>
      <c r="D7" s="79"/>
      <c r="E7" s="79"/>
      <c r="F7" s="54">
        <f t="shared" si="0"/>
        <v>288</v>
      </c>
      <c r="G7" s="84"/>
      <c r="H7" s="89" t="s">
        <v>37</v>
      </c>
      <c r="I7" s="90">
        <f>'Inventaire - Chapitre 2'!L8</f>
        <v>1799</v>
      </c>
      <c r="J7" s="90" t="s">
        <v>39</v>
      </c>
      <c r="K7" s="90">
        <f>'Inventaire - Chapitre 2'!L9</f>
        <v>143</v>
      </c>
      <c r="L7" s="91">
        <f>COUNTIF('Inventaire - Chapitre 2'!G4:G219, "&gt;0")</f>
        <v>204</v>
      </c>
      <c r="M7" s="91" t="s">
        <v>494</v>
      </c>
      <c r="N7" s="92">
        <v>204</v>
      </c>
    </row>
    <row r="8" spans="2:14" ht="15.75" thickBot="1" x14ac:dyDescent="0.3">
      <c r="B8" s="79">
        <v>5</v>
      </c>
      <c r="C8" s="79">
        <f>12+24+1</f>
        <v>37</v>
      </c>
      <c r="D8" s="79">
        <v>1</v>
      </c>
      <c r="E8" s="79"/>
      <c r="F8" s="54">
        <f t="shared" si="0"/>
        <v>504</v>
      </c>
      <c r="H8" s="148" t="s">
        <v>717</v>
      </c>
      <c r="I8" s="149"/>
      <c r="J8" s="149"/>
      <c r="K8" s="149"/>
      <c r="L8" s="149"/>
      <c r="M8" s="149"/>
      <c r="N8" s="152"/>
    </row>
    <row r="9" spans="2:14" ht="15.75" thickBot="1" x14ac:dyDescent="0.3">
      <c r="B9" s="79">
        <v>6</v>
      </c>
      <c r="C9" s="79">
        <v>7</v>
      </c>
      <c r="D9" s="79"/>
      <c r="E9" s="79">
        <v>2</v>
      </c>
      <c r="F9" s="54">
        <f t="shared" si="0"/>
        <v>86</v>
      </c>
      <c r="H9" s="89" t="s">
        <v>37</v>
      </c>
      <c r="I9" s="90">
        <f>'Inventaire - Chapitre 3'!L8</f>
        <v>1668</v>
      </c>
      <c r="J9" s="90" t="s">
        <v>39</v>
      </c>
      <c r="K9" s="90">
        <f>'Inventaire - Chapitre 3'!L9</f>
        <v>133</v>
      </c>
      <c r="L9" s="91">
        <f>COUNTIF('Inventaire - Chapitre 3'!G4:G211, "&gt;0")</f>
        <v>208</v>
      </c>
      <c r="M9" s="91" t="s">
        <v>494</v>
      </c>
      <c r="N9" s="92">
        <v>208</v>
      </c>
    </row>
    <row r="10" spans="2:14" ht="15.75" thickBot="1" x14ac:dyDescent="0.3">
      <c r="B10" s="79">
        <v>7</v>
      </c>
      <c r="C10" s="79">
        <v>1</v>
      </c>
      <c r="D10" s="79"/>
      <c r="E10" s="79"/>
      <c r="F10" s="54">
        <f t="shared" si="0"/>
        <v>12</v>
      </c>
      <c r="H10" s="148" t="s">
        <v>716</v>
      </c>
      <c r="I10" s="149"/>
      <c r="J10" s="149"/>
      <c r="K10" s="149"/>
      <c r="L10" s="149"/>
      <c r="M10" s="149"/>
      <c r="N10" s="152"/>
    </row>
    <row r="11" spans="2:14" ht="15.75" thickBot="1" x14ac:dyDescent="0.3">
      <c r="B11" s="79">
        <v>8</v>
      </c>
      <c r="C11" s="79">
        <v>4</v>
      </c>
      <c r="D11" s="79"/>
      <c r="E11" s="79"/>
      <c r="F11" s="54">
        <f t="shared" si="0"/>
        <v>48</v>
      </c>
      <c r="H11" s="89" t="s">
        <v>37</v>
      </c>
      <c r="I11" s="90">
        <f>'Inventaire - Chapitre 4'!L8</f>
        <v>388</v>
      </c>
      <c r="J11" s="90" t="s">
        <v>39</v>
      </c>
      <c r="K11" s="90">
        <f>'Inventaire - Chapitre 4'!L9</f>
        <v>30</v>
      </c>
      <c r="L11" s="91">
        <f>COUNTIF('Inventaire - Chapitre 4'!G6:G213, "&gt;0")</f>
        <v>179</v>
      </c>
      <c r="M11" s="91" t="s">
        <v>494</v>
      </c>
      <c r="N11" s="92">
        <v>204</v>
      </c>
    </row>
    <row r="12" spans="2:14" ht="15.75" thickBot="1" x14ac:dyDescent="0.3">
      <c r="B12" s="79">
        <v>9</v>
      </c>
      <c r="C12" s="79">
        <v>2</v>
      </c>
      <c r="D12" s="79"/>
      <c r="E12" s="79"/>
      <c r="F12" s="54">
        <f t="shared" si="0"/>
        <v>24</v>
      </c>
    </row>
    <row r="13" spans="2:14" ht="15.75" thickBot="1" x14ac:dyDescent="0.3">
      <c r="B13" s="79">
        <v>10</v>
      </c>
      <c r="C13" s="79">
        <v>8</v>
      </c>
      <c r="D13" s="79"/>
      <c r="E13" s="79"/>
      <c r="F13" s="54">
        <f t="shared" si="0"/>
        <v>96</v>
      </c>
    </row>
    <row r="14" spans="2:14" ht="15.75" thickBot="1" x14ac:dyDescent="0.3">
      <c r="B14" s="79">
        <v>11</v>
      </c>
      <c r="C14" s="79">
        <v>30</v>
      </c>
      <c r="D14" s="79">
        <v>2</v>
      </c>
      <c r="E14" s="79"/>
      <c r="F14" s="54">
        <f t="shared" si="0"/>
        <v>480</v>
      </c>
      <c r="H14" s="147" t="str">
        <f>IF((I5+I7+I9+I11)=I3,"Le comptage est bon","Le comptage n'est pas bon")</f>
        <v>Le comptage est bon</v>
      </c>
      <c r="I14" s="147"/>
      <c r="J14" s="147"/>
      <c r="K14" s="147"/>
      <c r="L14" s="147"/>
      <c r="M14" s="147"/>
      <c r="N14" s="147"/>
    </row>
    <row r="15" spans="2:14" ht="15.75" thickBot="1" x14ac:dyDescent="0.3">
      <c r="B15" s="79">
        <v>12</v>
      </c>
      <c r="C15" s="79">
        <v>32</v>
      </c>
      <c r="D15" s="79"/>
      <c r="E15" s="79"/>
      <c r="F15" s="54">
        <f t="shared" si="0"/>
        <v>384</v>
      </c>
      <c r="H15" s="147"/>
      <c r="I15" s="147"/>
      <c r="J15" s="147"/>
      <c r="K15" s="147"/>
      <c r="L15" s="147"/>
      <c r="M15" s="147"/>
      <c r="N15" s="147"/>
    </row>
    <row r="16" spans="2:14" ht="15.75" thickBot="1" x14ac:dyDescent="0.3">
      <c r="B16" s="79">
        <v>13</v>
      </c>
      <c r="C16" s="79">
        <v>2</v>
      </c>
      <c r="D16" s="79"/>
      <c r="E16" s="79"/>
      <c r="F16" s="54">
        <f t="shared" si="0"/>
        <v>24</v>
      </c>
      <c r="H16" s="146" t="str">
        <f>"Il nous manque "&amp;I3-I5-I7-I9-I11&amp;" carte"&amp;IF(I3-I5-I7-I9-I11&gt;1,"s","")</f>
        <v>Il nous manque 0 carte</v>
      </c>
      <c r="I16" s="146"/>
      <c r="J16" s="146"/>
      <c r="K16" s="146"/>
      <c r="L16" s="146"/>
      <c r="M16" s="146"/>
      <c r="N16" s="146"/>
    </row>
    <row r="17" spans="2:7" ht="15.75" thickBot="1" x14ac:dyDescent="0.3">
      <c r="B17" s="79">
        <v>14</v>
      </c>
      <c r="C17" s="79">
        <v>7</v>
      </c>
      <c r="D17" s="79"/>
      <c r="E17" s="79"/>
      <c r="F17" s="54">
        <f t="shared" si="0"/>
        <v>84</v>
      </c>
    </row>
    <row r="18" spans="2:7" ht="15.75" thickBot="1" x14ac:dyDescent="0.3">
      <c r="B18" s="79">
        <v>15</v>
      </c>
      <c r="C18" s="79">
        <v>24</v>
      </c>
      <c r="D18" s="79"/>
      <c r="E18" s="79"/>
      <c r="F18" s="54">
        <f t="shared" si="0"/>
        <v>288</v>
      </c>
    </row>
    <row r="19" spans="2:7" ht="15.75" thickBot="1" x14ac:dyDescent="0.3">
      <c r="B19" s="79">
        <v>16</v>
      </c>
      <c r="C19" s="79">
        <v>24</v>
      </c>
      <c r="D19" s="79"/>
      <c r="E19" s="79"/>
      <c r="F19" s="54">
        <f t="shared" si="0"/>
        <v>288</v>
      </c>
    </row>
    <row r="20" spans="2:7" ht="15.75" thickBot="1" x14ac:dyDescent="0.3">
      <c r="B20" s="79">
        <v>17</v>
      </c>
      <c r="C20" s="79">
        <v>14</v>
      </c>
      <c r="D20" s="79"/>
      <c r="E20" s="79"/>
      <c r="F20" s="54">
        <f t="shared" si="0"/>
        <v>168</v>
      </c>
    </row>
    <row r="21" spans="2:7" ht="15.75" thickBot="1" x14ac:dyDescent="0.3">
      <c r="B21" s="79">
        <v>18</v>
      </c>
      <c r="C21" s="79">
        <v>3</v>
      </c>
      <c r="D21" s="79"/>
      <c r="E21" s="79"/>
      <c r="F21" s="54">
        <f t="shared" si="0"/>
        <v>36</v>
      </c>
    </row>
    <row r="22" spans="2:7" ht="15.75" thickBot="1" x14ac:dyDescent="0.3">
      <c r="B22" s="79">
        <v>19</v>
      </c>
      <c r="C22" s="79">
        <v>4</v>
      </c>
      <c r="D22" s="79"/>
      <c r="E22" s="79"/>
      <c r="F22" s="54">
        <f t="shared" si="0"/>
        <v>48</v>
      </c>
    </row>
    <row r="23" spans="2:7" ht="15.75" thickBot="1" x14ac:dyDescent="0.3">
      <c r="B23" s="79">
        <v>20</v>
      </c>
      <c r="C23" s="79">
        <v>50</v>
      </c>
      <c r="D23" s="79">
        <v>2</v>
      </c>
      <c r="E23" s="79"/>
      <c r="F23" s="113">
        <f t="shared" si="0"/>
        <v>720</v>
      </c>
      <c r="G23" s="114" t="s">
        <v>715</v>
      </c>
    </row>
    <row r="24" spans="2:7" ht="15.75" thickBot="1" x14ac:dyDescent="0.3">
      <c r="B24" s="79">
        <v>21</v>
      </c>
      <c r="C24" s="79">
        <v>28</v>
      </c>
      <c r="D24" s="79"/>
      <c r="E24" s="79">
        <v>2</v>
      </c>
      <c r="F24" s="54">
        <f t="shared" si="0"/>
        <v>338</v>
      </c>
    </row>
    <row r="25" spans="2:7" ht="15.75" thickBot="1" x14ac:dyDescent="0.3">
      <c r="B25" s="79">
        <v>22</v>
      </c>
      <c r="C25" s="79">
        <v>4</v>
      </c>
      <c r="D25" s="79"/>
      <c r="E25" s="79">
        <v>4</v>
      </c>
      <c r="F25" s="54">
        <f t="shared" si="0"/>
        <v>52</v>
      </c>
    </row>
    <row r="26" spans="2:7" ht="15.75" thickBot="1" x14ac:dyDescent="0.3">
      <c r="B26" s="79">
        <v>23</v>
      </c>
      <c r="C26" s="79">
        <v>3</v>
      </c>
      <c r="D26" s="79"/>
      <c r="E26" s="79"/>
      <c r="F26" s="54">
        <f t="shared" si="0"/>
        <v>36</v>
      </c>
    </row>
    <row r="27" spans="2:7" ht="15.75" thickBot="1" x14ac:dyDescent="0.3">
      <c r="B27" s="79">
        <v>24</v>
      </c>
      <c r="C27" s="79">
        <v>2</v>
      </c>
      <c r="D27" s="79"/>
      <c r="E27" s="79"/>
      <c r="F27" s="54">
        <f t="shared" si="0"/>
        <v>24</v>
      </c>
    </row>
    <row r="28" spans="2:7" ht="15.75" thickBot="1" x14ac:dyDescent="0.3">
      <c r="B28" s="79">
        <v>25</v>
      </c>
      <c r="C28" s="79">
        <v>15</v>
      </c>
      <c r="D28" s="79"/>
      <c r="E28" s="79"/>
      <c r="F28" s="54">
        <f t="shared" si="0"/>
        <v>180</v>
      </c>
      <c r="G28" s="114" t="s">
        <v>715</v>
      </c>
    </row>
    <row r="29" spans="2:7" ht="15.75" thickBot="1" x14ac:dyDescent="0.3">
      <c r="B29" s="79">
        <v>26</v>
      </c>
      <c r="C29" s="79">
        <v>5</v>
      </c>
      <c r="D29" s="79"/>
      <c r="E29" s="79"/>
      <c r="F29" s="54">
        <f t="shared" si="0"/>
        <v>60</v>
      </c>
    </row>
    <row r="30" spans="2:7" ht="15.75" thickBot="1" x14ac:dyDescent="0.3">
      <c r="B30" s="79">
        <v>27</v>
      </c>
      <c r="C30" s="79">
        <v>2</v>
      </c>
      <c r="D30" s="79"/>
      <c r="E30" s="79"/>
      <c r="F30" s="54">
        <f t="shared" si="0"/>
        <v>24</v>
      </c>
    </row>
    <row r="31" spans="2:7" ht="15.75" thickBot="1" x14ac:dyDescent="0.3">
      <c r="B31" s="79">
        <v>28</v>
      </c>
      <c r="C31" s="79">
        <v>4</v>
      </c>
      <c r="D31" s="79"/>
      <c r="E31" s="79"/>
      <c r="F31" s="54">
        <f t="shared" si="0"/>
        <v>48</v>
      </c>
    </row>
    <row r="32" spans="2:7" ht="15.75" thickBot="1" x14ac:dyDescent="0.3">
      <c r="B32" s="79">
        <v>29</v>
      </c>
      <c r="C32" s="79">
        <v>17</v>
      </c>
      <c r="D32" s="79"/>
      <c r="E32" s="79"/>
      <c r="F32" s="54">
        <f t="shared" si="0"/>
        <v>204</v>
      </c>
      <c r="G32" s="114" t="s">
        <v>715</v>
      </c>
    </row>
    <row r="33" spans="2:7" ht="15.75" thickBot="1" x14ac:dyDescent="0.3">
      <c r="B33" s="79">
        <v>30</v>
      </c>
      <c r="C33" s="79">
        <v>6</v>
      </c>
      <c r="D33" s="79"/>
      <c r="E33" s="79">
        <v>32</v>
      </c>
      <c r="F33" s="54">
        <f t="shared" si="0"/>
        <v>104</v>
      </c>
      <c r="G33" s="18" t="s">
        <v>922</v>
      </c>
    </row>
    <row r="34" spans="2:7" ht="15.75" thickBot="1" x14ac:dyDescent="0.3">
      <c r="B34" s="79">
        <v>31</v>
      </c>
      <c r="C34" s="79">
        <v>24</v>
      </c>
      <c r="D34" s="79"/>
      <c r="E34" s="79"/>
      <c r="F34" s="54">
        <f t="shared" si="0"/>
        <v>288</v>
      </c>
    </row>
    <row r="35" spans="2:7" ht="15.75" thickBot="1" x14ac:dyDescent="0.3">
      <c r="B35" s="79"/>
      <c r="C35" s="79"/>
      <c r="D35" s="79"/>
      <c r="E35" s="79"/>
      <c r="F35" s="54">
        <f t="shared" si="0"/>
        <v>0</v>
      </c>
    </row>
    <row r="36" spans="2:7" ht="15.75" thickBot="1" x14ac:dyDescent="0.3">
      <c r="B36" s="79"/>
      <c r="C36" s="79"/>
      <c r="D36" s="79"/>
      <c r="E36" s="79"/>
      <c r="F36" s="54">
        <f t="shared" si="0"/>
        <v>0</v>
      </c>
    </row>
    <row r="37" spans="2:7" ht="15.75" thickBot="1" x14ac:dyDescent="0.3">
      <c r="B37" s="79"/>
      <c r="C37" s="79"/>
      <c r="D37" s="79"/>
      <c r="E37" s="79"/>
      <c r="F37" s="54">
        <f t="shared" si="0"/>
        <v>0</v>
      </c>
    </row>
    <row r="38" spans="2:7" ht="15.75" thickBot="1" x14ac:dyDescent="0.3">
      <c r="B38" s="79"/>
      <c r="C38" s="79"/>
      <c r="D38" s="79"/>
      <c r="E38" s="79"/>
      <c r="F38" s="54">
        <f t="shared" si="0"/>
        <v>0</v>
      </c>
    </row>
    <row r="39" spans="2:7" ht="15.75" thickBot="1" x14ac:dyDescent="0.3">
      <c r="B39" s="79"/>
      <c r="C39" s="79"/>
      <c r="D39" s="79"/>
      <c r="E39" s="79"/>
      <c r="F39" s="54">
        <f t="shared" si="0"/>
        <v>0</v>
      </c>
    </row>
  </sheetData>
  <mergeCells count="9">
    <mergeCell ref="H16:N16"/>
    <mergeCell ref="H14:N15"/>
    <mergeCell ref="H2:K2"/>
    <mergeCell ref="L2:N2"/>
    <mergeCell ref="B2:F2"/>
    <mergeCell ref="H4:N4"/>
    <mergeCell ref="H6:N6"/>
    <mergeCell ref="H8:N8"/>
    <mergeCell ref="H10:N10"/>
  </mergeCells>
  <conditionalFormatting sqref="H14:N15">
    <cfRule type="expression" dxfId="166" priority="1">
      <formula>"Le comptage n'est pas bon"=$H$14</formula>
    </cfRule>
    <cfRule type="expression" dxfId="165" priority="2">
      <formula>"Le comptage est bon"=$H$14</formula>
    </cfRule>
  </conditionalFormatting>
  <pageMargins left="0.7" right="0.7" top="0.75" bottom="0.75" header="0.3" footer="0.3"/>
  <pageSetup paperSize="9" orientation="portrait" horizontalDpi="300" verticalDpi="300" r:id="rId1"/>
  <ignoredErrors>
    <ignoredError sqref="L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04CF-B2C0-4EAB-986F-31A6CFC02108}">
  <sheetPr codeName="Feuil3">
    <tabColor theme="6" tint="-0.499984740745262"/>
  </sheetPr>
  <dimension ref="B1:L899"/>
  <sheetViews>
    <sheetView showGridLines="0" topLeftCell="A118" zoomScaleNormal="100" workbookViewId="0">
      <selection activeCell="B188" sqref="B188:C188"/>
    </sheetView>
  </sheetViews>
  <sheetFormatPr baseColWidth="10" defaultRowHeight="15" x14ac:dyDescent="0.25"/>
  <cols>
    <col min="1" max="1" width="7.28515625" style="18" customWidth="1"/>
    <col min="2" max="2" width="7.7109375" style="26" customWidth="1"/>
    <col min="3" max="3" width="42.85546875" style="26" bestFit="1" customWidth="1"/>
    <col min="4" max="5" width="11.42578125" style="26" customWidth="1"/>
    <col min="6" max="6" width="15.85546875" style="25" customWidth="1"/>
    <col min="7" max="7" width="15.5703125" style="26" customWidth="1"/>
    <col min="8" max="8" width="17.28515625" style="18" bestFit="1" customWidth="1"/>
    <col min="9" max="9" width="11.42578125" style="18"/>
    <col min="10" max="10" width="11.42578125" style="18" customWidth="1"/>
    <col min="11" max="12" width="11.42578125" style="18"/>
    <col min="13" max="13" width="5.5703125" style="18" customWidth="1"/>
    <col min="14" max="16384" width="11.42578125" style="18"/>
  </cols>
  <sheetData>
    <row r="1" spans="2:12" x14ac:dyDescent="0.25">
      <c r="F1" s="26"/>
    </row>
    <row r="2" spans="2:12" x14ac:dyDescent="0.25">
      <c r="B2" s="153" t="s">
        <v>35</v>
      </c>
      <c r="C2" s="154"/>
      <c r="D2" s="154"/>
      <c r="E2" s="154"/>
      <c r="F2" s="154"/>
      <c r="G2" s="154"/>
      <c r="H2" s="154"/>
    </row>
    <row r="3" spans="2:12" x14ac:dyDescent="0.25">
      <c r="B3" s="25" t="s">
        <v>27</v>
      </c>
      <c r="C3" s="25" t="s">
        <v>41</v>
      </c>
      <c r="D3" s="25" t="s">
        <v>28</v>
      </c>
      <c r="E3" s="25" t="s">
        <v>255</v>
      </c>
      <c r="F3" s="25" t="s">
        <v>180</v>
      </c>
      <c r="G3" s="25" t="s">
        <v>36</v>
      </c>
      <c r="H3" s="19" t="s">
        <v>38</v>
      </c>
      <c r="J3" s="27" t="s">
        <v>29</v>
      </c>
      <c r="K3" s="20" t="s">
        <v>34</v>
      </c>
      <c r="L3" s="21" t="s">
        <v>30</v>
      </c>
    </row>
    <row r="4" spans="2:12" x14ac:dyDescent="0.25">
      <c r="B4" s="25">
        <v>1</v>
      </c>
      <c r="C4" s="25" t="s">
        <v>42</v>
      </c>
      <c r="D4" s="23" t="s">
        <v>32</v>
      </c>
      <c r="E4" s="33" t="s">
        <v>252</v>
      </c>
      <c r="F4" s="28" t="s">
        <v>80</v>
      </c>
      <c r="G4" s="25">
        <v>12</v>
      </c>
      <c r="H4" s="80">
        <v>0</v>
      </c>
      <c r="J4" s="27">
        <f>SUMIF(Lorcana[[#All],[Couleur]],J3,Lorcana[[#All],[Nb de cartes]])</f>
        <v>339</v>
      </c>
      <c r="K4" s="20">
        <f>SUMIF(Lorcana[[#All],[Couleur]],K3,Lorcana[[#All],[Nb de cartes]])</f>
        <v>347</v>
      </c>
      <c r="L4" s="21">
        <f>SUMIF(Lorcana[[#All],[Couleur]],L3,Lorcana[[#All],[Nb de cartes]])</f>
        <v>336</v>
      </c>
    </row>
    <row r="5" spans="2:12" x14ac:dyDescent="0.25">
      <c r="B5" s="25">
        <v>2</v>
      </c>
      <c r="C5" s="25" t="s">
        <v>43</v>
      </c>
      <c r="D5" s="23" t="s">
        <v>32</v>
      </c>
      <c r="E5" s="33" t="s">
        <v>251</v>
      </c>
      <c r="F5" s="28" t="s">
        <v>80</v>
      </c>
      <c r="G5" s="25">
        <v>3</v>
      </c>
      <c r="H5" s="80">
        <v>1</v>
      </c>
      <c r="J5" s="22" t="s">
        <v>31</v>
      </c>
      <c r="K5" s="23" t="s">
        <v>32</v>
      </c>
      <c r="L5" s="24" t="s">
        <v>33</v>
      </c>
    </row>
    <row r="6" spans="2:12" x14ac:dyDescent="0.25">
      <c r="B6" s="25">
        <v>3</v>
      </c>
      <c r="C6" s="25" t="s">
        <v>44</v>
      </c>
      <c r="D6" s="23" t="s">
        <v>32</v>
      </c>
      <c r="E6" s="33" t="s">
        <v>252</v>
      </c>
      <c r="F6" s="28" t="s">
        <v>80</v>
      </c>
      <c r="G6" s="25">
        <v>13</v>
      </c>
      <c r="H6" s="80">
        <v>3</v>
      </c>
      <c r="J6" s="22">
        <f>SUMIF(Lorcana[[#All],[Couleur]],J5,Lorcana[[#All],[Nb de cartes]])</f>
        <v>338</v>
      </c>
      <c r="K6" s="23">
        <f>SUMIF(Lorcana[[#All],[Couleur]],K5,Lorcana[[#All],[Nb de cartes]])</f>
        <v>339</v>
      </c>
      <c r="L6" s="24">
        <f>SUMIF(Lorcana[[#All],[Couleur]],L5,Lorcana[[#All],[Nb de cartes]])</f>
        <v>343</v>
      </c>
    </row>
    <row r="7" spans="2:12" x14ac:dyDescent="0.25">
      <c r="B7" s="25">
        <v>4</v>
      </c>
      <c r="C7" s="25" t="s">
        <v>45</v>
      </c>
      <c r="D7" s="23" t="s">
        <v>32</v>
      </c>
      <c r="E7" s="33" t="s">
        <v>252</v>
      </c>
      <c r="F7" s="28" t="s">
        <v>80</v>
      </c>
      <c r="G7" s="25">
        <v>10</v>
      </c>
      <c r="H7" s="80">
        <v>1</v>
      </c>
    </row>
    <row r="8" spans="2:12" x14ac:dyDescent="0.25">
      <c r="B8" s="25">
        <v>5</v>
      </c>
      <c r="C8" s="25" t="s">
        <v>46</v>
      </c>
      <c r="D8" s="23" t="s">
        <v>32</v>
      </c>
      <c r="E8" s="33" t="s">
        <v>249</v>
      </c>
      <c r="F8" s="28" t="s">
        <v>80</v>
      </c>
      <c r="G8" s="25">
        <v>8</v>
      </c>
      <c r="H8" s="80">
        <v>1</v>
      </c>
      <c r="J8" s="147" t="s">
        <v>37</v>
      </c>
      <c r="K8" s="147"/>
      <c r="L8" s="55">
        <f>SUM(Lorcana[Nb de cartes])</f>
        <v>2042</v>
      </c>
    </row>
    <row r="9" spans="2:12" x14ac:dyDescent="0.25">
      <c r="B9" s="25">
        <v>6</v>
      </c>
      <c r="C9" s="25" t="s">
        <v>262</v>
      </c>
      <c r="D9" s="23" t="s">
        <v>32</v>
      </c>
      <c r="E9" s="33" t="s">
        <v>249</v>
      </c>
      <c r="F9" s="28" t="s">
        <v>80</v>
      </c>
      <c r="G9" s="25">
        <v>3</v>
      </c>
      <c r="H9" s="80">
        <v>0</v>
      </c>
      <c r="J9" s="147" t="s">
        <v>39</v>
      </c>
      <c r="K9" s="147"/>
      <c r="L9" s="55">
        <f>SUM(Lorcana[[#All],[dont Nb brillant]])</f>
        <v>123</v>
      </c>
    </row>
    <row r="10" spans="2:12" x14ac:dyDescent="0.25">
      <c r="B10" s="25">
        <v>7</v>
      </c>
      <c r="C10" s="25" t="s">
        <v>47</v>
      </c>
      <c r="D10" s="23" t="s">
        <v>32</v>
      </c>
      <c r="E10" s="33" t="s">
        <v>258</v>
      </c>
      <c r="F10" s="28" t="s">
        <v>80</v>
      </c>
      <c r="G10" s="25">
        <v>22</v>
      </c>
      <c r="H10" s="80">
        <v>1</v>
      </c>
    </row>
    <row r="11" spans="2:12" x14ac:dyDescent="0.25">
      <c r="B11" s="25">
        <v>8</v>
      </c>
      <c r="C11" s="25" t="s">
        <v>48</v>
      </c>
      <c r="D11" s="23" t="s">
        <v>32</v>
      </c>
      <c r="E11" s="33" t="s">
        <v>252</v>
      </c>
      <c r="F11" s="28" t="s">
        <v>80</v>
      </c>
      <c r="G11" s="25">
        <v>13</v>
      </c>
      <c r="H11" s="80">
        <v>0</v>
      </c>
      <c r="J11" s="155" t="s">
        <v>259</v>
      </c>
      <c r="K11" s="155"/>
      <c r="L11" s="155"/>
    </row>
    <row r="12" spans="2:12" x14ac:dyDescent="0.25">
      <c r="B12" s="25">
        <v>9</v>
      </c>
      <c r="C12" s="25" t="s">
        <v>49</v>
      </c>
      <c r="D12" s="23" t="s">
        <v>32</v>
      </c>
      <c r="E12" s="33" t="s">
        <v>249</v>
      </c>
      <c r="F12" s="28" t="s">
        <v>80</v>
      </c>
      <c r="G12" s="25">
        <v>7</v>
      </c>
      <c r="H12" s="80">
        <v>0</v>
      </c>
      <c r="J12" s="29" t="s">
        <v>258</v>
      </c>
      <c r="K12" s="30" t="s">
        <v>252</v>
      </c>
      <c r="L12" s="83" t="s">
        <v>249</v>
      </c>
    </row>
    <row r="13" spans="2:12" x14ac:dyDescent="0.25">
      <c r="B13" s="25">
        <v>10</v>
      </c>
      <c r="C13" s="25" t="s">
        <v>50</v>
      </c>
      <c r="D13" s="23" t="s">
        <v>32</v>
      </c>
      <c r="E13" s="33" t="s">
        <v>251</v>
      </c>
      <c r="F13" s="28" t="s">
        <v>80</v>
      </c>
      <c r="G13" s="25">
        <v>4</v>
      </c>
      <c r="H13" s="80">
        <v>0</v>
      </c>
      <c r="J13" s="46"/>
      <c r="K13" s="47"/>
      <c r="L13" s="48"/>
    </row>
    <row r="14" spans="2:12" x14ac:dyDescent="0.25">
      <c r="B14" s="25">
        <v>11</v>
      </c>
      <c r="C14" s="25" t="s">
        <v>51</v>
      </c>
      <c r="D14" s="23" t="s">
        <v>32</v>
      </c>
      <c r="E14" s="33" t="s">
        <v>252</v>
      </c>
      <c r="F14" s="28" t="s">
        <v>80</v>
      </c>
      <c r="G14" s="25">
        <v>10</v>
      </c>
      <c r="H14" s="80">
        <v>0</v>
      </c>
      <c r="J14" s="46"/>
      <c r="K14" s="47"/>
      <c r="L14" s="48"/>
    </row>
    <row r="15" spans="2:12" x14ac:dyDescent="0.25">
      <c r="B15" s="25">
        <v>12</v>
      </c>
      <c r="C15" s="25" t="s">
        <v>52</v>
      </c>
      <c r="D15" s="23" t="s">
        <v>32</v>
      </c>
      <c r="E15" s="33" t="s">
        <v>252</v>
      </c>
      <c r="F15" s="28" t="s">
        <v>80</v>
      </c>
      <c r="G15" s="25">
        <v>9</v>
      </c>
      <c r="H15" s="80">
        <v>0</v>
      </c>
      <c r="J15" s="34">
        <f>COUNTIFS(Lorcana[Rareté],J12,Lorcana[Nb de cartes], "&gt;0")/COUNTIF(Lorcana[Rareté],J12)</f>
        <v>1</v>
      </c>
      <c r="K15" s="35">
        <f>COUNTIFS(Lorcana[Rareté],K12,Lorcana[Nb de cartes], "&gt;0")/COUNTIF(Lorcana[Rareté],K12)</f>
        <v>1</v>
      </c>
      <c r="L15" s="36">
        <f>COUNTIFS(Lorcana[Rareté],L12,Lorcana[Nb de cartes], "&gt;0")/COUNTIF(Lorcana[Rareté],L12)</f>
        <v>1</v>
      </c>
    </row>
    <row r="16" spans="2:12" x14ac:dyDescent="0.25">
      <c r="B16" s="25">
        <v>13</v>
      </c>
      <c r="C16" s="25" t="s">
        <v>53</v>
      </c>
      <c r="D16" s="23" t="s">
        <v>32</v>
      </c>
      <c r="E16" s="33" t="s">
        <v>258</v>
      </c>
      <c r="F16" s="28" t="s">
        <v>80</v>
      </c>
      <c r="G16" s="25">
        <v>17</v>
      </c>
      <c r="H16" s="80">
        <v>0</v>
      </c>
      <c r="J16" s="38" t="s">
        <v>254</v>
      </c>
      <c r="K16" s="38" t="s">
        <v>250</v>
      </c>
      <c r="L16" s="31" t="s">
        <v>253</v>
      </c>
    </row>
    <row r="17" spans="2:12" x14ac:dyDescent="0.25">
      <c r="B17" s="25">
        <v>14</v>
      </c>
      <c r="C17" s="25" t="s">
        <v>54</v>
      </c>
      <c r="D17" s="23" t="s">
        <v>32</v>
      </c>
      <c r="E17" s="33" t="s">
        <v>249</v>
      </c>
      <c r="F17" s="28" t="s">
        <v>80</v>
      </c>
      <c r="G17" s="25">
        <v>3</v>
      </c>
      <c r="H17" s="80">
        <v>0</v>
      </c>
      <c r="J17" s="49"/>
      <c r="K17" s="49"/>
      <c r="L17" s="50"/>
    </row>
    <row r="18" spans="2:12" x14ac:dyDescent="0.25">
      <c r="B18" s="25">
        <v>15</v>
      </c>
      <c r="C18" s="25" t="s">
        <v>55</v>
      </c>
      <c r="D18" s="23" t="s">
        <v>32</v>
      </c>
      <c r="E18" s="33" t="s">
        <v>258</v>
      </c>
      <c r="F18" s="28" t="s">
        <v>80</v>
      </c>
      <c r="G18" s="25">
        <v>12</v>
      </c>
      <c r="H18" s="80">
        <v>1</v>
      </c>
      <c r="J18" s="49"/>
      <c r="K18" s="49"/>
      <c r="L18" s="50"/>
    </row>
    <row r="19" spans="2:12" x14ac:dyDescent="0.25">
      <c r="B19" s="25">
        <v>16</v>
      </c>
      <c r="C19" s="25" t="s">
        <v>56</v>
      </c>
      <c r="D19" s="23" t="s">
        <v>32</v>
      </c>
      <c r="E19" s="33" t="s">
        <v>252</v>
      </c>
      <c r="F19" s="28" t="s">
        <v>80</v>
      </c>
      <c r="G19" s="25">
        <v>9</v>
      </c>
      <c r="H19" s="80">
        <v>0</v>
      </c>
      <c r="J19" s="39">
        <f>COUNTIFS(Lorcana[Rareté],J16,Lorcana[Nb de cartes], "&gt;0")/COUNTIF(Lorcana[Rareté],J16)</f>
        <v>1</v>
      </c>
      <c r="K19" s="39">
        <f>COUNTIFS(Lorcana[Rareté],K16,Lorcana[Nb de cartes], "&gt;0")/COUNTIF(Lorcana[Rareté],K16)</f>
        <v>1</v>
      </c>
      <c r="L19" s="37">
        <f>COUNTIFS(Lorcana[Rareté],L16,Lorcana[Nb de cartes], "&gt;0")/COUNTIF(Lorcana[Rareté],L16)</f>
        <v>0</v>
      </c>
    </row>
    <row r="20" spans="2:12" x14ac:dyDescent="0.25">
      <c r="B20" s="25">
        <v>17</v>
      </c>
      <c r="C20" s="25" t="s">
        <v>57</v>
      </c>
      <c r="D20" s="23" t="s">
        <v>32</v>
      </c>
      <c r="E20" s="33" t="s">
        <v>258</v>
      </c>
      <c r="F20" s="28" t="s">
        <v>80</v>
      </c>
      <c r="G20" s="25">
        <v>15</v>
      </c>
      <c r="H20" s="80">
        <v>2</v>
      </c>
      <c r="J20" s="27" t="s">
        <v>29</v>
      </c>
      <c r="K20" s="20" t="s">
        <v>34</v>
      </c>
      <c r="L20" s="21" t="s">
        <v>30</v>
      </c>
    </row>
    <row r="21" spans="2:12" x14ac:dyDescent="0.25">
      <c r="B21" s="25">
        <v>18</v>
      </c>
      <c r="C21" s="25" t="s">
        <v>58</v>
      </c>
      <c r="D21" s="23" t="s">
        <v>32</v>
      </c>
      <c r="E21" s="33" t="s">
        <v>250</v>
      </c>
      <c r="F21" s="28" t="s">
        <v>80</v>
      </c>
      <c r="G21" s="25">
        <v>1</v>
      </c>
      <c r="H21" s="80">
        <v>0</v>
      </c>
      <c r="J21" s="51" t="str">
        <f>COUNTIFS(Lorcana[Couleur],J20,Lorcana[Nb de cartes], "&gt;0")&amp;"/36"</f>
        <v>34/36</v>
      </c>
      <c r="K21" s="20" t="str">
        <f>COUNTIFS(Lorcana[Couleur],K20,Lorcana[Nb de cartes], "&gt;0")&amp;"/36"</f>
        <v>34/36</v>
      </c>
      <c r="L21" s="21" t="str">
        <f>COUNTIFS(Lorcana[Couleur],L20,Lorcana[Nb de cartes], "&gt;0")&amp;"/36"</f>
        <v>34/36</v>
      </c>
    </row>
    <row r="22" spans="2:12" x14ac:dyDescent="0.25">
      <c r="B22" s="25">
        <v>19</v>
      </c>
      <c r="C22" s="25" t="s">
        <v>59</v>
      </c>
      <c r="D22" s="23" t="s">
        <v>32</v>
      </c>
      <c r="E22" s="33" t="s">
        <v>258</v>
      </c>
      <c r="F22" s="28" t="s">
        <v>80</v>
      </c>
      <c r="G22" s="25">
        <v>13</v>
      </c>
      <c r="H22" s="80">
        <v>2</v>
      </c>
      <c r="J22" s="40">
        <f>COUNTIFS(Lorcana[Couleur],J20,Lorcana[Nb de cartes], "&gt;0")/COUNTIF(Lorcana[Couleur],J20)</f>
        <v>0.94444444444444442</v>
      </c>
      <c r="K22" s="41">
        <f>COUNTIFS(Lorcana[Couleur],K20,Lorcana[Nb de cartes], "&gt;0")/COUNTIF(Lorcana[Couleur],K20)</f>
        <v>0.94444444444444442</v>
      </c>
      <c r="L22" s="42">
        <f>COUNTIFS(Lorcana[Couleur],L20,Lorcana[Nb de cartes], "&gt;0")/COUNTIF(Lorcana[Couleur],L20)</f>
        <v>0.94444444444444442</v>
      </c>
    </row>
    <row r="23" spans="2:12" x14ac:dyDescent="0.25">
      <c r="B23" s="25">
        <v>20</v>
      </c>
      <c r="C23" s="25" t="s">
        <v>60</v>
      </c>
      <c r="D23" s="23" t="s">
        <v>32</v>
      </c>
      <c r="E23" s="33" t="s">
        <v>258</v>
      </c>
      <c r="F23" s="28" t="s">
        <v>80</v>
      </c>
      <c r="G23" s="25">
        <v>16</v>
      </c>
      <c r="H23" s="80">
        <v>1</v>
      </c>
      <c r="J23" s="22" t="s">
        <v>31</v>
      </c>
      <c r="K23" s="23" t="s">
        <v>32</v>
      </c>
      <c r="L23" s="24" t="s">
        <v>33</v>
      </c>
    </row>
    <row r="24" spans="2:12" x14ac:dyDescent="0.25">
      <c r="B24" s="25">
        <v>21</v>
      </c>
      <c r="C24" s="25" t="s">
        <v>61</v>
      </c>
      <c r="D24" s="23" t="s">
        <v>32</v>
      </c>
      <c r="E24" s="33" t="s">
        <v>250</v>
      </c>
      <c r="F24" s="28" t="s">
        <v>80</v>
      </c>
      <c r="G24" s="25">
        <v>4</v>
      </c>
      <c r="H24" s="80">
        <v>0</v>
      </c>
      <c r="J24" s="22" t="str">
        <f>COUNTIFS(Lorcana[Couleur],J23,Lorcana[Nb de cartes], "&gt;0")&amp;"/36"</f>
        <v>34/36</v>
      </c>
      <c r="K24" s="23" t="str">
        <f>COUNTIFS(Lorcana[Couleur],K23,Lorcana[Nb de cartes], "&gt;0")&amp;"/36"</f>
        <v>34/36</v>
      </c>
      <c r="L24" s="24" t="str">
        <f>COUNTIFS(Lorcana[Couleur],L23,Lorcana[Nb de cartes], "&gt;0")&amp;"/36"</f>
        <v>34/36</v>
      </c>
    </row>
    <row r="25" spans="2:12" x14ac:dyDescent="0.25">
      <c r="B25" s="25">
        <v>22</v>
      </c>
      <c r="C25" s="25" t="s">
        <v>62</v>
      </c>
      <c r="D25" s="23" t="s">
        <v>32</v>
      </c>
      <c r="E25" s="33" t="s">
        <v>258</v>
      </c>
      <c r="F25" s="28" t="s">
        <v>80</v>
      </c>
      <c r="G25" s="25">
        <v>14</v>
      </c>
      <c r="H25" s="80">
        <v>1</v>
      </c>
      <c r="J25" s="43">
        <f>COUNTIFS(Lorcana[Couleur],J23,Lorcana[Nb de cartes], "&gt;0")/COUNTIF(Lorcana[Couleur],J23)</f>
        <v>0.94444444444444442</v>
      </c>
      <c r="K25" s="44">
        <f>COUNTIFS(Lorcana[Couleur],K23,Lorcana[Nb de cartes], "&gt;0")/COUNTIF(Lorcana[Couleur],K23)</f>
        <v>0.94444444444444442</v>
      </c>
      <c r="L25" s="45">
        <f>COUNTIFS(Lorcana[Couleur],L23,Lorcana[Nb de cartes], "&gt;0")/COUNTIF(Lorcana[Couleur],L23)</f>
        <v>0.94444444444444442</v>
      </c>
    </row>
    <row r="26" spans="2:12" x14ac:dyDescent="0.25">
      <c r="B26" s="25">
        <v>23</v>
      </c>
      <c r="C26" s="25" t="s">
        <v>63</v>
      </c>
      <c r="D26" s="23" t="s">
        <v>32</v>
      </c>
      <c r="E26" s="33" t="s">
        <v>251</v>
      </c>
      <c r="F26" s="28" t="s">
        <v>80</v>
      </c>
      <c r="G26" s="25">
        <v>9</v>
      </c>
      <c r="H26" s="80">
        <v>2</v>
      </c>
      <c r="J26" s="156" t="s">
        <v>260</v>
      </c>
      <c r="K26" s="156"/>
      <c r="L26" s="52" t="str">
        <f>COUNTIF(Lorcana[Nb de cartes], "&gt;0")&amp;"/204"</f>
        <v>204/204</v>
      </c>
    </row>
    <row r="27" spans="2:12" x14ac:dyDescent="0.25">
      <c r="B27" s="25">
        <v>24</v>
      </c>
      <c r="C27" s="25" t="s">
        <v>64</v>
      </c>
      <c r="D27" s="23" t="s">
        <v>32</v>
      </c>
      <c r="E27" s="33" t="s">
        <v>258</v>
      </c>
      <c r="F27" s="28" t="s">
        <v>80</v>
      </c>
      <c r="G27" s="25">
        <v>11</v>
      </c>
      <c r="H27" s="80">
        <v>1</v>
      </c>
      <c r="J27" s="156" t="s">
        <v>261</v>
      </c>
      <c r="K27" s="156"/>
      <c r="L27" s="52" t="str">
        <f>(COUNTIF(Lorcana[Nb de cartes], "=0")-12)&amp;"/204"</f>
        <v>0/204</v>
      </c>
    </row>
    <row r="28" spans="2:12" x14ac:dyDescent="0.25">
      <c r="B28" s="25">
        <v>25</v>
      </c>
      <c r="C28" s="25" t="s">
        <v>65</v>
      </c>
      <c r="D28" s="23" t="s">
        <v>32</v>
      </c>
      <c r="E28" s="33" t="s">
        <v>252</v>
      </c>
      <c r="F28" s="28" t="s">
        <v>66</v>
      </c>
      <c r="G28" s="25">
        <v>10</v>
      </c>
      <c r="H28" s="80">
        <v>0</v>
      </c>
    </row>
    <row r="29" spans="2:12" x14ac:dyDescent="0.25">
      <c r="B29" s="25">
        <v>26</v>
      </c>
      <c r="C29" s="25" t="s">
        <v>67</v>
      </c>
      <c r="D29" s="23" t="s">
        <v>32</v>
      </c>
      <c r="E29" s="33" t="s">
        <v>258</v>
      </c>
      <c r="F29" s="28" t="s">
        <v>68</v>
      </c>
      <c r="G29" s="25">
        <v>14</v>
      </c>
      <c r="H29" s="80">
        <v>0</v>
      </c>
    </row>
    <row r="30" spans="2:12" x14ac:dyDescent="0.25">
      <c r="B30" s="25">
        <v>27</v>
      </c>
      <c r="C30" s="25" t="s">
        <v>69</v>
      </c>
      <c r="D30" s="23" t="s">
        <v>32</v>
      </c>
      <c r="E30" s="33" t="s">
        <v>258</v>
      </c>
      <c r="F30" s="28" t="s">
        <v>66</v>
      </c>
      <c r="G30" s="25">
        <v>14</v>
      </c>
      <c r="H30" s="80">
        <v>1</v>
      </c>
    </row>
    <row r="31" spans="2:12" x14ac:dyDescent="0.25">
      <c r="B31" s="25">
        <v>28</v>
      </c>
      <c r="C31" s="25" t="s">
        <v>70</v>
      </c>
      <c r="D31" s="23" t="s">
        <v>32</v>
      </c>
      <c r="E31" s="33" t="s">
        <v>258</v>
      </c>
      <c r="F31" s="28" t="s">
        <v>68</v>
      </c>
      <c r="G31" s="25">
        <v>16</v>
      </c>
      <c r="H31" s="80">
        <v>0</v>
      </c>
    </row>
    <row r="32" spans="2:12" x14ac:dyDescent="0.25">
      <c r="B32" s="25">
        <v>29</v>
      </c>
      <c r="C32" s="25" t="s">
        <v>71</v>
      </c>
      <c r="D32" s="23" t="s">
        <v>32</v>
      </c>
      <c r="E32" s="33" t="s">
        <v>249</v>
      </c>
      <c r="F32" s="28" t="s">
        <v>68</v>
      </c>
      <c r="G32" s="25">
        <v>7</v>
      </c>
      <c r="H32" s="80">
        <v>1</v>
      </c>
    </row>
    <row r="33" spans="2:8" x14ac:dyDescent="0.25">
      <c r="B33" s="25">
        <v>30</v>
      </c>
      <c r="C33" s="25" t="s">
        <v>72</v>
      </c>
      <c r="D33" s="23" t="s">
        <v>32</v>
      </c>
      <c r="E33" s="33" t="s">
        <v>249</v>
      </c>
      <c r="F33" s="28" t="s">
        <v>66</v>
      </c>
      <c r="G33" s="25">
        <v>2</v>
      </c>
      <c r="H33" s="80">
        <v>0</v>
      </c>
    </row>
    <row r="34" spans="2:8" x14ac:dyDescent="0.25">
      <c r="B34" s="25">
        <v>31</v>
      </c>
      <c r="C34" s="25" t="s">
        <v>73</v>
      </c>
      <c r="D34" s="23" t="s">
        <v>32</v>
      </c>
      <c r="E34" s="33" t="s">
        <v>252</v>
      </c>
      <c r="F34" s="28" t="s">
        <v>68</v>
      </c>
      <c r="G34" s="25">
        <v>9</v>
      </c>
      <c r="H34" s="80">
        <v>0</v>
      </c>
    </row>
    <row r="35" spans="2:8" x14ac:dyDescent="0.25">
      <c r="B35" s="25">
        <v>32</v>
      </c>
      <c r="C35" s="25" t="s">
        <v>74</v>
      </c>
      <c r="D35" s="23" t="s">
        <v>32</v>
      </c>
      <c r="E35" s="33" t="s">
        <v>249</v>
      </c>
      <c r="F35" s="28" t="s">
        <v>75</v>
      </c>
      <c r="G35" s="25">
        <v>17</v>
      </c>
      <c r="H35" s="80">
        <v>1</v>
      </c>
    </row>
    <row r="36" spans="2:8" x14ac:dyDescent="0.25">
      <c r="B36" s="25">
        <v>33</v>
      </c>
      <c r="C36" s="25" t="s">
        <v>76</v>
      </c>
      <c r="D36" s="23" t="s">
        <v>32</v>
      </c>
      <c r="E36" s="33" t="s">
        <v>249</v>
      </c>
      <c r="F36" s="28" t="s">
        <v>75</v>
      </c>
      <c r="G36" s="25">
        <v>8</v>
      </c>
      <c r="H36" s="80">
        <v>0</v>
      </c>
    </row>
    <row r="37" spans="2:8" x14ac:dyDescent="0.25">
      <c r="B37" s="25">
        <v>34</v>
      </c>
      <c r="C37" s="25" t="s">
        <v>77</v>
      </c>
      <c r="D37" s="23" t="s">
        <v>32</v>
      </c>
      <c r="E37" s="33" t="s">
        <v>252</v>
      </c>
      <c r="F37" s="28" t="s">
        <v>75</v>
      </c>
      <c r="G37" s="25">
        <v>4</v>
      </c>
      <c r="H37" s="80">
        <v>0</v>
      </c>
    </row>
    <row r="38" spans="2:8" x14ac:dyDescent="0.25">
      <c r="B38" s="25">
        <v>35</v>
      </c>
      <c r="C38" s="25" t="s">
        <v>78</v>
      </c>
      <c r="D38" s="27" t="s">
        <v>29</v>
      </c>
      <c r="E38" s="33" t="s">
        <v>252</v>
      </c>
      <c r="F38" s="28" t="s">
        <v>80</v>
      </c>
      <c r="G38" s="25">
        <v>9</v>
      </c>
      <c r="H38" s="80">
        <v>1</v>
      </c>
    </row>
    <row r="39" spans="2:8" x14ac:dyDescent="0.25">
      <c r="B39" s="25">
        <v>36</v>
      </c>
      <c r="C39" s="25" t="s">
        <v>79</v>
      </c>
      <c r="D39" s="27" t="s">
        <v>29</v>
      </c>
      <c r="E39" s="33" t="s">
        <v>258</v>
      </c>
      <c r="F39" s="28" t="s">
        <v>80</v>
      </c>
      <c r="G39" s="25">
        <v>13</v>
      </c>
      <c r="H39" s="80">
        <v>1</v>
      </c>
    </row>
    <row r="40" spans="2:8" x14ac:dyDescent="0.25">
      <c r="B40" s="25">
        <v>37</v>
      </c>
      <c r="C40" s="25" t="s">
        <v>81</v>
      </c>
      <c r="D40" s="27" t="s">
        <v>29</v>
      </c>
      <c r="E40" s="33" t="s">
        <v>249</v>
      </c>
      <c r="F40" s="28" t="s">
        <v>80</v>
      </c>
      <c r="G40" s="25">
        <v>2</v>
      </c>
      <c r="H40" s="80">
        <v>0</v>
      </c>
    </row>
    <row r="41" spans="2:8" x14ac:dyDescent="0.25">
      <c r="B41" s="25">
        <v>38</v>
      </c>
      <c r="C41" s="25" t="s">
        <v>82</v>
      </c>
      <c r="D41" s="27" t="s">
        <v>29</v>
      </c>
      <c r="E41" s="33" t="s">
        <v>258</v>
      </c>
      <c r="F41" s="28" t="s">
        <v>80</v>
      </c>
      <c r="G41" s="25">
        <v>16</v>
      </c>
      <c r="H41" s="80">
        <v>0</v>
      </c>
    </row>
    <row r="42" spans="2:8" x14ac:dyDescent="0.25">
      <c r="B42" s="25">
        <v>39</v>
      </c>
      <c r="C42" s="25" t="s">
        <v>83</v>
      </c>
      <c r="D42" s="27" t="s">
        <v>29</v>
      </c>
      <c r="E42" s="33" t="s">
        <v>249</v>
      </c>
      <c r="F42" s="28" t="s">
        <v>80</v>
      </c>
      <c r="G42" s="25">
        <v>4</v>
      </c>
      <c r="H42" s="80">
        <v>0</v>
      </c>
    </row>
    <row r="43" spans="2:8" x14ac:dyDescent="0.25">
      <c r="B43" s="25">
        <v>40</v>
      </c>
      <c r="C43" s="25" t="s">
        <v>84</v>
      </c>
      <c r="D43" s="27" t="s">
        <v>29</v>
      </c>
      <c r="E43" s="33" t="s">
        <v>258</v>
      </c>
      <c r="F43" s="28" t="s">
        <v>80</v>
      </c>
      <c r="G43" s="25">
        <v>14</v>
      </c>
      <c r="H43" s="80">
        <v>2</v>
      </c>
    </row>
    <row r="44" spans="2:8" x14ac:dyDescent="0.25">
      <c r="B44" s="25">
        <v>41</v>
      </c>
      <c r="C44" s="25" t="s">
        <v>85</v>
      </c>
      <c r="D44" s="27" t="s">
        <v>29</v>
      </c>
      <c r="E44" s="33" t="s">
        <v>252</v>
      </c>
      <c r="F44" s="28" t="s">
        <v>80</v>
      </c>
      <c r="G44" s="25">
        <v>9</v>
      </c>
      <c r="H44" s="80">
        <v>1</v>
      </c>
    </row>
    <row r="45" spans="2:8" x14ac:dyDescent="0.25">
      <c r="B45" s="25">
        <v>42</v>
      </c>
      <c r="C45" s="25" t="s">
        <v>86</v>
      </c>
      <c r="D45" s="27" t="s">
        <v>29</v>
      </c>
      <c r="E45" s="33" t="s">
        <v>250</v>
      </c>
      <c r="F45" s="28" t="s">
        <v>80</v>
      </c>
      <c r="G45" s="25">
        <v>4</v>
      </c>
      <c r="H45" s="80">
        <v>0</v>
      </c>
    </row>
    <row r="46" spans="2:8" x14ac:dyDescent="0.25">
      <c r="B46" s="25">
        <v>43</v>
      </c>
      <c r="C46" s="25" t="s">
        <v>87</v>
      </c>
      <c r="D46" s="27" t="s">
        <v>29</v>
      </c>
      <c r="E46" s="33" t="s">
        <v>249</v>
      </c>
      <c r="F46" s="28" t="s">
        <v>80</v>
      </c>
      <c r="G46" s="25">
        <v>7</v>
      </c>
      <c r="H46" s="80">
        <v>0</v>
      </c>
    </row>
    <row r="47" spans="2:8" x14ac:dyDescent="0.25">
      <c r="B47" s="25">
        <v>44</v>
      </c>
      <c r="C47" s="25" t="s">
        <v>88</v>
      </c>
      <c r="D47" s="27" t="s">
        <v>29</v>
      </c>
      <c r="E47" s="33" t="s">
        <v>249</v>
      </c>
      <c r="F47" s="28" t="s">
        <v>80</v>
      </c>
      <c r="G47" s="25">
        <v>5</v>
      </c>
      <c r="H47" s="80">
        <v>1</v>
      </c>
    </row>
    <row r="48" spans="2:8" x14ac:dyDescent="0.25">
      <c r="B48" s="25">
        <v>45</v>
      </c>
      <c r="C48" s="25" t="s">
        <v>89</v>
      </c>
      <c r="D48" s="27" t="s">
        <v>29</v>
      </c>
      <c r="E48" s="33" t="s">
        <v>258</v>
      </c>
      <c r="F48" s="28" t="s">
        <v>80</v>
      </c>
      <c r="G48" s="25">
        <v>15</v>
      </c>
      <c r="H48" s="80">
        <v>1</v>
      </c>
    </row>
    <row r="49" spans="2:8" x14ac:dyDescent="0.25">
      <c r="B49" s="25">
        <v>46</v>
      </c>
      <c r="C49" s="25" t="s">
        <v>90</v>
      </c>
      <c r="D49" s="27" t="s">
        <v>29</v>
      </c>
      <c r="E49" s="33" t="s">
        <v>258</v>
      </c>
      <c r="F49" s="28" t="s">
        <v>80</v>
      </c>
      <c r="G49" s="25">
        <v>16</v>
      </c>
      <c r="H49" s="80">
        <v>0</v>
      </c>
    </row>
    <row r="50" spans="2:8" x14ac:dyDescent="0.25">
      <c r="B50" s="25">
        <v>47</v>
      </c>
      <c r="C50" s="25" t="s">
        <v>91</v>
      </c>
      <c r="D50" s="27" t="s">
        <v>29</v>
      </c>
      <c r="E50" s="33" t="s">
        <v>258</v>
      </c>
      <c r="F50" s="28" t="s">
        <v>80</v>
      </c>
      <c r="G50" s="25">
        <v>15</v>
      </c>
      <c r="H50" s="80">
        <v>1</v>
      </c>
    </row>
    <row r="51" spans="2:8" x14ac:dyDescent="0.25">
      <c r="B51" s="25">
        <v>48</v>
      </c>
      <c r="C51" s="25" t="s">
        <v>92</v>
      </c>
      <c r="D51" s="27" t="s">
        <v>29</v>
      </c>
      <c r="E51" s="33" t="s">
        <v>249</v>
      </c>
      <c r="F51" s="28" t="s">
        <v>80</v>
      </c>
      <c r="G51" s="25">
        <v>5</v>
      </c>
      <c r="H51" s="80">
        <v>0</v>
      </c>
    </row>
    <row r="52" spans="2:8" x14ac:dyDescent="0.25">
      <c r="B52" s="25">
        <v>49</v>
      </c>
      <c r="C52" s="25" t="s">
        <v>93</v>
      </c>
      <c r="D52" s="27" t="s">
        <v>29</v>
      </c>
      <c r="E52" s="33" t="s">
        <v>258</v>
      </c>
      <c r="F52" s="28" t="s">
        <v>80</v>
      </c>
      <c r="G52" s="25">
        <v>19</v>
      </c>
      <c r="H52" s="80">
        <v>1</v>
      </c>
    </row>
    <row r="53" spans="2:8" x14ac:dyDescent="0.25">
      <c r="B53" s="25">
        <v>50</v>
      </c>
      <c r="C53" s="25" t="s">
        <v>94</v>
      </c>
      <c r="D53" s="27" t="s">
        <v>29</v>
      </c>
      <c r="E53" s="33" t="s">
        <v>251</v>
      </c>
      <c r="F53" s="28" t="s">
        <v>80</v>
      </c>
      <c r="G53" s="25">
        <v>6</v>
      </c>
      <c r="H53" s="80">
        <v>0</v>
      </c>
    </row>
    <row r="54" spans="2:8" x14ac:dyDescent="0.25">
      <c r="B54" s="25">
        <v>51</v>
      </c>
      <c r="C54" s="25" t="s">
        <v>95</v>
      </c>
      <c r="D54" s="27" t="s">
        <v>29</v>
      </c>
      <c r="E54" s="33" t="s">
        <v>251</v>
      </c>
      <c r="F54" s="28" t="s">
        <v>80</v>
      </c>
      <c r="G54" s="25">
        <v>6</v>
      </c>
      <c r="H54" s="80">
        <v>1</v>
      </c>
    </row>
    <row r="55" spans="2:8" x14ac:dyDescent="0.25">
      <c r="B55" s="25">
        <v>52</v>
      </c>
      <c r="C55" s="25" t="s">
        <v>96</v>
      </c>
      <c r="D55" s="27" t="s">
        <v>29</v>
      </c>
      <c r="E55" s="33" t="s">
        <v>252</v>
      </c>
      <c r="F55" s="28" t="s">
        <v>80</v>
      </c>
      <c r="G55" s="25">
        <v>10</v>
      </c>
      <c r="H55" s="80">
        <v>1</v>
      </c>
    </row>
    <row r="56" spans="2:8" x14ac:dyDescent="0.25">
      <c r="B56" s="25">
        <v>53</v>
      </c>
      <c r="C56" s="25" t="s">
        <v>97</v>
      </c>
      <c r="D56" s="27" t="s">
        <v>29</v>
      </c>
      <c r="E56" s="33" t="s">
        <v>252</v>
      </c>
      <c r="F56" s="28" t="s">
        <v>80</v>
      </c>
      <c r="G56" s="25">
        <v>9</v>
      </c>
      <c r="H56" s="80">
        <v>0</v>
      </c>
    </row>
    <row r="57" spans="2:8" x14ac:dyDescent="0.25">
      <c r="B57" s="25">
        <v>54</v>
      </c>
      <c r="C57" s="25" t="s">
        <v>98</v>
      </c>
      <c r="D57" s="27" t="s">
        <v>29</v>
      </c>
      <c r="E57" s="33" t="s">
        <v>252</v>
      </c>
      <c r="F57" s="28" t="s">
        <v>80</v>
      </c>
      <c r="G57" s="25">
        <v>15</v>
      </c>
      <c r="H57" s="80">
        <v>0</v>
      </c>
    </row>
    <row r="58" spans="2:8" x14ac:dyDescent="0.25">
      <c r="B58" s="25">
        <v>55</v>
      </c>
      <c r="C58" s="25" t="s">
        <v>99</v>
      </c>
      <c r="D58" s="27" t="s">
        <v>29</v>
      </c>
      <c r="E58" s="33" t="s">
        <v>252</v>
      </c>
      <c r="F58" s="28" t="s">
        <v>80</v>
      </c>
      <c r="G58" s="25">
        <v>12</v>
      </c>
      <c r="H58" s="80">
        <v>0</v>
      </c>
    </row>
    <row r="59" spans="2:8" x14ac:dyDescent="0.25">
      <c r="B59" s="25">
        <v>56</v>
      </c>
      <c r="C59" s="25" t="s">
        <v>100</v>
      </c>
      <c r="D59" s="27" t="s">
        <v>29</v>
      </c>
      <c r="E59" s="33" t="s">
        <v>251</v>
      </c>
      <c r="F59" s="28" t="s">
        <v>80</v>
      </c>
      <c r="G59" s="25">
        <v>5</v>
      </c>
      <c r="H59" s="80">
        <v>0</v>
      </c>
    </row>
    <row r="60" spans="2:8" x14ac:dyDescent="0.25">
      <c r="B60" s="25">
        <v>57</v>
      </c>
      <c r="C60" s="25" t="s">
        <v>101</v>
      </c>
      <c r="D60" s="27" t="s">
        <v>29</v>
      </c>
      <c r="E60" s="33" t="s">
        <v>258</v>
      </c>
      <c r="F60" s="28" t="s">
        <v>80</v>
      </c>
      <c r="G60" s="25">
        <v>17</v>
      </c>
      <c r="H60" s="80">
        <v>0</v>
      </c>
    </row>
    <row r="61" spans="2:8" x14ac:dyDescent="0.25">
      <c r="B61" s="25">
        <v>58</v>
      </c>
      <c r="C61" s="25" t="s">
        <v>102</v>
      </c>
      <c r="D61" s="27" t="s">
        <v>29</v>
      </c>
      <c r="E61" s="33" t="s">
        <v>258</v>
      </c>
      <c r="F61" s="28" t="s">
        <v>80</v>
      </c>
      <c r="G61" s="25">
        <v>13</v>
      </c>
      <c r="H61" s="80">
        <v>3</v>
      </c>
    </row>
    <row r="62" spans="2:8" x14ac:dyDescent="0.25">
      <c r="B62" s="25">
        <v>59</v>
      </c>
      <c r="C62" s="25" t="s">
        <v>103</v>
      </c>
      <c r="D62" s="27" t="s">
        <v>29</v>
      </c>
      <c r="E62" s="33" t="s">
        <v>250</v>
      </c>
      <c r="F62" s="28" t="s">
        <v>80</v>
      </c>
      <c r="G62" s="25">
        <v>3</v>
      </c>
      <c r="H62" s="80">
        <v>1</v>
      </c>
    </row>
    <row r="63" spans="2:8" x14ac:dyDescent="0.25">
      <c r="B63" s="25">
        <v>60</v>
      </c>
      <c r="C63" s="25" t="s">
        <v>104</v>
      </c>
      <c r="D63" s="27" t="s">
        <v>29</v>
      </c>
      <c r="E63" s="33" t="s">
        <v>258</v>
      </c>
      <c r="F63" s="28" t="s">
        <v>80</v>
      </c>
      <c r="G63" s="25">
        <v>15</v>
      </c>
      <c r="H63" s="80">
        <v>1</v>
      </c>
    </row>
    <row r="64" spans="2:8" x14ac:dyDescent="0.25">
      <c r="B64" s="25">
        <v>61</v>
      </c>
      <c r="C64" s="25" t="s">
        <v>105</v>
      </c>
      <c r="D64" s="27" t="s">
        <v>29</v>
      </c>
      <c r="E64" s="33" t="s">
        <v>249</v>
      </c>
      <c r="F64" s="28" t="s">
        <v>80</v>
      </c>
      <c r="G64" s="25">
        <v>3</v>
      </c>
      <c r="H64" s="80">
        <v>0</v>
      </c>
    </row>
    <row r="65" spans="2:8" x14ac:dyDescent="0.25">
      <c r="B65" s="25">
        <v>62</v>
      </c>
      <c r="C65" s="25" t="s">
        <v>106</v>
      </c>
      <c r="D65" s="27" t="s">
        <v>29</v>
      </c>
      <c r="E65" s="33" t="s">
        <v>252</v>
      </c>
      <c r="F65" s="28" t="s">
        <v>68</v>
      </c>
      <c r="G65" s="25">
        <v>9</v>
      </c>
      <c r="H65" s="80">
        <v>0</v>
      </c>
    </row>
    <row r="66" spans="2:8" x14ac:dyDescent="0.25">
      <c r="B66" s="25">
        <v>63</v>
      </c>
      <c r="C66" s="25" t="s">
        <v>107</v>
      </c>
      <c r="D66" s="27" t="s">
        <v>29</v>
      </c>
      <c r="E66" s="33" t="s">
        <v>258</v>
      </c>
      <c r="F66" s="28" t="s">
        <v>68</v>
      </c>
      <c r="G66" s="25">
        <v>21</v>
      </c>
      <c r="H66" s="80">
        <v>1</v>
      </c>
    </row>
    <row r="67" spans="2:8" x14ac:dyDescent="0.25">
      <c r="B67" s="25">
        <v>64</v>
      </c>
      <c r="C67" s="25" t="s">
        <v>108</v>
      </c>
      <c r="D67" s="27" t="s">
        <v>29</v>
      </c>
      <c r="E67" s="33" t="s">
        <v>258</v>
      </c>
      <c r="F67" s="28" t="s">
        <v>66</v>
      </c>
      <c r="G67" s="25">
        <v>15</v>
      </c>
      <c r="H67" s="80">
        <v>0</v>
      </c>
    </row>
    <row r="68" spans="2:8" x14ac:dyDescent="0.25">
      <c r="B68" s="25">
        <v>65</v>
      </c>
      <c r="C68" s="25" t="s">
        <v>109</v>
      </c>
      <c r="D68" s="27" t="s">
        <v>29</v>
      </c>
      <c r="E68" s="33" t="s">
        <v>252</v>
      </c>
      <c r="F68" s="28" t="s">
        <v>66</v>
      </c>
      <c r="G68" s="25">
        <v>10</v>
      </c>
      <c r="H68" s="80">
        <v>1</v>
      </c>
    </row>
    <row r="69" spans="2:8" x14ac:dyDescent="0.25">
      <c r="B69" s="25">
        <v>66</v>
      </c>
      <c r="C69" s="25" t="s">
        <v>110</v>
      </c>
      <c r="D69" s="27" t="s">
        <v>29</v>
      </c>
      <c r="E69" s="33" t="s">
        <v>249</v>
      </c>
      <c r="F69" s="28" t="s">
        <v>68</v>
      </c>
      <c r="G69" s="25">
        <v>4</v>
      </c>
      <c r="H69" s="80">
        <v>1</v>
      </c>
    </row>
    <row r="70" spans="2:8" x14ac:dyDescent="0.25">
      <c r="B70" s="25">
        <v>67</v>
      </c>
      <c r="C70" s="25" t="s">
        <v>111</v>
      </c>
      <c r="D70" s="27" t="s">
        <v>29</v>
      </c>
      <c r="E70" s="33" t="s">
        <v>252</v>
      </c>
      <c r="F70" s="28" t="s">
        <v>68</v>
      </c>
      <c r="G70" s="25">
        <v>8</v>
      </c>
      <c r="H70" s="80">
        <v>0</v>
      </c>
    </row>
    <row r="71" spans="2:8" x14ac:dyDescent="0.25">
      <c r="B71" s="25">
        <v>68</v>
      </c>
      <c r="C71" s="25" t="s">
        <v>112</v>
      </c>
      <c r="D71" s="27" t="s">
        <v>29</v>
      </c>
      <c r="E71" s="33" t="s">
        <v>249</v>
      </c>
      <c r="F71" s="28" t="s">
        <v>75</v>
      </c>
      <c r="G71" s="25">
        <v>5</v>
      </c>
      <c r="H71" s="80">
        <v>0</v>
      </c>
    </row>
    <row r="72" spans="2:8" x14ac:dyDescent="0.25">
      <c r="B72" s="25">
        <v>69</v>
      </c>
      <c r="C72" s="25" t="s">
        <v>113</v>
      </c>
      <c r="D72" s="20" t="s">
        <v>34</v>
      </c>
      <c r="E72" s="33" t="s">
        <v>258</v>
      </c>
      <c r="F72" s="28" t="s">
        <v>80</v>
      </c>
      <c r="G72" s="25">
        <v>15</v>
      </c>
      <c r="H72" s="80">
        <v>0</v>
      </c>
    </row>
    <row r="73" spans="2:8" x14ac:dyDescent="0.25">
      <c r="B73" s="25">
        <v>70</v>
      </c>
      <c r="C73" s="25" t="s">
        <v>114</v>
      </c>
      <c r="D73" s="20" t="s">
        <v>34</v>
      </c>
      <c r="E73" s="33" t="s">
        <v>250</v>
      </c>
      <c r="F73" s="28" t="s">
        <v>80</v>
      </c>
      <c r="G73" s="25">
        <v>3</v>
      </c>
      <c r="H73" s="80">
        <v>0</v>
      </c>
    </row>
    <row r="74" spans="2:8" x14ac:dyDescent="0.25">
      <c r="B74" s="25">
        <v>71</v>
      </c>
      <c r="C74" s="25" t="s">
        <v>115</v>
      </c>
      <c r="D74" s="20" t="s">
        <v>34</v>
      </c>
      <c r="E74" s="33" t="s">
        <v>252</v>
      </c>
      <c r="F74" s="28" t="s">
        <v>80</v>
      </c>
      <c r="G74" s="25">
        <v>8</v>
      </c>
      <c r="H74" s="80">
        <v>0</v>
      </c>
    </row>
    <row r="75" spans="2:8" x14ac:dyDescent="0.25">
      <c r="B75" s="25">
        <v>72</v>
      </c>
      <c r="C75" s="25" t="s">
        <v>116</v>
      </c>
      <c r="D75" s="20" t="s">
        <v>34</v>
      </c>
      <c r="E75" s="33" t="s">
        <v>249</v>
      </c>
      <c r="F75" s="28" t="s">
        <v>80</v>
      </c>
      <c r="G75" s="25">
        <v>3</v>
      </c>
      <c r="H75" s="80">
        <v>1</v>
      </c>
    </row>
    <row r="76" spans="2:8" x14ac:dyDescent="0.25">
      <c r="B76" s="25">
        <v>73</v>
      </c>
      <c r="C76" s="25" t="s">
        <v>117</v>
      </c>
      <c r="D76" s="20" t="s">
        <v>34</v>
      </c>
      <c r="E76" s="33" t="s">
        <v>258</v>
      </c>
      <c r="F76" s="28" t="s">
        <v>80</v>
      </c>
      <c r="G76" s="25">
        <v>13</v>
      </c>
      <c r="H76" s="80">
        <v>0</v>
      </c>
    </row>
    <row r="77" spans="2:8" x14ac:dyDescent="0.25">
      <c r="B77" s="25">
        <v>74</v>
      </c>
      <c r="C77" s="25" t="s">
        <v>118</v>
      </c>
      <c r="D77" s="20" t="s">
        <v>34</v>
      </c>
      <c r="E77" s="33" t="s">
        <v>252</v>
      </c>
      <c r="F77" s="28" t="s">
        <v>80</v>
      </c>
      <c r="G77" s="25">
        <v>11</v>
      </c>
      <c r="H77" s="80">
        <v>3</v>
      </c>
    </row>
    <row r="78" spans="2:8" x14ac:dyDescent="0.25">
      <c r="B78" s="25">
        <v>75</v>
      </c>
      <c r="C78" s="25" t="s">
        <v>119</v>
      </c>
      <c r="D78" s="20" t="s">
        <v>34</v>
      </c>
      <c r="E78" s="33" t="s">
        <v>251</v>
      </c>
      <c r="F78" s="28" t="s">
        <v>80</v>
      </c>
      <c r="G78" s="25">
        <v>3</v>
      </c>
      <c r="H78" s="80">
        <v>0</v>
      </c>
    </row>
    <row r="79" spans="2:8" x14ac:dyDescent="0.25">
      <c r="B79" s="25">
        <v>76</v>
      </c>
      <c r="C79" s="25" t="s">
        <v>120</v>
      </c>
      <c r="D79" s="20" t="s">
        <v>34</v>
      </c>
      <c r="E79" s="33" t="s">
        <v>249</v>
      </c>
      <c r="F79" s="28" t="s">
        <v>80</v>
      </c>
      <c r="G79" s="25">
        <v>7</v>
      </c>
      <c r="H79" s="80">
        <v>2</v>
      </c>
    </row>
    <row r="80" spans="2:8" x14ac:dyDescent="0.25">
      <c r="B80" s="25">
        <v>77</v>
      </c>
      <c r="C80" s="25" t="s">
        <v>121</v>
      </c>
      <c r="D80" s="20" t="s">
        <v>34</v>
      </c>
      <c r="E80" s="33" t="s">
        <v>258</v>
      </c>
      <c r="F80" s="28" t="s">
        <v>80</v>
      </c>
      <c r="G80" s="25">
        <v>12</v>
      </c>
      <c r="H80" s="80">
        <v>0</v>
      </c>
    </row>
    <row r="81" spans="2:8" x14ac:dyDescent="0.25">
      <c r="B81" s="25">
        <v>78</v>
      </c>
      <c r="C81" s="25" t="s">
        <v>122</v>
      </c>
      <c r="D81" s="20" t="s">
        <v>34</v>
      </c>
      <c r="E81" s="33" t="s">
        <v>249</v>
      </c>
      <c r="F81" s="28" t="s">
        <v>80</v>
      </c>
      <c r="G81" s="25">
        <v>6</v>
      </c>
      <c r="H81" s="80">
        <v>0</v>
      </c>
    </row>
    <row r="82" spans="2:8" x14ac:dyDescent="0.25">
      <c r="B82" s="25">
        <v>79</v>
      </c>
      <c r="C82" s="25" t="s">
        <v>123</v>
      </c>
      <c r="D82" s="20" t="s">
        <v>34</v>
      </c>
      <c r="E82" s="33" t="s">
        <v>258</v>
      </c>
      <c r="F82" s="28" t="s">
        <v>80</v>
      </c>
      <c r="G82" s="25">
        <v>23</v>
      </c>
      <c r="H82" s="80">
        <v>0</v>
      </c>
    </row>
    <row r="83" spans="2:8" x14ac:dyDescent="0.25">
      <c r="B83" s="25">
        <v>80</v>
      </c>
      <c r="C83" s="25" t="s">
        <v>124</v>
      </c>
      <c r="D83" s="20" t="s">
        <v>34</v>
      </c>
      <c r="E83" s="33" t="s">
        <v>249</v>
      </c>
      <c r="F83" s="28" t="s">
        <v>80</v>
      </c>
      <c r="G83" s="25">
        <v>7</v>
      </c>
      <c r="H83" s="80">
        <v>1</v>
      </c>
    </row>
    <row r="84" spans="2:8" x14ac:dyDescent="0.25">
      <c r="B84" s="25">
        <v>81</v>
      </c>
      <c r="C84" s="25" t="s">
        <v>125</v>
      </c>
      <c r="D84" s="20" t="s">
        <v>34</v>
      </c>
      <c r="E84" s="33" t="s">
        <v>252</v>
      </c>
      <c r="F84" s="28" t="s">
        <v>80</v>
      </c>
      <c r="G84" s="25">
        <v>14</v>
      </c>
      <c r="H84" s="80">
        <v>0</v>
      </c>
    </row>
    <row r="85" spans="2:8" x14ac:dyDescent="0.25">
      <c r="B85" s="25">
        <v>82</v>
      </c>
      <c r="C85" s="25" t="s">
        <v>126</v>
      </c>
      <c r="D85" s="20" t="s">
        <v>34</v>
      </c>
      <c r="E85" s="33" t="s">
        <v>250</v>
      </c>
      <c r="F85" s="28" t="s">
        <v>80</v>
      </c>
      <c r="G85" s="25">
        <v>6</v>
      </c>
      <c r="H85" s="80">
        <v>0</v>
      </c>
    </row>
    <row r="86" spans="2:8" x14ac:dyDescent="0.25">
      <c r="B86" s="25">
        <v>83</v>
      </c>
      <c r="C86" s="25" t="s">
        <v>127</v>
      </c>
      <c r="D86" s="20" t="s">
        <v>34</v>
      </c>
      <c r="E86" s="33" t="s">
        <v>252</v>
      </c>
      <c r="F86" s="28" t="s">
        <v>80</v>
      </c>
      <c r="G86" s="25">
        <v>10</v>
      </c>
      <c r="H86" s="80">
        <v>0</v>
      </c>
    </row>
    <row r="87" spans="2:8" x14ac:dyDescent="0.25">
      <c r="B87" s="25">
        <v>84</v>
      </c>
      <c r="C87" s="25" t="s">
        <v>128</v>
      </c>
      <c r="D87" s="20" t="s">
        <v>34</v>
      </c>
      <c r="E87" s="33" t="s">
        <v>249</v>
      </c>
      <c r="F87" s="28" t="s">
        <v>80</v>
      </c>
      <c r="G87" s="25">
        <v>3</v>
      </c>
      <c r="H87" s="80">
        <v>0</v>
      </c>
    </row>
    <row r="88" spans="2:8" x14ac:dyDescent="0.25">
      <c r="B88" s="25">
        <v>85</v>
      </c>
      <c r="C88" s="25" t="s">
        <v>129</v>
      </c>
      <c r="D88" s="20" t="s">
        <v>34</v>
      </c>
      <c r="E88" s="33" t="s">
        <v>249</v>
      </c>
      <c r="F88" s="28" t="s">
        <v>80</v>
      </c>
      <c r="G88" s="25">
        <v>6</v>
      </c>
      <c r="H88" s="80">
        <v>0</v>
      </c>
    </row>
    <row r="89" spans="2:8" x14ac:dyDescent="0.25">
      <c r="B89" s="25">
        <v>86</v>
      </c>
      <c r="C89" s="25" t="s">
        <v>130</v>
      </c>
      <c r="D89" s="20" t="s">
        <v>34</v>
      </c>
      <c r="E89" s="33" t="s">
        <v>252</v>
      </c>
      <c r="F89" s="28" t="s">
        <v>80</v>
      </c>
      <c r="G89" s="25">
        <v>11</v>
      </c>
      <c r="H89" s="80">
        <v>0</v>
      </c>
    </row>
    <row r="90" spans="2:8" x14ac:dyDescent="0.25">
      <c r="B90" s="25">
        <v>87</v>
      </c>
      <c r="C90" s="25" t="s">
        <v>131</v>
      </c>
      <c r="D90" s="20" t="s">
        <v>34</v>
      </c>
      <c r="E90" s="33" t="s">
        <v>258</v>
      </c>
      <c r="F90" s="28" t="s">
        <v>80</v>
      </c>
      <c r="G90" s="25">
        <v>14</v>
      </c>
      <c r="H90" s="80">
        <v>0</v>
      </c>
    </row>
    <row r="91" spans="2:8" x14ac:dyDescent="0.25">
      <c r="B91" s="25">
        <v>88</v>
      </c>
      <c r="C91" s="25" t="s">
        <v>132</v>
      </c>
      <c r="D91" s="20" t="s">
        <v>34</v>
      </c>
      <c r="E91" s="33" t="s">
        <v>251</v>
      </c>
      <c r="F91" s="28" t="s">
        <v>80</v>
      </c>
      <c r="G91" s="25">
        <v>5</v>
      </c>
      <c r="H91" s="80">
        <v>2</v>
      </c>
    </row>
    <row r="92" spans="2:8" x14ac:dyDescent="0.25">
      <c r="B92" s="25">
        <v>89</v>
      </c>
      <c r="C92" s="25" t="s">
        <v>133</v>
      </c>
      <c r="D92" s="20" t="s">
        <v>34</v>
      </c>
      <c r="E92" s="33" t="s">
        <v>258</v>
      </c>
      <c r="F92" s="28" t="s">
        <v>80</v>
      </c>
      <c r="G92" s="25">
        <v>14</v>
      </c>
      <c r="H92" s="80">
        <v>0</v>
      </c>
    </row>
    <row r="93" spans="2:8" x14ac:dyDescent="0.25">
      <c r="B93" s="25">
        <v>90</v>
      </c>
      <c r="C93" s="25" t="s">
        <v>134</v>
      </c>
      <c r="D93" s="20" t="s">
        <v>34</v>
      </c>
      <c r="E93" s="33" t="s">
        <v>251</v>
      </c>
      <c r="F93" s="28" t="s">
        <v>80</v>
      </c>
      <c r="G93" s="25">
        <v>6</v>
      </c>
      <c r="H93" s="80">
        <v>1</v>
      </c>
    </row>
    <row r="94" spans="2:8" x14ac:dyDescent="0.25">
      <c r="B94" s="25">
        <v>91</v>
      </c>
      <c r="C94" s="25" t="s">
        <v>135</v>
      </c>
      <c r="D94" s="20" t="s">
        <v>34</v>
      </c>
      <c r="E94" s="33" t="s">
        <v>258</v>
      </c>
      <c r="F94" s="28" t="s">
        <v>80</v>
      </c>
      <c r="G94" s="25">
        <v>16</v>
      </c>
      <c r="H94" s="80">
        <v>2</v>
      </c>
    </row>
    <row r="95" spans="2:8" x14ac:dyDescent="0.25">
      <c r="B95" s="25">
        <v>92</v>
      </c>
      <c r="C95" s="25" t="s">
        <v>136</v>
      </c>
      <c r="D95" s="20" t="s">
        <v>34</v>
      </c>
      <c r="E95" s="33" t="s">
        <v>252</v>
      </c>
      <c r="F95" s="28" t="s">
        <v>80</v>
      </c>
      <c r="G95" s="25">
        <v>9</v>
      </c>
      <c r="H95" s="80">
        <v>0</v>
      </c>
    </row>
    <row r="96" spans="2:8" x14ac:dyDescent="0.25">
      <c r="B96" s="25">
        <v>93</v>
      </c>
      <c r="C96" s="25" t="s">
        <v>137</v>
      </c>
      <c r="D96" s="20" t="s">
        <v>34</v>
      </c>
      <c r="E96" s="33" t="s">
        <v>258</v>
      </c>
      <c r="F96" s="28" t="s">
        <v>80</v>
      </c>
      <c r="G96" s="25">
        <v>14</v>
      </c>
      <c r="H96" s="80">
        <v>2</v>
      </c>
    </row>
    <row r="97" spans="2:8" x14ac:dyDescent="0.25">
      <c r="B97" s="25">
        <v>94</v>
      </c>
      <c r="C97" s="25" t="s">
        <v>138</v>
      </c>
      <c r="D97" s="20" t="s">
        <v>34</v>
      </c>
      <c r="E97" s="33" t="s">
        <v>249</v>
      </c>
      <c r="F97" s="28" t="s">
        <v>68</v>
      </c>
      <c r="G97" s="25">
        <v>8</v>
      </c>
      <c r="H97" s="80">
        <v>0</v>
      </c>
    </row>
    <row r="98" spans="2:8" x14ac:dyDescent="0.25">
      <c r="B98" s="25">
        <v>95</v>
      </c>
      <c r="C98" s="25" t="s">
        <v>139</v>
      </c>
      <c r="D98" s="20" t="s">
        <v>34</v>
      </c>
      <c r="E98" s="33" t="s">
        <v>252</v>
      </c>
      <c r="F98" s="28" t="s">
        <v>66</v>
      </c>
      <c r="G98" s="25">
        <v>12</v>
      </c>
      <c r="H98" s="80">
        <v>0</v>
      </c>
    </row>
    <row r="99" spans="2:8" x14ac:dyDescent="0.25">
      <c r="B99" s="25">
        <v>96</v>
      </c>
      <c r="C99" s="25" t="s">
        <v>140</v>
      </c>
      <c r="D99" s="20" t="s">
        <v>34</v>
      </c>
      <c r="E99" s="33" t="s">
        <v>258</v>
      </c>
      <c r="F99" s="28" t="s">
        <v>68</v>
      </c>
      <c r="G99" s="25">
        <v>14</v>
      </c>
      <c r="H99" s="80">
        <v>0</v>
      </c>
    </row>
    <row r="100" spans="2:8" x14ac:dyDescent="0.25">
      <c r="B100" s="25">
        <v>97</v>
      </c>
      <c r="C100" s="25" t="s">
        <v>141</v>
      </c>
      <c r="D100" s="20" t="s">
        <v>34</v>
      </c>
      <c r="E100" s="33" t="s">
        <v>249</v>
      </c>
      <c r="F100" s="28" t="s">
        <v>68</v>
      </c>
      <c r="G100" s="25">
        <v>5</v>
      </c>
      <c r="H100" s="80">
        <v>1</v>
      </c>
    </row>
    <row r="101" spans="2:8" x14ac:dyDescent="0.25">
      <c r="B101" s="25">
        <v>98</v>
      </c>
      <c r="C101" s="25" t="s">
        <v>142</v>
      </c>
      <c r="D101" s="20" t="s">
        <v>34</v>
      </c>
      <c r="E101" s="33" t="s">
        <v>258</v>
      </c>
      <c r="F101" s="28" t="s">
        <v>66</v>
      </c>
      <c r="G101" s="25">
        <v>11</v>
      </c>
      <c r="H101" s="80">
        <v>0</v>
      </c>
    </row>
    <row r="102" spans="2:8" x14ac:dyDescent="0.25">
      <c r="B102" s="25">
        <v>99</v>
      </c>
      <c r="C102" s="25" t="s">
        <v>143</v>
      </c>
      <c r="D102" s="20" t="s">
        <v>34</v>
      </c>
      <c r="E102" s="33" t="s">
        <v>252</v>
      </c>
      <c r="F102" s="28" t="s">
        <v>68</v>
      </c>
      <c r="G102" s="25">
        <v>8</v>
      </c>
      <c r="H102" s="80">
        <v>0</v>
      </c>
    </row>
    <row r="103" spans="2:8" x14ac:dyDescent="0.25">
      <c r="B103" s="25">
        <v>100</v>
      </c>
      <c r="C103" s="25" t="s">
        <v>144</v>
      </c>
      <c r="D103" s="20" t="s">
        <v>34</v>
      </c>
      <c r="E103" s="33" t="s">
        <v>258</v>
      </c>
      <c r="F103" s="28" t="s">
        <v>68</v>
      </c>
      <c r="G103" s="25">
        <v>18</v>
      </c>
      <c r="H103" s="80">
        <v>3</v>
      </c>
    </row>
    <row r="104" spans="2:8" x14ac:dyDescent="0.25">
      <c r="B104" s="25">
        <v>101</v>
      </c>
      <c r="C104" s="25" t="s">
        <v>145</v>
      </c>
      <c r="D104" s="20" t="s">
        <v>34</v>
      </c>
      <c r="E104" s="33" t="s">
        <v>252</v>
      </c>
      <c r="F104" s="28" t="s">
        <v>75</v>
      </c>
      <c r="G104" s="25">
        <v>13</v>
      </c>
      <c r="H104" s="80">
        <v>0</v>
      </c>
    </row>
    <row r="105" spans="2:8" x14ac:dyDescent="0.25">
      <c r="B105" s="25">
        <v>102</v>
      </c>
      <c r="C105" s="25" t="s">
        <v>146</v>
      </c>
      <c r="D105" s="20" t="s">
        <v>34</v>
      </c>
      <c r="E105" s="33" t="s">
        <v>258</v>
      </c>
      <c r="F105" s="28" t="s">
        <v>75</v>
      </c>
      <c r="G105" s="25">
        <v>19</v>
      </c>
      <c r="H105" s="80">
        <v>0</v>
      </c>
    </row>
    <row r="106" spans="2:8" x14ac:dyDescent="0.25">
      <c r="B106" s="25">
        <v>103</v>
      </c>
      <c r="C106" s="25" t="s">
        <v>147</v>
      </c>
      <c r="D106" s="21" t="s">
        <v>30</v>
      </c>
      <c r="E106" s="33" t="s">
        <v>258</v>
      </c>
      <c r="F106" s="28" t="s">
        <v>80</v>
      </c>
      <c r="G106" s="25">
        <v>13</v>
      </c>
      <c r="H106" s="80">
        <v>1</v>
      </c>
    </row>
    <row r="107" spans="2:8" x14ac:dyDescent="0.25">
      <c r="B107" s="25">
        <v>104</v>
      </c>
      <c r="C107" s="25" t="s">
        <v>148</v>
      </c>
      <c r="D107" s="21" t="s">
        <v>30</v>
      </c>
      <c r="E107" s="33" t="s">
        <v>251</v>
      </c>
      <c r="F107" s="28" t="s">
        <v>80</v>
      </c>
      <c r="G107" s="25">
        <v>5</v>
      </c>
      <c r="H107" s="80">
        <v>1</v>
      </c>
    </row>
    <row r="108" spans="2:8" x14ac:dyDescent="0.25">
      <c r="B108" s="25">
        <v>105</v>
      </c>
      <c r="C108" s="25" t="s">
        <v>149</v>
      </c>
      <c r="D108" s="21" t="s">
        <v>30</v>
      </c>
      <c r="E108" s="33" t="s">
        <v>258</v>
      </c>
      <c r="F108" s="28" t="s">
        <v>80</v>
      </c>
      <c r="G108" s="25">
        <v>17</v>
      </c>
      <c r="H108" s="80">
        <v>1</v>
      </c>
    </row>
    <row r="109" spans="2:8" x14ac:dyDescent="0.25">
      <c r="B109" s="25">
        <v>106</v>
      </c>
      <c r="C109" s="25" t="s">
        <v>151</v>
      </c>
      <c r="D109" s="21" t="s">
        <v>30</v>
      </c>
      <c r="E109" s="33" t="s">
        <v>252</v>
      </c>
      <c r="F109" s="28" t="s">
        <v>80</v>
      </c>
      <c r="G109" s="25">
        <v>12</v>
      </c>
      <c r="H109" s="80">
        <v>2</v>
      </c>
    </row>
    <row r="110" spans="2:8" x14ac:dyDescent="0.25">
      <c r="B110" s="25">
        <v>107</v>
      </c>
      <c r="C110" s="25" t="s">
        <v>150</v>
      </c>
      <c r="D110" s="21" t="s">
        <v>30</v>
      </c>
      <c r="E110" s="33" t="s">
        <v>249</v>
      </c>
      <c r="F110" s="28" t="s">
        <v>80</v>
      </c>
      <c r="G110" s="25">
        <v>3</v>
      </c>
      <c r="H110" s="80">
        <v>0</v>
      </c>
    </row>
    <row r="111" spans="2:8" x14ac:dyDescent="0.25">
      <c r="B111" s="25">
        <v>108</v>
      </c>
      <c r="C111" s="25" t="s">
        <v>152</v>
      </c>
      <c r="D111" s="21" t="s">
        <v>30</v>
      </c>
      <c r="E111" s="33" t="s">
        <v>252</v>
      </c>
      <c r="F111" s="28" t="s">
        <v>80</v>
      </c>
      <c r="G111" s="25">
        <v>15</v>
      </c>
      <c r="H111" s="80">
        <v>1</v>
      </c>
    </row>
    <row r="112" spans="2:8" x14ac:dyDescent="0.25">
      <c r="B112" s="25">
        <v>109</v>
      </c>
      <c r="C112" s="25" t="s">
        <v>153</v>
      </c>
      <c r="D112" s="21" t="s">
        <v>30</v>
      </c>
      <c r="E112" s="33" t="s">
        <v>258</v>
      </c>
      <c r="F112" s="28" t="s">
        <v>80</v>
      </c>
      <c r="G112" s="25">
        <v>15</v>
      </c>
      <c r="H112" s="80">
        <v>0</v>
      </c>
    </row>
    <row r="113" spans="2:8" x14ac:dyDescent="0.25">
      <c r="B113" s="25">
        <v>110</v>
      </c>
      <c r="C113" s="25" t="s">
        <v>154</v>
      </c>
      <c r="D113" s="21" t="s">
        <v>30</v>
      </c>
      <c r="E113" s="33" t="s">
        <v>258</v>
      </c>
      <c r="F113" s="28" t="s">
        <v>80</v>
      </c>
      <c r="G113" s="25">
        <v>12</v>
      </c>
      <c r="H113" s="80">
        <v>1</v>
      </c>
    </row>
    <row r="114" spans="2:8" x14ac:dyDescent="0.25">
      <c r="B114" s="25">
        <v>111</v>
      </c>
      <c r="C114" s="25" t="s">
        <v>155</v>
      </c>
      <c r="D114" s="21" t="s">
        <v>30</v>
      </c>
      <c r="E114" s="33" t="s">
        <v>258</v>
      </c>
      <c r="F114" s="28" t="s">
        <v>80</v>
      </c>
      <c r="G114" s="25">
        <v>16</v>
      </c>
      <c r="H114" s="80">
        <v>2</v>
      </c>
    </row>
    <row r="115" spans="2:8" x14ac:dyDescent="0.25">
      <c r="B115" s="25">
        <v>112</v>
      </c>
      <c r="C115" s="25" t="s">
        <v>156</v>
      </c>
      <c r="D115" s="21" t="s">
        <v>30</v>
      </c>
      <c r="E115" s="33" t="s">
        <v>249</v>
      </c>
      <c r="F115" s="28" t="s">
        <v>80</v>
      </c>
      <c r="G115" s="25">
        <v>2</v>
      </c>
      <c r="H115" s="80">
        <v>0</v>
      </c>
    </row>
    <row r="116" spans="2:8" x14ac:dyDescent="0.25">
      <c r="B116" s="25">
        <v>113</v>
      </c>
      <c r="C116" s="25" t="s">
        <v>157</v>
      </c>
      <c r="D116" s="21" t="s">
        <v>30</v>
      </c>
      <c r="E116" s="33" t="s">
        <v>250</v>
      </c>
      <c r="F116" s="28" t="s">
        <v>80</v>
      </c>
      <c r="G116" s="25">
        <v>1</v>
      </c>
      <c r="H116" s="80">
        <v>0</v>
      </c>
    </row>
    <row r="117" spans="2:8" x14ac:dyDescent="0.25">
      <c r="B117" s="25">
        <v>114</v>
      </c>
      <c r="C117" s="25" t="s">
        <v>257</v>
      </c>
      <c r="D117" s="21" t="s">
        <v>30</v>
      </c>
      <c r="E117" s="33" t="s">
        <v>249</v>
      </c>
      <c r="F117" s="28" t="s">
        <v>80</v>
      </c>
      <c r="G117" s="25">
        <v>5</v>
      </c>
      <c r="H117" s="80">
        <v>0</v>
      </c>
    </row>
    <row r="118" spans="2:8" x14ac:dyDescent="0.25">
      <c r="B118" s="25">
        <v>115</v>
      </c>
      <c r="C118" s="25" t="s">
        <v>158</v>
      </c>
      <c r="D118" s="21" t="s">
        <v>30</v>
      </c>
      <c r="E118" s="33" t="s">
        <v>250</v>
      </c>
      <c r="F118" s="28" t="s">
        <v>80</v>
      </c>
      <c r="G118" s="25">
        <v>6</v>
      </c>
      <c r="H118" s="80">
        <v>1</v>
      </c>
    </row>
    <row r="119" spans="2:8" x14ac:dyDescent="0.25">
      <c r="B119" s="25">
        <v>116</v>
      </c>
      <c r="C119" s="25" t="s">
        <v>159</v>
      </c>
      <c r="D119" s="21" t="s">
        <v>30</v>
      </c>
      <c r="E119" s="33" t="s">
        <v>258</v>
      </c>
      <c r="F119" s="28" t="s">
        <v>80</v>
      </c>
      <c r="G119" s="25">
        <v>18</v>
      </c>
      <c r="H119" s="80">
        <v>1</v>
      </c>
    </row>
    <row r="120" spans="2:8" x14ac:dyDescent="0.25">
      <c r="B120" s="25">
        <v>117</v>
      </c>
      <c r="C120" s="25" t="s">
        <v>160</v>
      </c>
      <c r="D120" s="21" t="s">
        <v>30</v>
      </c>
      <c r="E120" s="33" t="s">
        <v>252</v>
      </c>
      <c r="F120" s="28" t="s">
        <v>80</v>
      </c>
      <c r="G120" s="25">
        <v>8</v>
      </c>
      <c r="H120" s="80">
        <v>1</v>
      </c>
    </row>
    <row r="121" spans="2:8" x14ac:dyDescent="0.25">
      <c r="B121" s="25">
        <v>118</v>
      </c>
      <c r="C121" s="25" t="s">
        <v>161</v>
      </c>
      <c r="D121" s="21" t="s">
        <v>30</v>
      </c>
      <c r="E121" s="33" t="s">
        <v>251</v>
      </c>
      <c r="F121" s="28" t="s">
        <v>80</v>
      </c>
      <c r="G121" s="25">
        <v>4</v>
      </c>
      <c r="H121" s="80">
        <v>1</v>
      </c>
    </row>
    <row r="122" spans="2:8" x14ac:dyDescent="0.25">
      <c r="B122" s="25">
        <v>119</v>
      </c>
      <c r="C122" s="25" t="s">
        <v>162</v>
      </c>
      <c r="D122" s="21" t="s">
        <v>30</v>
      </c>
      <c r="E122" s="33" t="s">
        <v>258</v>
      </c>
      <c r="F122" s="28" t="s">
        <v>80</v>
      </c>
      <c r="G122" s="25">
        <v>14</v>
      </c>
      <c r="H122" s="80">
        <v>0</v>
      </c>
    </row>
    <row r="123" spans="2:8" x14ac:dyDescent="0.25">
      <c r="B123" s="25">
        <v>120</v>
      </c>
      <c r="C123" s="25" t="s">
        <v>163</v>
      </c>
      <c r="D123" s="21" t="s">
        <v>30</v>
      </c>
      <c r="E123" s="33" t="s">
        <v>258</v>
      </c>
      <c r="F123" s="28" t="s">
        <v>80</v>
      </c>
      <c r="G123" s="25">
        <v>18</v>
      </c>
      <c r="H123" s="80">
        <v>0</v>
      </c>
    </row>
    <row r="124" spans="2:8" x14ac:dyDescent="0.25">
      <c r="B124" s="25">
        <v>121</v>
      </c>
      <c r="C124" s="25" t="s">
        <v>164</v>
      </c>
      <c r="D124" s="21" t="s">
        <v>30</v>
      </c>
      <c r="E124" s="33" t="s">
        <v>252</v>
      </c>
      <c r="F124" s="28" t="s">
        <v>80</v>
      </c>
      <c r="G124" s="25">
        <v>13</v>
      </c>
      <c r="H124" s="80">
        <v>0</v>
      </c>
    </row>
    <row r="125" spans="2:8" x14ac:dyDescent="0.25">
      <c r="B125" s="25">
        <v>122</v>
      </c>
      <c r="C125" s="25" t="s">
        <v>165</v>
      </c>
      <c r="D125" s="21" t="s">
        <v>30</v>
      </c>
      <c r="E125" s="33" t="s">
        <v>258</v>
      </c>
      <c r="F125" s="28" t="s">
        <v>80</v>
      </c>
      <c r="G125" s="25">
        <v>14</v>
      </c>
      <c r="H125" s="80">
        <v>0</v>
      </c>
    </row>
    <row r="126" spans="2:8" x14ac:dyDescent="0.25">
      <c r="B126" s="25">
        <v>123</v>
      </c>
      <c r="C126" s="25" t="s">
        <v>166</v>
      </c>
      <c r="D126" s="21" t="s">
        <v>30</v>
      </c>
      <c r="E126" s="33" t="s">
        <v>249</v>
      </c>
      <c r="F126" s="28" t="s">
        <v>80</v>
      </c>
      <c r="G126" s="25">
        <v>7</v>
      </c>
      <c r="H126" s="80">
        <v>1</v>
      </c>
    </row>
    <row r="127" spans="2:8" x14ac:dyDescent="0.25">
      <c r="B127" s="25">
        <v>124</v>
      </c>
      <c r="C127" s="25" t="s">
        <v>167</v>
      </c>
      <c r="D127" s="21" t="s">
        <v>30</v>
      </c>
      <c r="E127" s="33" t="s">
        <v>258</v>
      </c>
      <c r="F127" s="28" t="s">
        <v>80</v>
      </c>
      <c r="G127" s="25">
        <v>13</v>
      </c>
      <c r="H127" s="80">
        <v>0</v>
      </c>
    </row>
    <row r="128" spans="2:8" x14ac:dyDescent="0.25">
      <c r="B128" s="25">
        <v>125</v>
      </c>
      <c r="C128" s="25" t="s">
        <v>168</v>
      </c>
      <c r="D128" s="21" t="s">
        <v>30</v>
      </c>
      <c r="E128" s="33" t="s">
        <v>249</v>
      </c>
      <c r="F128" s="28" t="s">
        <v>80</v>
      </c>
      <c r="G128" s="25">
        <v>5</v>
      </c>
      <c r="H128" s="80">
        <v>2</v>
      </c>
    </row>
    <row r="129" spans="2:8" x14ac:dyDescent="0.25">
      <c r="B129" s="25">
        <v>126</v>
      </c>
      <c r="C129" s="25" t="s">
        <v>169</v>
      </c>
      <c r="D129" s="21" t="s">
        <v>30</v>
      </c>
      <c r="E129" s="33" t="s">
        <v>251</v>
      </c>
      <c r="F129" s="28" t="s">
        <v>80</v>
      </c>
      <c r="G129" s="25">
        <v>7</v>
      </c>
      <c r="H129" s="80">
        <v>0</v>
      </c>
    </row>
    <row r="130" spans="2:8" x14ac:dyDescent="0.25">
      <c r="B130" s="25">
        <v>127</v>
      </c>
      <c r="C130" s="25" t="s">
        <v>170</v>
      </c>
      <c r="D130" s="21" t="s">
        <v>30</v>
      </c>
      <c r="E130" s="33" t="s">
        <v>252</v>
      </c>
      <c r="F130" s="28" t="s">
        <v>80</v>
      </c>
      <c r="G130" s="25">
        <v>10</v>
      </c>
      <c r="H130" s="80">
        <v>1</v>
      </c>
    </row>
    <row r="131" spans="2:8" x14ac:dyDescent="0.25">
      <c r="B131" s="25">
        <v>128</v>
      </c>
      <c r="C131" s="25" t="s">
        <v>171</v>
      </c>
      <c r="D131" s="21" t="s">
        <v>30</v>
      </c>
      <c r="E131" s="33" t="s">
        <v>249</v>
      </c>
      <c r="F131" s="28" t="s">
        <v>66</v>
      </c>
      <c r="G131" s="25">
        <v>4</v>
      </c>
      <c r="H131" s="80">
        <v>0</v>
      </c>
    </row>
    <row r="132" spans="2:8" x14ac:dyDescent="0.25">
      <c r="B132" s="25">
        <v>129</v>
      </c>
      <c r="C132" s="25" t="s">
        <v>172</v>
      </c>
      <c r="D132" s="21" t="s">
        <v>30</v>
      </c>
      <c r="E132" s="33" t="s">
        <v>252</v>
      </c>
      <c r="F132" s="28" t="s">
        <v>68</v>
      </c>
      <c r="G132" s="25">
        <v>8</v>
      </c>
      <c r="H132" s="80">
        <v>1</v>
      </c>
    </row>
    <row r="133" spans="2:8" x14ac:dyDescent="0.25">
      <c r="B133" s="25">
        <v>130</v>
      </c>
      <c r="C133" s="25" t="s">
        <v>173</v>
      </c>
      <c r="D133" s="21" t="s">
        <v>30</v>
      </c>
      <c r="E133" s="33" t="s">
        <v>252</v>
      </c>
      <c r="F133" s="28" t="s">
        <v>68</v>
      </c>
      <c r="G133" s="25">
        <v>16</v>
      </c>
      <c r="H133" s="80">
        <v>0</v>
      </c>
    </row>
    <row r="134" spans="2:8" x14ac:dyDescent="0.25">
      <c r="B134" s="25">
        <v>131</v>
      </c>
      <c r="C134" s="25" t="s">
        <v>174</v>
      </c>
      <c r="D134" s="21" t="s">
        <v>30</v>
      </c>
      <c r="E134" s="33" t="s">
        <v>252</v>
      </c>
      <c r="F134" s="28" t="s">
        <v>68</v>
      </c>
      <c r="G134" s="25">
        <v>8</v>
      </c>
      <c r="H134" s="80">
        <v>0</v>
      </c>
    </row>
    <row r="135" spans="2:8" x14ac:dyDescent="0.25">
      <c r="B135" s="25">
        <v>132</v>
      </c>
      <c r="C135" s="25" t="s">
        <v>175</v>
      </c>
      <c r="D135" s="21" t="s">
        <v>30</v>
      </c>
      <c r="E135" s="33" t="s">
        <v>258</v>
      </c>
      <c r="F135" s="28" t="s">
        <v>68</v>
      </c>
      <c r="G135" s="25">
        <v>13</v>
      </c>
      <c r="H135" s="80">
        <v>0</v>
      </c>
    </row>
    <row r="136" spans="2:8" x14ac:dyDescent="0.25">
      <c r="B136" s="25">
        <v>133</v>
      </c>
      <c r="C136" s="25" t="s">
        <v>176</v>
      </c>
      <c r="D136" s="21" t="s">
        <v>30</v>
      </c>
      <c r="E136" s="33" t="s">
        <v>258</v>
      </c>
      <c r="F136" s="28" t="s">
        <v>68</v>
      </c>
      <c r="G136" s="25">
        <v>15</v>
      </c>
      <c r="H136" s="80">
        <v>4</v>
      </c>
    </row>
    <row r="137" spans="2:8" x14ac:dyDescent="0.25">
      <c r="B137" s="25">
        <v>134</v>
      </c>
      <c r="C137" s="25" t="s">
        <v>177</v>
      </c>
      <c r="D137" s="21" t="s">
        <v>30</v>
      </c>
      <c r="E137" s="33" t="s">
        <v>249</v>
      </c>
      <c r="F137" s="28" t="s">
        <v>75</v>
      </c>
      <c r="G137" s="25">
        <v>5</v>
      </c>
      <c r="H137" s="80">
        <v>0</v>
      </c>
    </row>
    <row r="138" spans="2:8" x14ac:dyDescent="0.25">
      <c r="B138" s="25">
        <v>135</v>
      </c>
      <c r="C138" s="25" t="s">
        <v>178</v>
      </c>
      <c r="D138" s="21" t="s">
        <v>30</v>
      </c>
      <c r="E138" s="33" t="s">
        <v>252</v>
      </c>
      <c r="F138" s="28" t="s">
        <v>75</v>
      </c>
      <c r="G138" s="25">
        <v>11</v>
      </c>
      <c r="H138" s="80">
        <v>1</v>
      </c>
    </row>
    <row r="139" spans="2:8" x14ac:dyDescent="0.25">
      <c r="B139" s="25">
        <v>136</v>
      </c>
      <c r="C139" s="25" t="s">
        <v>179</v>
      </c>
      <c r="D139" s="21" t="s">
        <v>30</v>
      </c>
      <c r="E139" s="33" t="s">
        <v>249</v>
      </c>
      <c r="F139" s="28" t="s">
        <v>75</v>
      </c>
      <c r="G139" s="25">
        <v>3</v>
      </c>
      <c r="H139" s="80">
        <v>1</v>
      </c>
    </row>
    <row r="140" spans="2:8" x14ac:dyDescent="0.25">
      <c r="B140" s="25">
        <v>137</v>
      </c>
      <c r="C140" s="25" t="s">
        <v>181</v>
      </c>
      <c r="D140" s="24" t="s">
        <v>33</v>
      </c>
      <c r="E140" s="33" t="s">
        <v>249</v>
      </c>
      <c r="F140" s="28" t="s">
        <v>80</v>
      </c>
      <c r="G140" s="25">
        <v>5</v>
      </c>
      <c r="H140" s="80">
        <v>2</v>
      </c>
    </row>
    <row r="141" spans="2:8" x14ac:dyDescent="0.25">
      <c r="B141" s="25">
        <v>138</v>
      </c>
      <c r="C141" s="25" t="s">
        <v>182</v>
      </c>
      <c r="D141" s="24" t="s">
        <v>33</v>
      </c>
      <c r="E141" s="33" t="s">
        <v>258</v>
      </c>
      <c r="F141" s="28" t="s">
        <v>80</v>
      </c>
      <c r="G141" s="25">
        <v>16</v>
      </c>
      <c r="H141" s="80">
        <v>2</v>
      </c>
    </row>
    <row r="142" spans="2:8" x14ac:dyDescent="0.25">
      <c r="B142" s="25">
        <v>139</v>
      </c>
      <c r="C142" s="25" t="s">
        <v>183</v>
      </c>
      <c r="D142" s="24" t="s">
        <v>33</v>
      </c>
      <c r="E142" s="33" t="s">
        <v>251</v>
      </c>
      <c r="F142" s="28" t="s">
        <v>80</v>
      </c>
      <c r="G142" s="25">
        <v>6</v>
      </c>
      <c r="H142" s="80">
        <v>2</v>
      </c>
    </row>
    <row r="143" spans="2:8" x14ac:dyDescent="0.25">
      <c r="B143" s="25">
        <v>140</v>
      </c>
      <c r="C143" s="25" t="s">
        <v>184</v>
      </c>
      <c r="D143" s="24" t="s">
        <v>33</v>
      </c>
      <c r="E143" s="33" t="s">
        <v>252</v>
      </c>
      <c r="F143" s="28" t="s">
        <v>80</v>
      </c>
      <c r="G143" s="25">
        <v>13</v>
      </c>
      <c r="H143" s="80">
        <v>0</v>
      </c>
    </row>
    <row r="144" spans="2:8" x14ac:dyDescent="0.25">
      <c r="B144" s="25">
        <v>141</v>
      </c>
      <c r="C144" s="25" t="s">
        <v>185</v>
      </c>
      <c r="D144" s="24" t="s">
        <v>33</v>
      </c>
      <c r="E144" s="33" t="s">
        <v>252</v>
      </c>
      <c r="F144" s="28" t="s">
        <v>80</v>
      </c>
      <c r="G144" s="25">
        <v>9</v>
      </c>
      <c r="H144" s="80">
        <v>0</v>
      </c>
    </row>
    <row r="145" spans="2:8" x14ac:dyDescent="0.25">
      <c r="B145" s="25">
        <v>142</v>
      </c>
      <c r="C145" s="25" t="s">
        <v>186</v>
      </c>
      <c r="D145" s="24" t="s">
        <v>33</v>
      </c>
      <c r="E145" s="33" t="s">
        <v>250</v>
      </c>
      <c r="F145" s="28" t="s">
        <v>80</v>
      </c>
      <c r="G145" s="25">
        <v>2</v>
      </c>
      <c r="H145" s="80">
        <v>0</v>
      </c>
    </row>
    <row r="146" spans="2:8" x14ac:dyDescent="0.25">
      <c r="B146" s="25">
        <v>143</v>
      </c>
      <c r="C146" s="25" t="s">
        <v>187</v>
      </c>
      <c r="D146" s="24" t="s">
        <v>33</v>
      </c>
      <c r="E146" s="33" t="s">
        <v>252</v>
      </c>
      <c r="F146" s="28" t="s">
        <v>80</v>
      </c>
      <c r="G146" s="25">
        <v>8</v>
      </c>
      <c r="H146" s="80">
        <v>0</v>
      </c>
    </row>
    <row r="147" spans="2:8" x14ac:dyDescent="0.25">
      <c r="B147" s="25">
        <v>144</v>
      </c>
      <c r="C147" s="25" t="s">
        <v>188</v>
      </c>
      <c r="D147" s="24" t="s">
        <v>33</v>
      </c>
      <c r="E147" s="33" t="s">
        <v>258</v>
      </c>
      <c r="F147" s="28" t="s">
        <v>80</v>
      </c>
      <c r="G147" s="25">
        <v>16</v>
      </c>
      <c r="H147" s="80">
        <v>2</v>
      </c>
    </row>
    <row r="148" spans="2:8" x14ac:dyDescent="0.25">
      <c r="B148" s="25">
        <v>145</v>
      </c>
      <c r="C148" s="25" t="s">
        <v>189</v>
      </c>
      <c r="D148" s="24" t="s">
        <v>33</v>
      </c>
      <c r="E148" s="33" t="s">
        <v>258</v>
      </c>
      <c r="F148" s="28" t="s">
        <v>80</v>
      </c>
      <c r="G148" s="25">
        <v>18</v>
      </c>
      <c r="H148" s="80">
        <v>2</v>
      </c>
    </row>
    <row r="149" spans="2:8" x14ac:dyDescent="0.25">
      <c r="B149" s="25">
        <v>146</v>
      </c>
      <c r="C149" s="25" t="s">
        <v>190</v>
      </c>
      <c r="D149" s="24" t="s">
        <v>33</v>
      </c>
      <c r="E149" s="33" t="s">
        <v>252</v>
      </c>
      <c r="F149" s="28" t="s">
        <v>80</v>
      </c>
      <c r="G149" s="25">
        <v>13</v>
      </c>
      <c r="H149" s="80">
        <v>3</v>
      </c>
    </row>
    <row r="150" spans="2:8" x14ac:dyDescent="0.25">
      <c r="B150" s="25">
        <v>147</v>
      </c>
      <c r="C150" s="25" t="s">
        <v>191</v>
      </c>
      <c r="D150" s="24" t="s">
        <v>33</v>
      </c>
      <c r="E150" s="33" t="s">
        <v>250</v>
      </c>
      <c r="F150" s="28" t="s">
        <v>80</v>
      </c>
      <c r="G150" s="25">
        <v>2</v>
      </c>
      <c r="H150" s="80">
        <v>0</v>
      </c>
    </row>
    <row r="151" spans="2:8" x14ac:dyDescent="0.25">
      <c r="B151" s="25">
        <v>148</v>
      </c>
      <c r="C151" s="25" t="s">
        <v>192</v>
      </c>
      <c r="D151" s="24" t="s">
        <v>33</v>
      </c>
      <c r="E151" s="33" t="s">
        <v>258</v>
      </c>
      <c r="F151" s="28" t="s">
        <v>80</v>
      </c>
      <c r="G151" s="25">
        <v>17</v>
      </c>
      <c r="H151" s="80">
        <v>0</v>
      </c>
    </row>
    <row r="152" spans="2:8" x14ac:dyDescent="0.25">
      <c r="B152" s="25">
        <v>149</v>
      </c>
      <c r="C152" s="25" t="s">
        <v>193</v>
      </c>
      <c r="D152" s="24" t="s">
        <v>33</v>
      </c>
      <c r="E152" s="33" t="s">
        <v>249</v>
      </c>
      <c r="F152" s="28" t="s">
        <v>80</v>
      </c>
      <c r="G152" s="25">
        <v>8</v>
      </c>
      <c r="H152" s="80">
        <v>0</v>
      </c>
    </row>
    <row r="153" spans="2:8" x14ac:dyDescent="0.25">
      <c r="B153" s="25">
        <v>150</v>
      </c>
      <c r="C153" s="25" t="s">
        <v>194</v>
      </c>
      <c r="D153" s="24" t="s">
        <v>33</v>
      </c>
      <c r="E153" s="33" t="s">
        <v>258</v>
      </c>
      <c r="F153" s="28" t="s">
        <v>80</v>
      </c>
      <c r="G153" s="25">
        <v>14</v>
      </c>
      <c r="H153" s="80">
        <v>0</v>
      </c>
    </row>
    <row r="154" spans="2:8" x14ac:dyDescent="0.25">
      <c r="B154" s="25">
        <v>151</v>
      </c>
      <c r="C154" s="25" t="s">
        <v>195</v>
      </c>
      <c r="D154" s="24" t="s">
        <v>33</v>
      </c>
      <c r="E154" s="33" t="s">
        <v>249</v>
      </c>
      <c r="F154" s="28" t="s">
        <v>80</v>
      </c>
      <c r="G154" s="25">
        <v>6</v>
      </c>
      <c r="H154" s="80">
        <v>1</v>
      </c>
    </row>
    <row r="155" spans="2:8" x14ac:dyDescent="0.25">
      <c r="B155" s="25">
        <v>152</v>
      </c>
      <c r="C155" s="25" t="s">
        <v>196</v>
      </c>
      <c r="D155" s="24" t="s">
        <v>33</v>
      </c>
      <c r="E155" s="33" t="s">
        <v>249</v>
      </c>
      <c r="F155" s="28" t="s">
        <v>80</v>
      </c>
      <c r="G155" s="25">
        <v>3</v>
      </c>
      <c r="H155" s="80">
        <v>1</v>
      </c>
    </row>
    <row r="156" spans="2:8" x14ac:dyDescent="0.25">
      <c r="B156" s="25">
        <v>153</v>
      </c>
      <c r="C156" s="25" t="s">
        <v>197</v>
      </c>
      <c r="D156" s="24" t="s">
        <v>33</v>
      </c>
      <c r="E156" s="33" t="s">
        <v>258</v>
      </c>
      <c r="F156" s="28" t="s">
        <v>80</v>
      </c>
      <c r="G156" s="25">
        <v>11</v>
      </c>
      <c r="H156" s="80">
        <v>1</v>
      </c>
    </row>
    <row r="157" spans="2:8" x14ac:dyDescent="0.25">
      <c r="B157" s="25">
        <v>154</v>
      </c>
      <c r="C157" s="25" t="s">
        <v>198</v>
      </c>
      <c r="D157" s="24" t="s">
        <v>33</v>
      </c>
      <c r="E157" s="33" t="s">
        <v>258</v>
      </c>
      <c r="F157" s="28" t="s">
        <v>80</v>
      </c>
      <c r="G157" s="25">
        <v>17</v>
      </c>
      <c r="H157" s="80">
        <v>1</v>
      </c>
    </row>
    <row r="158" spans="2:8" x14ac:dyDescent="0.25">
      <c r="B158" s="25">
        <v>155</v>
      </c>
      <c r="C158" s="25" t="s">
        <v>199</v>
      </c>
      <c r="D158" s="24" t="s">
        <v>33</v>
      </c>
      <c r="E158" s="33" t="s">
        <v>258</v>
      </c>
      <c r="F158" s="28" t="s">
        <v>80</v>
      </c>
      <c r="G158" s="25">
        <v>16</v>
      </c>
      <c r="H158" s="80">
        <v>2</v>
      </c>
    </row>
    <row r="159" spans="2:8" x14ac:dyDescent="0.25">
      <c r="B159" s="25">
        <v>156</v>
      </c>
      <c r="C159" s="25" t="s">
        <v>200</v>
      </c>
      <c r="D159" s="24" t="s">
        <v>33</v>
      </c>
      <c r="E159" s="33" t="s">
        <v>258</v>
      </c>
      <c r="F159" s="28" t="s">
        <v>80</v>
      </c>
      <c r="G159" s="25">
        <v>16</v>
      </c>
      <c r="H159" s="80">
        <v>1</v>
      </c>
    </row>
    <row r="160" spans="2:8" x14ac:dyDescent="0.25">
      <c r="B160" s="25">
        <v>157</v>
      </c>
      <c r="C160" s="25" t="s">
        <v>201</v>
      </c>
      <c r="D160" s="24" t="s">
        <v>33</v>
      </c>
      <c r="E160" s="33" t="s">
        <v>251</v>
      </c>
      <c r="F160" s="28" t="s">
        <v>80</v>
      </c>
      <c r="G160" s="25">
        <v>7</v>
      </c>
      <c r="H160" s="80">
        <v>0</v>
      </c>
    </row>
    <row r="161" spans="2:8" x14ac:dyDescent="0.25">
      <c r="B161" s="25">
        <v>158</v>
      </c>
      <c r="C161" s="25" t="s">
        <v>202</v>
      </c>
      <c r="D161" s="24" t="s">
        <v>33</v>
      </c>
      <c r="E161" s="33" t="s">
        <v>249</v>
      </c>
      <c r="F161" s="28" t="s">
        <v>80</v>
      </c>
      <c r="G161" s="25">
        <v>8</v>
      </c>
      <c r="H161" s="80">
        <v>0</v>
      </c>
    </row>
    <row r="162" spans="2:8" x14ac:dyDescent="0.25">
      <c r="B162" s="25">
        <v>159</v>
      </c>
      <c r="C162" s="25" t="s">
        <v>203</v>
      </c>
      <c r="D162" s="24" t="s">
        <v>33</v>
      </c>
      <c r="E162" s="33" t="s">
        <v>251</v>
      </c>
      <c r="F162" s="28" t="s">
        <v>80</v>
      </c>
      <c r="G162" s="25">
        <v>3</v>
      </c>
      <c r="H162" s="80">
        <v>0</v>
      </c>
    </row>
    <row r="163" spans="2:8" x14ac:dyDescent="0.25">
      <c r="B163" s="25">
        <v>160</v>
      </c>
      <c r="C163" s="25" t="s">
        <v>204</v>
      </c>
      <c r="D163" s="24" t="s">
        <v>33</v>
      </c>
      <c r="E163" s="33" t="s">
        <v>252</v>
      </c>
      <c r="F163" s="28" t="s">
        <v>80</v>
      </c>
      <c r="G163" s="25">
        <v>10</v>
      </c>
      <c r="H163" s="80">
        <v>1</v>
      </c>
    </row>
    <row r="164" spans="2:8" x14ac:dyDescent="0.25">
      <c r="B164" s="25">
        <v>161</v>
      </c>
      <c r="C164" s="25" t="s">
        <v>205</v>
      </c>
      <c r="D164" s="24" t="s">
        <v>33</v>
      </c>
      <c r="E164" s="33" t="s">
        <v>258</v>
      </c>
      <c r="F164" s="28" t="s">
        <v>68</v>
      </c>
      <c r="G164" s="25">
        <v>17</v>
      </c>
      <c r="H164" s="80">
        <v>0</v>
      </c>
    </row>
    <row r="165" spans="2:8" x14ac:dyDescent="0.25">
      <c r="B165" s="25">
        <v>162</v>
      </c>
      <c r="C165" s="25" t="s">
        <v>206</v>
      </c>
      <c r="D165" s="24" t="s">
        <v>33</v>
      </c>
      <c r="E165" s="33" t="s">
        <v>249</v>
      </c>
      <c r="F165" s="28" t="s">
        <v>68</v>
      </c>
      <c r="G165" s="25">
        <v>5</v>
      </c>
      <c r="H165" s="80">
        <v>0</v>
      </c>
    </row>
    <row r="166" spans="2:8" x14ac:dyDescent="0.25">
      <c r="B166" s="25">
        <v>163</v>
      </c>
      <c r="C166" s="25" t="s">
        <v>207</v>
      </c>
      <c r="D166" s="24" t="s">
        <v>33</v>
      </c>
      <c r="E166" s="33" t="s">
        <v>249</v>
      </c>
      <c r="F166" s="28" t="s">
        <v>66</v>
      </c>
      <c r="G166" s="25">
        <v>3</v>
      </c>
      <c r="H166" s="80">
        <v>1</v>
      </c>
    </row>
    <row r="167" spans="2:8" x14ac:dyDescent="0.25">
      <c r="B167" s="25">
        <v>164</v>
      </c>
      <c r="C167" s="25" t="s">
        <v>208</v>
      </c>
      <c r="D167" s="24" t="s">
        <v>33</v>
      </c>
      <c r="E167" s="33" t="s">
        <v>252</v>
      </c>
      <c r="F167" s="28" t="s">
        <v>68</v>
      </c>
      <c r="G167" s="25">
        <v>13</v>
      </c>
      <c r="H167" s="80">
        <v>0</v>
      </c>
    </row>
    <row r="168" spans="2:8" x14ac:dyDescent="0.25">
      <c r="B168" s="25">
        <v>165</v>
      </c>
      <c r="C168" s="25" t="s">
        <v>209</v>
      </c>
      <c r="D168" s="24" t="s">
        <v>33</v>
      </c>
      <c r="E168" s="33" t="s">
        <v>258</v>
      </c>
      <c r="F168" s="28" t="s">
        <v>68</v>
      </c>
      <c r="G168" s="25">
        <v>16</v>
      </c>
      <c r="H168" s="80">
        <v>0</v>
      </c>
    </row>
    <row r="169" spans="2:8" x14ac:dyDescent="0.25">
      <c r="B169" s="25">
        <v>166</v>
      </c>
      <c r="C169" s="25" t="s">
        <v>210</v>
      </c>
      <c r="D169" s="24" t="s">
        <v>33</v>
      </c>
      <c r="E169" s="33" t="s">
        <v>252</v>
      </c>
      <c r="F169" s="28" t="s">
        <v>75</v>
      </c>
      <c r="G169" s="25">
        <v>9</v>
      </c>
      <c r="H169" s="80">
        <v>0</v>
      </c>
    </row>
    <row r="170" spans="2:8" x14ac:dyDescent="0.25">
      <c r="B170" s="25">
        <v>167</v>
      </c>
      <c r="C170" s="25" t="s">
        <v>211</v>
      </c>
      <c r="D170" s="24" t="s">
        <v>33</v>
      </c>
      <c r="E170" s="33" t="s">
        <v>252</v>
      </c>
      <c r="F170" s="28" t="s">
        <v>75</v>
      </c>
      <c r="G170" s="25">
        <v>7</v>
      </c>
      <c r="H170" s="80">
        <v>0</v>
      </c>
    </row>
    <row r="171" spans="2:8" x14ac:dyDescent="0.25">
      <c r="B171" s="25">
        <v>168</v>
      </c>
      <c r="C171" s="25" t="s">
        <v>212</v>
      </c>
      <c r="D171" s="24" t="s">
        <v>33</v>
      </c>
      <c r="E171" s="33" t="s">
        <v>249</v>
      </c>
      <c r="F171" s="28" t="s">
        <v>75</v>
      </c>
      <c r="G171" s="25">
        <v>6</v>
      </c>
      <c r="H171" s="80">
        <v>1</v>
      </c>
    </row>
    <row r="172" spans="2:8" x14ac:dyDescent="0.25">
      <c r="B172" s="25">
        <v>169</v>
      </c>
      <c r="C172" s="25" t="s">
        <v>213</v>
      </c>
      <c r="D172" s="24" t="s">
        <v>33</v>
      </c>
      <c r="E172" s="33" t="s">
        <v>258</v>
      </c>
      <c r="F172" s="28" t="s">
        <v>75</v>
      </c>
      <c r="G172" s="25">
        <v>15</v>
      </c>
      <c r="H172" s="80">
        <v>0</v>
      </c>
    </row>
    <row r="173" spans="2:8" x14ac:dyDescent="0.25">
      <c r="B173" s="25">
        <v>170</v>
      </c>
      <c r="C173" s="25" t="s">
        <v>214</v>
      </c>
      <c r="D173" s="24" t="s">
        <v>33</v>
      </c>
      <c r="E173" s="33" t="s">
        <v>252</v>
      </c>
      <c r="F173" s="28" t="s">
        <v>75</v>
      </c>
      <c r="G173" s="25">
        <v>8</v>
      </c>
      <c r="H173" s="80">
        <v>0</v>
      </c>
    </row>
    <row r="174" spans="2:8" x14ac:dyDescent="0.25">
      <c r="B174" s="25">
        <v>171</v>
      </c>
      <c r="C174" s="25" t="s">
        <v>215</v>
      </c>
      <c r="D174" s="22" t="s">
        <v>31</v>
      </c>
      <c r="E174" s="33" t="s">
        <v>258</v>
      </c>
      <c r="F174" s="28" t="s">
        <v>80</v>
      </c>
      <c r="G174" s="25">
        <v>17</v>
      </c>
      <c r="H174" s="80">
        <v>1</v>
      </c>
    </row>
    <row r="175" spans="2:8" x14ac:dyDescent="0.25">
      <c r="B175" s="25">
        <v>172</v>
      </c>
      <c r="C175" s="25" t="s">
        <v>216</v>
      </c>
      <c r="D175" s="22" t="s">
        <v>31</v>
      </c>
      <c r="E175" s="33" t="s">
        <v>252</v>
      </c>
      <c r="F175" s="28" t="s">
        <v>80</v>
      </c>
      <c r="G175" s="25">
        <v>8</v>
      </c>
      <c r="H175" s="80">
        <v>0</v>
      </c>
    </row>
    <row r="176" spans="2:8" x14ac:dyDescent="0.25">
      <c r="B176" s="25">
        <v>173</v>
      </c>
      <c r="C176" s="25" t="s">
        <v>217</v>
      </c>
      <c r="D176" s="22" t="s">
        <v>31</v>
      </c>
      <c r="E176" s="33" t="s">
        <v>249</v>
      </c>
      <c r="F176" s="28" t="s">
        <v>80</v>
      </c>
      <c r="G176" s="25">
        <v>7</v>
      </c>
      <c r="H176" s="80">
        <v>0</v>
      </c>
    </row>
    <row r="177" spans="2:8" x14ac:dyDescent="0.25">
      <c r="B177" s="25">
        <v>174</v>
      </c>
      <c r="C177" s="25" t="s">
        <v>218</v>
      </c>
      <c r="D177" s="22" t="s">
        <v>31</v>
      </c>
      <c r="E177" s="33" t="s">
        <v>258</v>
      </c>
      <c r="F177" s="28" t="s">
        <v>80</v>
      </c>
      <c r="G177" s="25">
        <v>14</v>
      </c>
      <c r="H177" s="80">
        <v>0</v>
      </c>
    </row>
    <row r="178" spans="2:8" x14ac:dyDescent="0.25">
      <c r="B178" s="25">
        <v>175</v>
      </c>
      <c r="C178" s="25" t="s">
        <v>219</v>
      </c>
      <c r="D178" s="22" t="s">
        <v>31</v>
      </c>
      <c r="E178" s="33" t="s">
        <v>249</v>
      </c>
      <c r="F178" s="28" t="s">
        <v>80</v>
      </c>
      <c r="G178" s="25">
        <v>7</v>
      </c>
      <c r="H178" s="80">
        <v>0</v>
      </c>
    </row>
    <row r="179" spans="2:8" x14ac:dyDescent="0.25">
      <c r="B179" s="25">
        <v>176</v>
      </c>
      <c r="C179" s="25" t="s">
        <v>220</v>
      </c>
      <c r="D179" s="22" t="s">
        <v>31</v>
      </c>
      <c r="E179" s="33" t="s">
        <v>258</v>
      </c>
      <c r="F179" s="28" t="s">
        <v>80</v>
      </c>
      <c r="G179" s="25">
        <v>16</v>
      </c>
      <c r="H179" s="80">
        <v>0</v>
      </c>
    </row>
    <row r="180" spans="2:8" x14ac:dyDescent="0.25">
      <c r="B180" s="25">
        <v>177</v>
      </c>
      <c r="C180" s="25" t="s">
        <v>221</v>
      </c>
      <c r="D180" s="22" t="s">
        <v>31</v>
      </c>
      <c r="E180" s="33" t="s">
        <v>252</v>
      </c>
      <c r="F180" s="28" t="s">
        <v>80</v>
      </c>
      <c r="G180" s="25">
        <v>10</v>
      </c>
      <c r="H180" s="80">
        <v>0</v>
      </c>
    </row>
    <row r="181" spans="2:8" x14ac:dyDescent="0.25">
      <c r="B181" s="25">
        <v>178</v>
      </c>
      <c r="C181" s="25" t="s">
        <v>222</v>
      </c>
      <c r="D181" s="22" t="s">
        <v>31</v>
      </c>
      <c r="E181" s="33" t="s">
        <v>250</v>
      </c>
      <c r="F181" s="28" t="s">
        <v>80</v>
      </c>
      <c r="G181" s="25">
        <v>1</v>
      </c>
      <c r="H181" s="80">
        <v>0</v>
      </c>
    </row>
    <row r="182" spans="2:8" x14ac:dyDescent="0.25">
      <c r="B182" s="25">
        <v>179</v>
      </c>
      <c r="C182" s="25" t="s">
        <v>223</v>
      </c>
      <c r="D182" s="22" t="s">
        <v>31</v>
      </c>
      <c r="E182" s="33" t="s">
        <v>258</v>
      </c>
      <c r="F182" s="28" t="s">
        <v>80</v>
      </c>
      <c r="G182" s="25">
        <v>15</v>
      </c>
      <c r="H182" s="80">
        <v>2</v>
      </c>
    </row>
    <row r="183" spans="2:8" x14ac:dyDescent="0.25">
      <c r="B183" s="25">
        <v>180</v>
      </c>
      <c r="C183" s="25" t="s">
        <v>224</v>
      </c>
      <c r="D183" s="22" t="s">
        <v>31</v>
      </c>
      <c r="E183" s="33" t="s">
        <v>251</v>
      </c>
      <c r="F183" s="28" t="s">
        <v>80</v>
      </c>
      <c r="G183" s="25">
        <v>7</v>
      </c>
      <c r="H183" s="80">
        <v>1</v>
      </c>
    </row>
    <row r="184" spans="2:8" x14ac:dyDescent="0.25">
      <c r="B184" s="25">
        <v>181</v>
      </c>
      <c r="C184" s="25" t="s">
        <v>225</v>
      </c>
      <c r="D184" s="22" t="s">
        <v>31</v>
      </c>
      <c r="E184" s="33" t="s">
        <v>258</v>
      </c>
      <c r="F184" s="28" t="s">
        <v>80</v>
      </c>
      <c r="G184" s="25">
        <v>16</v>
      </c>
      <c r="H184" s="80">
        <v>0</v>
      </c>
    </row>
    <row r="185" spans="2:8" x14ac:dyDescent="0.25">
      <c r="B185" s="25">
        <v>182</v>
      </c>
      <c r="C185" s="25" t="s">
        <v>226</v>
      </c>
      <c r="D185" s="22" t="s">
        <v>31</v>
      </c>
      <c r="E185" s="33" t="s">
        <v>258</v>
      </c>
      <c r="F185" s="28" t="s">
        <v>80</v>
      </c>
      <c r="G185" s="25">
        <v>16</v>
      </c>
      <c r="H185" s="80">
        <v>1</v>
      </c>
    </row>
    <row r="186" spans="2:8" x14ac:dyDescent="0.25">
      <c r="B186" s="25">
        <v>183</v>
      </c>
      <c r="C186" s="25" t="s">
        <v>227</v>
      </c>
      <c r="D186" s="22" t="s">
        <v>31</v>
      </c>
      <c r="E186" s="33" t="s">
        <v>252</v>
      </c>
      <c r="F186" s="28" t="s">
        <v>80</v>
      </c>
      <c r="G186" s="25">
        <v>13</v>
      </c>
      <c r="H186" s="80">
        <v>3</v>
      </c>
    </row>
    <row r="187" spans="2:8" x14ac:dyDescent="0.25">
      <c r="B187" s="25">
        <v>184</v>
      </c>
      <c r="C187" s="25" t="s">
        <v>228</v>
      </c>
      <c r="D187" s="22" t="s">
        <v>31</v>
      </c>
      <c r="E187" s="33" t="s">
        <v>252</v>
      </c>
      <c r="F187" s="28" t="s">
        <v>80</v>
      </c>
      <c r="G187" s="25">
        <v>12</v>
      </c>
      <c r="H187" s="80">
        <v>0</v>
      </c>
    </row>
    <row r="188" spans="2:8" x14ac:dyDescent="0.25">
      <c r="B188" s="25">
        <v>185</v>
      </c>
      <c r="C188" s="25" t="s">
        <v>229</v>
      </c>
      <c r="D188" s="22" t="s">
        <v>31</v>
      </c>
      <c r="E188" s="33" t="s">
        <v>249</v>
      </c>
      <c r="F188" s="28" t="s">
        <v>80</v>
      </c>
      <c r="G188" s="25">
        <v>6</v>
      </c>
      <c r="H188" s="80">
        <v>1</v>
      </c>
    </row>
    <row r="189" spans="2:8" x14ac:dyDescent="0.25">
      <c r="B189" s="25">
        <v>186</v>
      </c>
      <c r="C189" s="25" t="s">
        <v>230</v>
      </c>
      <c r="D189" s="22" t="s">
        <v>31</v>
      </c>
      <c r="E189" s="33" t="s">
        <v>249</v>
      </c>
      <c r="F189" s="28" t="s">
        <v>80</v>
      </c>
      <c r="G189" s="25">
        <v>4</v>
      </c>
      <c r="H189" s="80">
        <v>0</v>
      </c>
    </row>
    <row r="190" spans="2:8" x14ac:dyDescent="0.25">
      <c r="B190" s="25">
        <v>187</v>
      </c>
      <c r="C190" s="25" t="s">
        <v>231</v>
      </c>
      <c r="D190" s="22" t="s">
        <v>31</v>
      </c>
      <c r="E190" s="33" t="s">
        <v>258</v>
      </c>
      <c r="F190" s="28" t="s">
        <v>80</v>
      </c>
      <c r="G190" s="25">
        <v>23</v>
      </c>
      <c r="H190" s="80">
        <v>0</v>
      </c>
    </row>
    <row r="191" spans="2:8" x14ac:dyDescent="0.25">
      <c r="B191" s="25">
        <v>188</v>
      </c>
      <c r="C191" s="25" t="s">
        <v>232</v>
      </c>
      <c r="D191" s="22" t="s">
        <v>31</v>
      </c>
      <c r="E191" s="33" t="s">
        <v>258</v>
      </c>
      <c r="F191" s="28" t="s">
        <v>80</v>
      </c>
      <c r="G191" s="25">
        <v>13</v>
      </c>
      <c r="H191" s="80">
        <v>0</v>
      </c>
    </row>
    <row r="192" spans="2:8" x14ac:dyDescent="0.25">
      <c r="B192" s="25">
        <v>189</v>
      </c>
      <c r="C192" s="25" t="s">
        <v>233</v>
      </c>
      <c r="D192" s="22" t="s">
        <v>31</v>
      </c>
      <c r="E192" s="33" t="s">
        <v>249</v>
      </c>
      <c r="F192" s="28" t="s">
        <v>80</v>
      </c>
      <c r="G192" s="25">
        <v>4</v>
      </c>
      <c r="H192" s="80">
        <v>1</v>
      </c>
    </row>
    <row r="193" spans="2:8" x14ac:dyDescent="0.25">
      <c r="B193" s="25">
        <v>190</v>
      </c>
      <c r="C193" s="25" t="s">
        <v>234</v>
      </c>
      <c r="D193" s="22" t="s">
        <v>31</v>
      </c>
      <c r="E193" s="33" t="s">
        <v>252</v>
      </c>
      <c r="F193" s="28" t="s">
        <v>80</v>
      </c>
      <c r="G193" s="25">
        <v>9</v>
      </c>
      <c r="H193" s="80">
        <v>0</v>
      </c>
    </row>
    <row r="194" spans="2:8" x14ac:dyDescent="0.25">
      <c r="B194" s="25">
        <v>191</v>
      </c>
      <c r="C194" s="25" t="s">
        <v>235</v>
      </c>
      <c r="D194" s="22" t="s">
        <v>31</v>
      </c>
      <c r="E194" s="33" t="s">
        <v>252</v>
      </c>
      <c r="F194" s="28" t="s">
        <v>80</v>
      </c>
      <c r="G194" s="25">
        <v>7</v>
      </c>
      <c r="H194" s="80">
        <v>0</v>
      </c>
    </row>
    <row r="195" spans="2:8" x14ac:dyDescent="0.25">
      <c r="B195" s="25">
        <v>192</v>
      </c>
      <c r="C195" s="25" t="s">
        <v>236</v>
      </c>
      <c r="D195" s="22" t="s">
        <v>31</v>
      </c>
      <c r="E195" s="33" t="s">
        <v>250</v>
      </c>
      <c r="F195" s="28" t="s">
        <v>80</v>
      </c>
      <c r="G195" s="25">
        <v>3</v>
      </c>
      <c r="H195" s="80">
        <v>0</v>
      </c>
    </row>
    <row r="196" spans="2:8" x14ac:dyDescent="0.25">
      <c r="B196" s="25">
        <v>193</v>
      </c>
      <c r="C196" s="25" t="s">
        <v>238</v>
      </c>
      <c r="D196" s="22" t="s">
        <v>31</v>
      </c>
      <c r="E196" s="33" t="s">
        <v>251</v>
      </c>
      <c r="F196" s="28" t="s">
        <v>80</v>
      </c>
      <c r="G196" s="25">
        <v>3</v>
      </c>
      <c r="H196" s="80">
        <v>1</v>
      </c>
    </row>
    <row r="197" spans="2:8" x14ac:dyDescent="0.25">
      <c r="B197" s="25">
        <v>194</v>
      </c>
      <c r="C197" s="25" t="s">
        <v>237</v>
      </c>
      <c r="D197" s="22" t="s">
        <v>31</v>
      </c>
      <c r="E197" s="33" t="s">
        <v>258</v>
      </c>
      <c r="F197" s="28" t="s">
        <v>80</v>
      </c>
      <c r="G197" s="25">
        <v>14</v>
      </c>
      <c r="H197" s="80">
        <v>1</v>
      </c>
    </row>
    <row r="198" spans="2:8" x14ac:dyDescent="0.25">
      <c r="B198" s="25">
        <v>195</v>
      </c>
      <c r="C198" s="25" t="s">
        <v>239</v>
      </c>
      <c r="D198" s="22" t="s">
        <v>31</v>
      </c>
      <c r="E198" s="33" t="s">
        <v>251</v>
      </c>
      <c r="F198" s="28" t="s">
        <v>66</v>
      </c>
      <c r="G198" s="25">
        <v>4</v>
      </c>
      <c r="H198" s="80">
        <v>1</v>
      </c>
    </row>
    <row r="199" spans="2:8" x14ac:dyDescent="0.25">
      <c r="B199" s="25">
        <v>196</v>
      </c>
      <c r="C199" s="25" t="s">
        <v>240</v>
      </c>
      <c r="D199" s="22" t="s">
        <v>31</v>
      </c>
      <c r="E199" s="33" t="s">
        <v>258</v>
      </c>
      <c r="F199" s="28" t="s">
        <v>68</v>
      </c>
      <c r="G199" s="25">
        <v>16</v>
      </c>
      <c r="H199" s="80">
        <v>1</v>
      </c>
    </row>
    <row r="200" spans="2:8" x14ac:dyDescent="0.25">
      <c r="B200" s="25">
        <v>197</v>
      </c>
      <c r="C200" s="25" t="s">
        <v>241</v>
      </c>
      <c r="D200" s="22" t="s">
        <v>31</v>
      </c>
      <c r="E200" s="33" t="s">
        <v>258</v>
      </c>
      <c r="F200" s="28" t="s">
        <v>68</v>
      </c>
      <c r="G200" s="25">
        <v>14</v>
      </c>
      <c r="H200" s="80">
        <v>0</v>
      </c>
    </row>
    <row r="201" spans="2:8" x14ac:dyDescent="0.25">
      <c r="B201" s="25">
        <v>198</v>
      </c>
      <c r="C201" s="25" t="s">
        <v>242</v>
      </c>
      <c r="D201" s="22" t="s">
        <v>31</v>
      </c>
      <c r="E201" s="33" t="s">
        <v>249</v>
      </c>
      <c r="F201" s="28" t="s">
        <v>66</v>
      </c>
      <c r="G201" s="25">
        <v>7</v>
      </c>
      <c r="H201" s="80">
        <v>2</v>
      </c>
    </row>
    <row r="202" spans="2:8" x14ac:dyDescent="0.25">
      <c r="B202" s="25">
        <v>199</v>
      </c>
      <c r="C202" s="25" t="s">
        <v>243</v>
      </c>
      <c r="D202" s="22" t="s">
        <v>31</v>
      </c>
      <c r="E202" s="33" t="s">
        <v>252</v>
      </c>
      <c r="F202" s="28" t="s">
        <v>68</v>
      </c>
      <c r="G202" s="25">
        <v>10</v>
      </c>
      <c r="H202" s="80">
        <v>1</v>
      </c>
    </row>
    <row r="203" spans="2:8" x14ac:dyDescent="0.25">
      <c r="B203" s="25">
        <v>200</v>
      </c>
      <c r="C203" s="25" t="s">
        <v>244</v>
      </c>
      <c r="D203" s="22" t="s">
        <v>31</v>
      </c>
      <c r="E203" s="33" t="s">
        <v>252</v>
      </c>
      <c r="F203" s="28" t="s">
        <v>68</v>
      </c>
      <c r="G203" s="25">
        <v>10</v>
      </c>
      <c r="H203" s="80">
        <v>0</v>
      </c>
    </row>
    <row r="204" spans="2:8" x14ac:dyDescent="0.25">
      <c r="B204" s="25">
        <v>201</v>
      </c>
      <c r="C204" s="25" t="s">
        <v>245</v>
      </c>
      <c r="D204" s="22" t="s">
        <v>31</v>
      </c>
      <c r="E204" s="33" t="s">
        <v>258</v>
      </c>
      <c r="F204" s="28" t="s">
        <v>75</v>
      </c>
      <c r="G204" s="25">
        <v>11</v>
      </c>
      <c r="H204" s="80">
        <v>1</v>
      </c>
    </row>
    <row r="205" spans="2:8" x14ac:dyDescent="0.25">
      <c r="B205" s="25">
        <v>202</v>
      </c>
      <c r="C205" s="25" t="s">
        <v>246</v>
      </c>
      <c r="D205" s="22" t="s">
        <v>31</v>
      </c>
      <c r="E205" s="33" t="s">
        <v>252</v>
      </c>
      <c r="F205" s="28" t="s">
        <v>75</v>
      </c>
      <c r="G205" s="25">
        <v>13</v>
      </c>
      <c r="H205" s="80">
        <v>1</v>
      </c>
    </row>
    <row r="206" spans="2:8" x14ac:dyDescent="0.25">
      <c r="B206" s="25">
        <v>203</v>
      </c>
      <c r="C206" s="25" t="s">
        <v>247</v>
      </c>
      <c r="D206" s="22" t="s">
        <v>31</v>
      </c>
      <c r="E206" s="33" t="s">
        <v>249</v>
      </c>
      <c r="F206" s="28" t="s">
        <v>75</v>
      </c>
      <c r="G206" s="25">
        <v>4</v>
      </c>
      <c r="H206" s="80">
        <v>0</v>
      </c>
    </row>
    <row r="207" spans="2:8" x14ac:dyDescent="0.25">
      <c r="B207" s="25">
        <v>204</v>
      </c>
      <c r="C207" s="25" t="s">
        <v>248</v>
      </c>
      <c r="D207" s="22" t="s">
        <v>31</v>
      </c>
      <c r="E207" s="33" t="s">
        <v>249</v>
      </c>
      <c r="F207" s="28" t="s">
        <v>75</v>
      </c>
      <c r="G207" s="25">
        <v>4</v>
      </c>
      <c r="H207" s="80">
        <v>0</v>
      </c>
    </row>
    <row r="208" spans="2:8" x14ac:dyDescent="0.25">
      <c r="B208" s="25">
        <v>205</v>
      </c>
      <c r="C208" s="25" t="s">
        <v>46</v>
      </c>
      <c r="D208" s="23" t="s">
        <v>32</v>
      </c>
      <c r="E208" s="33" t="s">
        <v>253</v>
      </c>
      <c r="F208" s="28" t="s">
        <v>80</v>
      </c>
      <c r="G208" s="25">
        <v>0</v>
      </c>
      <c r="H208" s="81">
        <v>0</v>
      </c>
    </row>
    <row r="209" spans="2:8" x14ac:dyDescent="0.25">
      <c r="B209" s="25">
        <v>206</v>
      </c>
      <c r="C209" s="25" t="s">
        <v>256</v>
      </c>
      <c r="D209" s="23" t="s">
        <v>32</v>
      </c>
      <c r="E209" s="33" t="s">
        <v>253</v>
      </c>
      <c r="F209" s="28" t="s">
        <v>80</v>
      </c>
      <c r="G209" s="25">
        <v>0</v>
      </c>
      <c r="H209" s="81">
        <v>0</v>
      </c>
    </row>
    <row r="210" spans="2:8" x14ac:dyDescent="0.25">
      <c r="B210" s="25">
        <v>207</v>
      </c>
      <c r="C210" s="25" t="s">
        <v>86</v>
      </c>
      <c r="D210" s="27" t="s">
        <v>29</v>
      </c>
      <c r="E210" s="33" t="s">
        <v>253</v>
      </c>
      <c r="F210" s="28" t="s">
        <v>80</v>
      </c>
      <c r="G210" s="25">
        <v>0</v>
      </c>
      <c r="H210" s="81">
        <v>0</v>
      </c>
    </row>
    <row r="211" spans="2:8" x14ac:dyDescent="0.25">
      <c r="B211" s="25">
        <v>208</v>
      </c>
      <c r="C211" s="25" t="s">
        <v>95</v>
      </c>
      <c r="D211" s="27" t="s">
        <v>29</v>
      </c>
      <c r="E211" s="33" t="s">
        <v>253</v>
      </c>
      <c r="F211" s="28" t="s">
        <v>80</v>
      </c>
      <c r="G211" s="25">
        <v>0</v>
      </c>
      <c r="H211" s="81">
        <v>0</v>
      </c>
    </row>
    <row r="212" spans="2:8" x14ac:dyDescent="0.25">
      <c r="B212" s="25">
        <v>209</v>
      </c>
      <c r="C212" s="25" t="s">
        <v>119</v>
      </c>
      <c r="D212" s="20" t="s">
        <v>34</v>
      </c>
      <c r="E212" s="33" t="s">
        <v>253</v>
      </c>
      <c r="F212" s="28" t="s">
        <v>80</v>
      </c>
      <c r="G212" s="25">
        <v>0</v>
      </c>
      <c r="H212" s="81">
        <v>0</v>
      </c>
    </row>
    <row r="213" spans="2:8" x14ac:dyDescent="0.25">
      <c r="B213" s="25">
        <v>210</v>
      </c>
      <c r="C213" s="25" t="s">
        <v>132</v>
      </c>
      <c r="D213" s="20" t="s">
        <v>34</v>
      </c>
      <c r="E213" s="33" t="s">
        <v>253</v>
      </c>
      <c r="F213" s="28" t="s">
        <v>80</v>
      </c>
      <c r="G213" s="25">
        <v>0</v>
      </c>
      <c r="H213" s="81">
        <v>0</v>
      </c>
    </row>
    <row r="214" spans="2:8" x14ac:dyDescent="0.25">
      <c r="B214" s="25">
        <v>211</v>
      </c>
      <c r="C214" s="25" t="s">
        <v>148</v>
      </c>
      <c r="D214" s="21" t="s">
        <v>30</v>
      </c>
      <c r="E214" s="33" t="s">
        <v>253</v>
      </c>
      <c r="F214" s="28" t="s">
        <v>80</v>
      </c>
      <c r="G214" s="25">
        <v>0</v>
      </c>
      <c r="H214" s="81">
        <v>0</v>
      </c>
    </row>
    <row r="215" spans="2:8" x14ac:dyDescent="0.25">
      <c r="B215" s="25">
        <v>212</v>
      </c>
      <c r="C215" s="25" t="s">
        <v>257</v>
      </c>
      <c r="D215" s="21" t="s">
        <v>30</v>
      </c>
      <c r="E215" s="33" t="s">
        <v>253</v>
      </c>
      <c r="F215" s="28" t="s">
        <v>80</v>
      </c>
      <c r="G215" s="25">
        <v>0</v>
      </c>
      <c r="H215" s="81">
        <v>0</v>
      </c>
    </row>
    <row r="216" spans="2:8" x14ac:dyDescent="0.25">
      <c r="B216" s="25">
        <v>213</v>
      </c>
      <c r="C216" s="25" t="s">
        <v>183</v>
      </c>
      <c r="D216" s="24" t="s">
        <v>33</v>
      </c>
      <c r="E216" s="33" t="s">
        <v>253</v>
      </c>
      <c r="F216" s="28" t="s">
        <v>80</v>
      </c>
      <c r="G216" s="25">
        <v>0</v>
      </c>
      <c r="H216" s="81">
        <v>0</v>
      </c>
    </row>
    <row r="217" spans="2:8" x14ac:dyDescent="0.25">
      <c r="B217" s="25">
        <v>214</v>
      </c>
      <c r="C217" s="25" t="s">
        <v>186</v>
      </c>
      <c r="D217" s="24" t="s">
        <v>33</v>
      </c>
      <c r="E217" s="33" t="s">
        <v>253</v>
      </c>
      <c r="F217" s="28" t="s">
        <v>80</v>
      </c>
      <c r="G217" s="25">
        <v>0</v>
      </c>
      <c r="H217" s="81">
        <v>0</v>
      </c>
    </row>
    <row r="218" spans="2:8" x14ac:dyDescent="0.25">
      <c r="B218" s="25">
        <v>215</v>
      </c>
      <c r="C218" s="25" t="s">
        <v>233</v>
      </c>
      <c r="D218" s="22" t="s">
        <v>31</v>
      </c>
      <c r="E218" s="33" t="s">
        <v>253</v>
      </c>
      <c r="F218" s="28" t="s">
        <v>80</v>
      </c>
      <c r="G218" s="25">
        <v>0</v>
      </c>
      <c r="H218" s="81">
        <v>0</v>
      </c>
    </row>
    <row r="219" spans="2:8" x14ac:dyDescent="0.25">
      <c r="B219" s="25">
        <v>216</v>
      </c>
      <c r="C219" s="25" t="s">
        <v>238</v>
      </c>
      <c r="D219" s="22" t="s">
        <v>31</v>
      </c>
      <c r="E219" s="33" t="s">
        <v>253</v>
      </c>
      <c r="F219" s="28" t="s">
        <v>80</v>
      </c>
      <c r="G219" s="25">
        <v>0</v>
      </c>
      <c r="H219" s="81">
        <v>0</v>
      </c>
    </row>
    <row r="220" spans="2:8" x14ac:dyDescent="0.25">
      <c r="F220" s="26"/>
    </row>
    <row r="221" spans="2:8" x14ac:dyDescent="0.25">
      <c r="F221" s="26"/>
    </row>
    <row r="222" spans="2:8" x14ac:dyDescent="0.25">
      <c r="F222" s="26"/>
    </row>
    <row r="223" spans="2:8" x14ac:dyDescent="0.25">
      <c r="F223" s="26"/>
    </row>
    <row r="224" spans="2:8" x14ac:dyDescent="0.25">
      <c r="F224" s="26"/>
    </row>
    <row r="225" spans="6:6" x14ac:dyDescent="0.25">
      <c r="F225" s="26"/>
    </row>
    <row r="226" spans="6:6" x14ac:dyDescent="0.25">
      <c r="F226" s="26"/>
    </row>
    <row r="227" spans="6:6" x14ac:dyDescent="0.25">
      <c r="F227" s="26"/>
    </row>
    <row r="228" spans="6:6" x14ac:dyDescent="0.25">
      <c r="F228" s="26"/>
    </row>
    <row r="229" spans="6:6" x14ac:dyDescent="0.25">
      <c r="F229" s="26"/>
    </row>
    <row r="230" spans="6:6" x14ac:dyDescent="0.25">
      <c r="F230" s="26"/>
    </row>
    <row r="231" spans="6:6" x14ac:dyDescent="0.25">
      <c r="F231" s="26"/>
    </row>
    <row r="232" spans="6:6" x14ac:dyDescent="0.25">
      <c r="F232" s="26"/>
    </row>
    <row r="233" spans="6:6" x14ac:dyDescent="0.25">
      <c r="F233" s="26"/>
    </row>
    <row r="234" spans="6:6" x14ac:dyDescent="0.25">
      <c r="F234" s="26"/>
    </row>
    <row r="235" spans="6:6" x14ac:dyDescent="0.25">
      <c r="F235" s="26"/>
    </row>
    <row r="236" spans="6:6" x14ac:dyDescent="0.25">
      <c r="F236" s="26"/>
    </row>
    <row r="237" spans="6:6" x14ac:dyDescent="0.25">
      <c r="F237" s="26"/>
    </row>
    <row r="238" spans="6:6" x14ac:dyDescent="0.25">
      <c r="F238" s="26"/>
    </row>
    <row r="239" spans="6:6" x14ac:dyDescent="0.25">
      <c r="F239" s="26"/>
    </row>
    <row r="240" spans="6:6" x14ac:dyDescent="0.25">
      <c r="F240" s="26"/>
    </row>
    <row r="241" spans="6:6" x14ac:dyDescent="0.25">
      <c r="F241" s="26"/>
    </row>
    <row r="242" spans="6:6" x14ac:dyDescent="0.25">
      <c r="F242" s="26"/>
    </row>
    <row r="243" spans="6:6" x14ac:dyDescent="0.25">
      <c r="F243" s="26"/>
    </row>
    <row r="244" spans="6:6" x14ac:dyDescent="0.25">
      <c r="F244" s="26"/>
    </row>
    <row r="245" spans="6:6" x14ac:dyDescent="0.25">
      <c r="F245" s="26"/>
    </row>
    <row r="246" spans="6:6" x14ac:dyDescent="0.25">
      <c r="F246" s="26"/>
    </row>
    <row r="247" spans="6:6" x14ac:dyDescent="0.25">
      <c r="F247" s="26"/>
    </row>
    <row r="248" spans="6:6" x14ac:dyDescent="0.25">
      <c r="F248" s="26"/>
    </row>
    <row r="249" spans="6:6" x14ac:dyDescent="0.25">
      <c r="F249" s="26"/>
    </row>
    <row r="250" spans="6:6" x14ac:dyDescent="0.25">
      <c r="F250" s="26"/>
    </row>
    <row r="251" spans="6:6" x14ac:dyDescent="0.25">
      <c r="F251" s="26"/>
    </row>
    <row r="252" spans="6:6" x14ac:dyDescent="0.25">
      <c r="F252" s="26"/>
    </row>
    <row r="253" spans="6:6" x14ac:dyDescent="0.25">
      <c r="F253" s="26"/>
    </row>
    <row r="254" spans="6:6" x14ac:dyDescent="0.25">
      <c r="F254" s="26"/>
    </row>
    <row r="255" spans="6:6" x14ac:dyDescent="0.25">
      <c r="F255" s="26"/>
    </row>
    <row r="256" spans="6:6" x14ac:dyDescent="0.25">
      <c r="F256" s="26"/>
    </row>
    <row r="257" spans="6:6" x14ac:dyDescent="0.25">
      <c r="F257" s="26"/>
    </row>
    <row r="258" spans="6:6" x14ac:dyDescent="0.25">
      <c r="F258" s="26"/>
    </row>
    <row r="259" spans="6:6" x14ac:dyDescent="0.25">
      <c r="F259" s="26"/>
    </row>
    <row r="260" spans="6:6" x14ac:dyDescent="0.25">
      <c r="F260" s="26"/>
    </row>
    <row r="261" spans="6:6" x14ac:dyDescent="0.25">
      <c r="F261" s="26"/>
    </row>
    <row r="262" spans="6:6" x14ac:dyDescent="0.25">
      <c r="F262" s="26"/>
    </row>
    <row r="263" spans="6:6" x14ac:dyDescent="0.25">
      <c r="F263" s="26"/>
    </row>
    <row r="264" spans="6:6" x14ac:dyDescent="0.25">
      <c r="F264" s="26"/>
    </row>
    <row r="265" spans="6:6" x14ac:dyDescent="0.25">
      <c r="F265" s="26"/>
    </row>
    <row r="266" spans="6:6" x14ac:dyDescent="0.25">
      <c r="F266" s="26"/>
    </row>
    <row r="267" spans="6:6" x14ac:dyDescent="0.25">
      <c r="F267" s="26"/>
    </row>
    <row r="268" spans="6:6" x14ac:dyDescent="0.25">
      <c r="F268" s="26"/>
    </row>
    <row r="269" spans="6:6" x14ac:dyDescent="0.25">
      <c r="F269" s="26"/>
    </row>
    <row r="270" spans="6:6" x14ac:dyDescent="0.25">
      <c r="F270" s="26"/>
    </row>
    <row r="271" spans="6:6" x14ac:dyDescent="0.25">
      <c r="F271" s="26"/>
    </row>
    <row r="272" spans="6:6" x14ac:dyDescent="0.25">
      <c r="F272" s="26"/>
    </row>
    <row r="273" spans="6:6" x14ac:dyDescent="0.25">
      <c r="F273" s="26"/>
    </row>
    <row r="274" spans="6:6" x14ac:dyDescent="0.25">
      <c r="F274" s="26"/>
    </row>
    <row r="275" spans="6:6" x14ac:dyDescent="0.25">
      <c r="F275" s="26"/>
    </row>
    <row r="276" spans="6:6" x14ac:dyDescent="0.25">
      <c r="F276" s="26"/>
    </row>
    <row r="277" spans="6:6" x14ac:dyDescent="0.25">
      <c r="F277" s="26"/>
    </row>
    <row r="278" spans="6:6" x14ac:dyDescent="0.25">
      <c r="F278" s="26"/>
    </row>
    <row r="279" spans="6:6" x14ac:dyDescent="0.25">
      <c r="F279" s="26"/>
    </row>
    <row r="280" spans="6:6" x14ac:dyDescent="0.25">
      <c r="F280" s="26"/>
    </row>
    <row r="281" spans="6:6" x14ac:dyDescent="0.25">
      <c r="F281" s="26"/>
    </row>
    <row r="282" spans="6:6" x14ac:dyDescent="0.25">
      <c r="F282" s="26"/>
    </row>
    <row r="283" spans="6:6" x14ac:dyDescent="0.25">
      <c r="F283" s="26"/>
    </row>
    <row r="284" spans="6:6" x14ac:dyDescent="0.25">
      <c r="F284" s="26"/>
    </row>
    <row r="285" spans="6:6" x14ac:dyDescent="0.25">
      <c r="F285" s="26"/>
    </row>
    <row r="286" spans="6:6" x14ac:dyDescent="0.25">
      <c r="F286" s="26"/>
    </row>
    <row r="287" spans="6:6" x14ac:dyDescent="0.25">
      <c r="F287" s="26"/>
    </row>
    <row r="288" spans="6:6" x14ac:dyDescent="0.25">
      <c r="F288" s="26"/>
    </row>
    <row r="289" spans="6:6" x14ac:dyDescent="0.25">
      <c r="F289" s="26"/>
    </row>
    <row r="290" spans="6:6" x14ac:dyDescent="0.25">
      <c r="F290" s="26"/>
    </row>
    <row r="291" spans="6:6" x14ac:dyDescent="0.25">
      <c r="F291" s="26"/>
    </row>
    <row r="292" spans="6:6" x14ac:dyDescent="0.25">
      <c r="F292" s="26"/>
    </row>
    <row r="293" spans="6:6" x14ac:dyDescent="0.25">
      <c r="F293" s="26"/>
    </row>
    <row r="294" spans="6:6" x14ac:dyDescent="0.25">
      <c r="F294" s="26"/>
    </row>
    <row r="295" spans="6:6" x14ac:dyDescent="0.25">
      <c r="F295" s="26"/>
    </row>
    <row r="296" spans="6:6" x14ac:dyDescent="0.25">
      <c r="F296" s="26"/>
    </row>
    <row r="297" spans="6:6" x14ac:dyDescent="0.25">
      <c r="F297" s="26"/>
    </row>
    <row r="298" spans="6:6" x14ac:dyDescent="0.25">
      <c r="F298" s="26"/>
    </row>
    <row r="299" spans="6:6" x14ac:dyDescent="0.25">
      <c r="F299" s="26"/>
    </row>
    <row r="300" spans="6:6" x14ac:dyDescent="0.25">
      <c r="F300" s="26"/>
    </row>
    <row r="301" spans="6:6" x14ac:dyDescent="0.25">
      <c r="F301" s="26"/>
    </row>
    <row r="302" spans="6:6" x14ac:dyDescent="0.25">
      <c r="F302" s="26"/>
    </row>
    <row r="303" spans="6:6" x14ac:dyDescent="0.25">
      <c r="F303" s="26"/>
    </row>
    <row r="304" spans="6:6" x14ac:dyDescent="0.25">
      <c r="F304" s="26"/>
    </row>
    <row r="305" spans="6:6" x14ac:dyDescent="0.25">
      <c r="F305" s="26"/>
    </row>
    <row r="306" spans="6:6" x14ac:dyDescent="0.25">
      <c r="F306" s="26"/>
    </row>
    <row r="307" spans="6:6" x14ac:dyDescent="0.25">
      <c r="F307" s="26"/>
    </row>
    <row r="308" spans="6:6" x14ac:dyDescent="0.25">
      <c r="F308" s="26"/>
    </row>
    <row r="309" spans="6:6" x14ac:dyDescent="0.25">
      <c r="F309" s="26"/>
    </row>
    <row r="310" spans="6:6" x14ac:dyDescent="0.25">
      <c r="F310" s="26"/>
    </row>
    <row r="311" spans="6:6" x14ac:dyDescent="0.25">
      <c r="F311" s="26"/>
    </row>
    <row r="312" spans="6:6" x14ac:dyDescent="0.25">
      <c r="F312" s="26"/>
    </row>
    <row r="313" spans="6:6" x14ac:dyDescent="0.25">
      <c r="F313" s="26"/>
    </row>
    <row r="314" spans="6:6" x14ac:dyDescent="0.25">
      <c r="F314" s="26"/>
    </row>
    <row r="315" spans="6:6" x14ac:dyDescent="0.25">
      <c r="F315" s="26"/>
    </row>
    <row r="316" spans="6:6" x14ac:dyDescent="0.25">
      <c r="F316" s="26"/>
    </row>
    <row r="317" spans="6:6" x14ac:dyDescent="0.25">
      <c r="F317" s="26"/>
    </row>
    <row r="318" spans="6:6" x14ac:dyDescent="0.25">
      <c r="F318" s="26"/>
    </row>
    <row r="319" spans="6:6" x14ac:dyDescent="0.25">
      <c r="F319" s="26"/>
    </row>
    <row r="320" spans="6:6" x14ac:dyDescent="0.25">
      <c r="F320" s="26"/>
    </row>
    <row r="321" spans="6:6" x14ac:dyDescent="0.25">
      <c r="F321" s="26"/>
    </row>
    <row r="322" spans="6:6" x14ac:dyDescent="0.25">
      <c r="F322" s="26"/>
    </row>
    <row r="323" spans="6:6" x14ac:dyDescent="0.25">
      <c r="F323" s="26"/>
    </row>
    <row r="324" spans="6:6" x14ac:dyDescent="0.25">
      <c r="F324" s="26"/>
    </row>
    <row r="325" spans="6:6" x14ac:dyDescent="0.25">
      <c r="F325" s="26"/>
    </row>
    <row r="326" spans="6:6" x14ac:dyDescent="0.25">
      <c r="F326" s="26"/>
    </row>
    <row r="327" spans="6:6" x14ac:dyDescent="0.25">
      <c r="F327" s="26"/>
    </row>
    <row r="328" spans="6:6" x14ac:dyDescent="0.25">
      <c r="F328" s="26"/>
    </row>
    <row r="329" spans="6:6" x14ac:dyDescent="0.25">
      <c r="F329" s="26"/>
    </row>
    <row r="330" spans="6:6" x14ac:dyDescent="0.25">
      <c r="F330" s="26"/>
    </row>
    <row r="331" spans="6:6" x14ac:dyDescent="0.25">
      <c r="F331" s="26"/>
    </row>
    <row r="332" spans="6:6" x14ac:dyDescent="0.25">
      <c r="F332" s="26"/>
    </row>
    <row r="333" spans="6:6" x14ac:dyDescent="0.25">
      <c r="F333" s="26"/>
    </row>
    <row r="334" spans="6:6" x14ac:dyDescent="0.25">
      <c r="F334" s="26"/>
    </row>
    <row r="335" spans="6:6" x14ac:dyDescent="0.25">
      <c r="F335" s="26"/>
    </row>
    <row r="336" spans="6:6" x14ac:dyDescent="0.25">
      <c r="F336" s="26"/>
    </row>
    <row r="337" spans="6:6" x14ac:dyDescent="0.25">
      <c r="F337" s="26"/>
    </row>
    <row r="338" spans="6:6" x14ac:dyDescent="0.25">
      <c r="F338" s="26"/>
    </row>
    <row r="339" spans="6:6" x14ac:dyDescent="0.25">
      <c r="F339" s="26"/>
    </row>
    <row r="340" spans="6:6" x14ac:dyDescent="0.25">
      <c r="F340" s="26"/>
    </row>
    <row r="341" spans="6:6" x14ac:dyDescent="0.25">
      <c r="F341" s="26"/>
    </row>
    <row r="342" spans="6:6" x14ac:dyDescent="0.25">
      <c r="F342" s="26"/>
    </row>
    <row r="343" spans="6:6" x14ac:dyDescent="0.25">
      <c r="F343" s="26"/>
    </row>
    <row r="344" spans="6:6" x14ac:dyDescent="0.25">
      <c r="F344" s="26"/>
    </row>
    <row r="345" spans="6:6" x14ac:dyDescent="0.25">
      <c r="F345" s="26"/>
    </row>
    <row r="346" spans="6:6" x14ac:dyDescent="0.25">
      <c r="F346" s="26"/>
    </row>
    <row r="347" spans="6:6" x14ac:dyDescent="0.25">
      <c r="F347" s="26"/>
    </row>
    <row r="348" spans="6:6" x14ac:dyDescent="0.25">
      <c r="F348" s="26"/>
    </row>
    <row r="349" spans="6:6" x14ac:dyDescent="0.25">
      <c r="F349" s="26"/>
    </row>
    <row r="350" spans="6:6" x14ac:dyDescent="0.25">
      <c r="F350" s="26"/>
    </row>
    <row r="351" spans="6:6" x14ac:dyDescent="0.25">
      <c r="F351" s="26"/>
    </row>
    <row r="352" spans="6:6" x14ac:dyDescent="0.25">
      <c r="F352" s="26"/>
    </row>
    <row r="353" spans="6:6" x14ac:dyDescent="0.25">
      <c r="F353" s="26"/>
    </row>
    <row r="354" spans="6:6" x14ac:dyDescent="0.25">
      <c r="F354" s="26"/>
    </row>
    <row r="355" spans="6:6" x14ac:dyDescent="0.25">
      <c r="F355" s="26"/>
    </row>
    <row r="356" spans="6:6" x14ac:dyDescent="0.25">
      <c r="F356" s="26"/>
    </row>
    <row r="357" spans="6:6" x14ac:dyDescent="0.25">
      <c r="F357" s="26"/>
    </row>
    <row r="358" spans="6:6" x14ac:dyDescent="0.25">
      <c r="F358" s="26"/>
    </row>
    <row r="359" spans="6:6" x14ac:dyDescent="0.25">
      <c r="F359" s="26"/>
    </row>
    <row r="360" spans="6:6" x14ac:dyDescent="0.25">
      <c r="F360" s="26"/>
    </row>
    <row r="361" spans="6:6" x14ac:dyDescent="0.25">
      <c r="F361" s="26"/>
    </row>
    <row r="362" spans="6:6" x14ac:dyDescent="0.25">
      <c r="F362" s="26"/>
    </row>
    <row r="363" spans="6:6" x14ac:dyDescent="0.25">
      <c r="F363" s="26"/>
    </row>
    <row r="364" spans="6:6" x14ac:dyDescent="0.25">
      <c r="F364" s="26"/>
    </row>
    <row r="365" spans="6:6" x14ac:dyDescent="0.25">
      <c r="F365" s="26"/>
    </row>
    <row r="366" spans="6:6" x14ac:dyDescent="0.25">
      <c r="F366" s="26"/>
    </row>
    <row r="367" spans="6:6" x14ac:dyDescent="0.25">
      <c r="F367" s="26"/>
    </row>
    <row r="368" spans="6:6" x14ac:dyDescent="0.25">
      <c r="F368" s="26"/>
    </row>
    <row r="369" spans="6:6" x14ac:dyDescent="0.25">
      <c r="F369" s="26"/>
    </row>
    <row r="370" spans="6:6" x14ac:dyDescent="0.25">
      <c r="F370" s="26"/>
    </row>
    <row r="371" spans="6:6" x14ac:dyDescent="0.25">
      <c r="F371" s="26"/>
    </row>
    <row r="372" spans="6:6" x14ac:dyDescent="0.25">
      <c r="F372" s="26"/>
    </row>
    <row r="373" spans="6:6" x14ac:dyDescent="0.25">
      <c r="F373" s="26"/>
    </row>
    <row r="374" spans="6:6" x14ac:dyDescent="0.25">
      <c r="F374" s="26"/>
    </row>
    <row r="375" spans="6:6" x14ac:dyDescent="0.25">
      <c r="F375" s="26"/>
    </row>
    <row r="376" spans="6:6" x14ac:dyDescent="0.25">
      <c r="F376" s="26"/>
    </row>
    <row r="377" spans="6:6" x14ac:dyDescent="0.25">
      <c r="F377" s="26"/>
    </row>
    <row r="378" spans="6:6" x14ac:dyDescent="0.25">
      <c r="F378" s="26"/>
    </row>
    <row r="379" spans="6:6" x14ac:dyDescent="0.25">
      <c r="F379" s="26"/>
    </row>
    <row r="380" spans="6:6" x14ac:dyDescent="0.25">
      <c r="F380" s="26"/>
    </row>
    <row r="381" spans="6:6" x14ac:dyDescent="0.25">
      <c r="F381" s="26"/>
    </row>
    <row r="382" spans="6:6" x14ac:dyDescent="0.25">
      <c r="F382" s="26"/>
    </row>
    <row r="383" spans="6:6" x14ac:dyDescent="0.25">
      <c r="F383" s="26"/>
    </row>
    <row r="384" spans="6:6" x14ac:dyDescent="0.25">
      <c r="F384" s="26"/>
    </row>
    <row r="385" spans="6:6" x14ac:dyDescent="0.25">
      <c r="F385" s="26"/>
    </row>
    <row r="386" spans="6:6" x14ac:dyDescent="0.25">
      <c r="F386" s="26"/>
    </row>
    <row r="387" spans="6:6" x14ac:dyDescent="0.25">
      <c r="F387" s="26"/>
    </row>
    <row r="388" spans="6:6" x14ac:dyDescent="0.25">
      <c r="F388" s="26"/>
    </row>
    <row r="389" spans="6:6" x14ac:dyDescent="0.25">
      <c r="F389" s="26"/>
    </row>
    <row r="390" spans="6:6" x14ac:dyDescent="0.25">
      <c r="F390" s="26"/>
    </row>
    <row r="391" spans="6:6" x14ac:dyDescent="0.25">
      <c r="F391" s="26"/>
    </row>
    <row r="392" spans="6:6" x14ac:dyDescent="0.25">
      <c r="F392" s="26"/>
    </row>
    <row r="393" spans="6:6" x14ac:dyDescent="0.25">
      <c r="F393" s="26"/>
    </row>
    <row r="394" spans="6:6" x14ac:dyDescent="0.25">
      <c r="F394" s="26"/>
    </row>
    <row r="395" spans="6:6" x14ac:dyDescent="0.25">
      <c r="F395" s="26"/>
    </row>
    <row r="396" spans="6:6" x14ac:dyDescent="0.25">
      <c r="F396" s="26"/>
    </row>
    <row r="397" spans="6:6" x14ac:dyDescent="0.25">
      <c r="F397" s="26"/>
    </row>
    <row r="398" spans="6:6" x14ac:dyDescent="0.25">
      <c r="F398" s="26"/>
    </row>
    <row r="399" spans="6:6" x14ac:dyDescent="0.25">
      <c r="F399" s="26"/>
    </row>
    <row r="400" spans="6:6" x14ac:dyDescent="0.25">
      <c r="F400" s="26"/>
    </row>
    <row r="401" spans="6:6" x14ac:dyDescent="0.25">
      <c r="F401" s="26"/>
    </row>
    <row r="402" spans="6:6" x14ac:dyDescent="0.25">
      <c r="F402" s="26"/>
    </row>
    <row r="403" spans="6:6" x14ac:dyDescent="0.25">
      <c r="F403" s="26"/>
    </row>
    <row r="404" spans="6:6" x14ac:dyDescent="0.25">
      <c r="F404" s="26"/>
    </row>
    <row r="405" spans="6:6" x14ac:dyDescent="0.25">
      <c r="F405" s="26"/>
    </row>
    <row r="406" spans="6:6" x14ac:dyDescent="0.25">
      <c r="F406" s="26"/>
    </row>
    <row r="407" spans="6:6" x14ac:dyDescent="0.25">
      <c r="F407" s="26"/>
    </row>
    <row r="408" spans="6:6" x14ac:dyDescent="0.25">
      <c r="F408" s="26"/>
    </row>
    <row r="409" spans="6:6" x14ac:dyDescent="0.25">
      <c r="F409" s="26"/>
    </row>
    <row r="410" spans="6:6" x14ac:dyDescent="0.25">
      <c r="F410" s="26"/>
    </row>
    <row r="411" spans="6:6" x14ac:dyDescent="0.25">
      <c r="F411" s="26"/>
    </row>
    <row r="412" spans="6:6" x14ac:dyDescent="0.25">
      <c r="F412" s="26"/>
    </row>
    <row r="413" spans="6:6" x14ac:dyDescent="0.25">
      <c r="F413" s="26"/>
    </row>
    <row r="414" spans="6:6" x14ac:dyDescent="0.25">
      <c r="F414" s="26"/>
    </row>
    <row r="415" spans="6:6" x14ac:dyDescent="0.25">
      <c r="F415" s="26"/>
    </row>
    <row r="416" spans="6:6" x14ac:dyDescent="0.25">
      <c r="F416" s="26"/>
    </row>
    <row r="417" spans="6:6" x14ac:dyDescent="0.25">
      <c r="F417" s="26"/>
    </row>
    <row r="418" spans="6:6" x14ac:dyDescent="0.25">
      <c r="F418" s="26"/>
    </row>
    <row r="419" spans="6:6" x14ac:dyDescent="0.25">
      <c r="F419" s="26"/>
    </row>
    <row r="420" spans="6:6" x14ac:dyDescent="0.25">
      <c r="F420" s="26"/>
    </row>
    <row r="421" spans="6:6" x14ac:dyDescent="0.25">
      <c r="F421" s="26"/>
    </row>
    <row r="422" spans="6:6" x14ac:dyDescent="0.25">
      <c r="F422" s="26"/>
    </row>
    <row r="423" spans="6:6" x14ac:dyDescent="0.25">
      <c r="F423" s="26"/>
    </row>
    <row r="424" spans="6:6" x14ac:dyDescent="0.25">
      <c r="F424" s="26"/>
    </row>
    <row r="425" spans="6:6" x14ac:dyDescent="0.25">
      <c r="F425" s="26"/>
    </row>
    <row r="426" spans="6:6" x14ac:dyDescent="0.25">
      <c r="F426" s="26"/>
    </row>
    <row r="427" spans="6:6" x14ac:dyDescent="0.25">
      <c r="F427" s="26"/>
    </row>
    <row r="428" spans="6:6" x14ac:dyDescent="0.25">
      <c r="F428" s="26"/>
    </row>
    <row r="429" spans="6:6" x14ac:dyDescent="0.25">
      <c r="F429" s="26"/>
    </row>
    <row r="430" spans="6:6" x14ac:dyDescent="0.25">
      <c r="F430" s="26"/>
    </row>
    <row r="431" spans="6:6" x14ac:dyDescent="0.25">
      <c r="F431" s="26"/>
    </row>
    <row r="432" spans="6:6" x14ac:dyDescent="0.25">
      <c r="F432" s="26"/>
    </row>
    <row r="433" spans="6:6" x14ac:dyDescent="0.25">
      <c r="F433" s="26"/>
    </row>
    <row r="434" spans="6:6" x14ac:dyDescent="0.25">
      <c r="F434" s="26"/>
    </row>
    <row r="435" spans="6:6" x14ac:dyDescent="0.25">
      <c r="F435" s="26"/>
    </row>
    <row r="436" spans="6:6" x14ac:dyDescent="0.25">
      <c r="F436" s="26"/>
    </row>
    <row r="437" spans="6:6" x14ac:dyDescent="0.25">
      <c r="F437" s="26"/>
    </row>
    <row r="438" spans="6:6" x14ac:dyDescent="0.25">
      <c r="F438" s="26"/>
    </row>
    <row r="439" spans="6:6" x14ac:dyDescent="0.25">
      <c r="F439" s="26"/>
    </row>
    <row r="440" spans="6:6" x14ac:dyDescent="0.25">
      <c r="F440" s="26"/>
    </row>
    <row r="441" spans="6:6" x14ac:dyDescent="0.25">
      <c r="F441" s="26"/>
    </row>
    <row r="442" spans="6:6" x14ac:dyDescent="0.25">
      <c r="F442" s="26"/>
    </row>
    <row r="443" spans="6:6" x14ac:dyDescent="0.25">
      <c r="F443" s="26"/>
    </row>
    <row r="444" spans="6:6" x14ac:dyDescent="0.25">
      <c r="F444" s="26"/>
    </row>
    <row r="445" spans="6:6" x14ac:dyDescent="0.25">
      <c r="F445" s="26"/>
    </row>
    <row r="446" spans="6:6" x14ac:dyDescent="0.25">
      <c r="F446" s="26"/>
    </row>
    <row r="447" spans="6:6" x14ac:dyDescent="0.25">
      <c r="F447" s="26"/>
    </row>
    <row r="448" spans="6:6" x14ac:dyDescent="0.25">
      <c r="F448" s="26"/>
    </row>
    <row r="449" spans="6:6" x14ac:dyDescent="0.25">
      <c r="F449" s="26"/>
    </row>
    <row r="450" spans="6:6" x14ac:dyDescent="0.25">
      <c r="F450" s="26"/>
    </row>
    <row r="451" spans="6:6" x14ac:dyDescent="0.25">
      <c r="F451" s="26"/>
    </row>
    <row r="452" spans="6:6" x14ac:dyDescent="0.25">
      <c r="F452" s="26"/>
    </row>
    <row r="453" spans="6:6" x14ac:dyDescent="0.25">
      <c r="F453" s="26"/>
    </row>
    <row r="454" spans="6:6" x14ac:dyDescent="0.25">
      <c r="F454" s="26"/>
    </row>
    <row r="455" spans="6:6" x14ac:dyDescent="0.25">
      <c r="F455" s="26"/>
    </row>
    <row r="456" spans="6:6" x14ac:dyDescent="0.25">
      <c r="F456" s="26"/>
    </row>
    <row r="457" spans="6:6" x14ac:dyDescent="0.25">
      <c r="F457" s="26"/>
    </row>
    <row r="458" spans="6:6" x14ac:dyDescent="0.25">
      <c r="F458" s="26"/>
    </row>
    <row r="459" spans="6:6" x14ac:dyDescent="0.25">
      <c r="F459" s="26"/>
    </row>
    <row r="460" spans="6:6" x14ac:dyDescent="0.25">
      <c r="F460" s="26"/>
    </row>
    <row r="461" spans="6:6" x14ac:dyDescent="0.25">
      <c r="F461" s="26"/>
    </row>
    <row r="462" spans="6:6" x14ac:dyDescent="0.25">
      <c r="F462" s="26"/>
    </row>
    <row r="463" spans="6:6" x14ac:dyDescent="0.25">
      <c r="F463" s="26"/>
    </row>
    <row r="464" spans="6:6" x14ac:dyDescent="0.25">
      <c r="F464" s="26"/>
    </row>
    <row r="465" spans="6:6" x14ac:dyDescent="0.25">
      <c r="F465" s="26"/>
    </row>
    <row r="466" spans="6:6" x14ac:dyDescent="0.25">
      <c r="F466" s="26"/>
    </row>
    <row r="467" spans="6:6" x14ac:dyDescent="0.25">
      <c r="F467" s="26"/>
    </row>
    <row r="468" spans="6:6" x14ac:dyDescent="0.25">
      <c r="F468" s="26"/>
    </row>
    <row r="469" spans="6:6" x14ac:dyDescent="0.25">
      <c r="F469" s="26"/>
    </row>
    <row r="470" spans="6:6" x14ac:dyDescent="0.25">
      <c r="F470" s="26"/>
    </row>
    <row r="471" spans="6:6" x14ac:dyDescent="0.25">
      <c r="F471" s="26"/>
    </row>
    <row r="472" spans="6:6" x14ac:dyDescent="0.25">
      <c r="F472" s="26"/>
    </row>
    <row r="473" spans="6:6" x14ac:dyDescent="0.25">
      <c r="F473" s="26"/>
    </row>
    <row r="474" spans="6:6" x14ac:dyDescent="0.25">
      <c r="F474" s="26"/>
    </row>
    <row r="475" spans="6:6" x14ac:dyDescent="0.25">
      <c r="F475" s="26"/>
    </row>
    <row r="476" spans="6:6" x14ac:dyDescent="0.25">
      <c r="F476" s="26"/>
    </row>
    <row r="477" spans="6:6" x14ac:dyDescent="0.25">
      <c r="F477" s="26"/>
    </row>
    <row r="478" spans="6:6" x14ac:dyDescent="0.25">
      <c r="F478" s="26"/>
    </row>
    <row r="479" spans="6:6" x14ac:dyDescent="0.25">
      <c r="F479" s="26"/>
    </row>
    <row r="480" spans="6:6" x14ac:dyDescent="0.25">
      <c r="F480" s="26"/>
    </row>
    <row r="481" spans="6:6" x14ac:dyDescent="0.25">
      <c r="F481" s="26"/>
    </row>
    <row r="482" spans="6:6" x14ac:dyDescent="0.25">
      <c r="F482" s="26"/>
    </row>
    <row r="483" spans="6:6" x14ac:dyDescent="0.25">
      <c r="F483" s="26"/>
    </row>
    <row r="484" spans="6:6" x14ac:dyDescent="0.25">
      <c r="F484" s="26"/>
    </row>
    <row r="485" spans="6:6" x14ac:dyDescent="0.25">
      <c r="F485" s="26"/>
    </row>
    <row r="486" spans="6:6" x14ac:dyDescent="0.25">
      <c r="F486" s="26"/>
    </row>
    <row r="487" spans="6:6" x14ac:dyDescent="0.25">
      <c r="F487" s="26"/>
    </row>
    <row r="488" spans="6:6" x14ac:dyDescent="0.25">
      <c r="F488" s="26"/>
    </row>
    <row r="489" spans="6:6" x14ac:dyDescent="0.25">
      <c r="F489" s="26"/>
    </row>
    <row r="490" spans="6:6" x14ac:dyDescent="0.25">
      <c r="F490" s="26"/>
    </row>
    <row r="491" spans="6:6" x14ac:dyDescent="0.25">
      <c r="F491" s="26"/>
    </row>
    <row r="492" spans="6:6" x14ac:dyDescent="0.25">
      <c r="F492" s="26"/>
    </row>
    <row r="493" spans="6:6" x14ac:dyDescent="0.25">
      <c r="F493" s="26"/>
    </row>
    <row r="494" spans="6:6" x14ac:dyDescent="0.25">
      <c r="F494" s="26"/>
    </row>
    <row r="495" spans="6:6" x14ac:dyDescent="0.25">
      <c r="F495" s="26"/>
    </row>
    <row r="496" spans="6:6" x14ac:dyDescent="0.25">
      <c r="F496" s="26"/>
    </row>
    <row r="497" spans="6:6" x14ac:dyDescent="0.25">
      <c r="F497" s="26"/>
    </row>
    <row r="498" spans="6:6" x14ac:dyDescent="0.25">
      <c r="F498" s="26"/>
    </row>
    <row r="499" spans="6:6" x14ac:dyDescent="0.25">
      <c r="F499" s="26"/>
    </row>
    <row r="500" spans="6:6" x14ac:dyDescent="0.25">
      <c r="F500" s="26"/>
    </row>
    <row r="501" spans="6:6" x14ac:dyDescent="0.25">
      <c r="F501" s="26"/>
    </row>
    <row r="502" spans="6:6" x14ac:dyDescent="0.25">
      <c r="F502" s="26"/>
    </row>
    <row r="503" spans="6:6" x14ac:dyDescent="0.25">
      <c r="F503" s="26"/>
    </row>
    <row r="504" spans="6:6" x14ac:dyDescent="0.25">
      <c r="F504" s="26"/>
    </row>
    <row r="505" spans="6:6" x14ac:dyDescent="0.25">
      <c r="F505" s="26"/>
    </row>
    <row r="506" spans="6:6" x14ac:dyDescent="0.25">
      <c r="F506" s="26"/>
    </row>
    <row r="507" spans="6:6" x14ac:dyDescent="0.25">
      <c r="F507" s="26"/>
    </row>
    <row r="508" spans="6:6" x14ac:dyDescent="0.25">
      <c r="F508" s="26"/>
    </row>
    <row r="509" spans="6:6" x14ac:dyDescent="0.25">
      <c r="F509" s="26"/>
    </row>
    <row r="510" spans="6:6" x14ac:dyDescent="0.25">
      <c r="F510" s="26"/>
    </row>
    <row r="511" spans="6:6" x14ac:dyDescent="0.25">
      <c r="F511" s="26"/>
    </row>
    <row r="512" spans="6:6" x14ac:dyDescent="0.25">
      <c r="F512" s="26"/>
    </row>
    <row r="513" spans="6:6" x14ac:dyDescent="0.25">
      <c r="F513" s="26"/>
    </row>
    <row r="514" spans="6:6" x14ac:dyDescent="0.25">
      <c r="F514" s="26"/>
    </row>
    <row r="515" spans="6:6" x14ac:dyDescent="0.25">
      <c r="F515" s="26"/>
    </row>
    <row r="516" spans="6:6" x14ac:dyDescent="0.25">
      <c r="F516" s="26"/>
    </row>
    <row r="517" spans="6:6" x14ac:dyDescent="0.25">
      <c r="F517" s="26"/>
    </row>
    <row r="518" spans="6:6" x14ac:dyDescent="0.25">
      <c r="F518" s="26"/>
    </row>
    <row r="519" spans="6:6" x14ac:dyDescent="0.25">
      <c r="F519" s="26"/>
    </row>
    <row r="520" spans="6:6" x14ac:dyDescent="0.25">
      <c r="F520" s="26"/>
    </row>
    <row r="521" spans="6:6" x14ac:dyDescent="0.25">
      <c r="F521" s="26"/>
    </row>
    <row r="522" spans="6:6" x14ac:dyDescent="0.25">
      <c r="F522" s="26"/>
    </row>
    <row r="523" spans="6:6" x14ac:dyDescent="0.25">
      <c r="F523" s="26"/>
    </row>
    <row r="524" spans="6:6" x14ac:dyDescent="0.25">
      <c r="F524" s="26"/>
    </row>
    <row r="525" spans="6:6" x14ac:dyDescent="0.25">
      <c r="F525" s="26"/>
    </row>
    <row r="526" spans="6:6" x14ac:dyDescent="0.25">
      <c r="F526" s="26"/>
    </row>
    <row r="527" spans="6:6" x14ac:dyDescent="0.25">
      <c r="F527" s="26"/>
    </row>
    <row r="528" spans="6:6" x14ac:dyDescent="0.25">
      <c r="F528" s="26"/>
    </row>
    <row r="529" spans="6:6" x14ac:dyDescent="0.25">
      <c r="F529" s="26"/>
    </row>
    <row r="530" spans="6:6" x14ac:dyDescent="0.25">
      <c r="F530" s="26"/>
    </row>
    <row r="531" spans="6:6" x14ac:dyDescent="0.25">
      <c r="F531" s="26"/>
    </row>
    <row r="532" spans="6:6" x14ac:dyDescent="0.25">
      <c r="F532" s="26"/>
    </row>
    <row r="533" spans="6:6" x14ac:dyDescent="0.25">
      <c r="F533" s="26"/>
    </row>
    <row r="534" spans="6:6" x14ac:dyDescent="0.25">
      <c r="F534" s="26"/>
    </row>
    <row r="535" spans="6:6" x14ac:dyDescent="0.25">
      <c r="F535" s="26"/>
    </row>
    <row r="536" spans="6:6" x14ac:dyDescent="0.25">
      <c r="F536" s="26"/>
    </row>
    <row r="537" spans="6:6" x14ac:dyDescent="0.25">
      <c r="F537" s="26"/>
    </row>
    <row r="538" spans="6:6" x14ac:dyDescent="0.25">
      <c r="F538" s="26"/>
    </row>
    <row r="539" spans="6:6" x14ac:dyDescent="0.25">
      <c r="F539" s="26"/>
    </row>
    <row r="540" spans="6:6" x14ac:dyDescent="0.25">
      <c r="F540" s="26"/>
    </row>
    <row r="541" spans="6:6" x14ac:dyDescent="0.25">
      <c r="F541" s="26"/>
    </row>
    <row r="542" spans="6:6" x14ac:dyDescent="0.25">
      <c r="F542" s="26"/>
    </row>
    <row r="543" spans="6:6" x14ac:dyDescent="0.25">
      <c r="F543" s="26"/>
    </row>
    <row r="544" spans="6:6" x14ac:dyDescent="0.25">
      <c r="F544" s="26"/>
    </row>
    <row r="545" spans="6:6" x14ac:dyDescent="0.25">
      <c r="F545" s="26"/>
    </row>
    <row r="546" spans="6:6" x14ac:dyDescent="0.25">
      <c r="F546" s="26"/>
    </row>
    <row r="547" spans="6:6" x14ac:dyDescent="0.25">
      <c r="F547" s="26"/>
    </row>
    <row r="548" spans="6:6" x14ac:dyDescent="0.25">
      <c r="F548" s="26"/>
    </row>
    <row r="549" spans="6:6" x14ac:dyDescent="0.25">
      <c r="F549" s="26"/>
    </row>
    <row r="550" spans="6:6" x14ac:dyDescent="0.25">
      <c r="F550" s="26"/>
    </row>
    <row r="551" spans="6:6" x14ac:dyDescent="0.25">
      <c r="F551" s="26"/>
    </row>
    <row r="552" spans="6:6" x14ac:dyDescent="0.25">
      <c r="F552" s="26"/>
    </row>
    <row r="553" spans="6:6" x14ac:dyDescent="0.25">
      <c r="F553" s="26"/>
    </row>
    <row r="554" spans="6:6" x14ac:dyDescent="0.25">
      <c r="F554" s="26"/>
    </row>
    <row r="555" spans="6:6" x14ac:dyDescent="0.25">
      <c r="F555" s="26"/>
    </row>
    <row r="556" spans="6:6" x14ac:dyDescent="0.25">
      <c r="F556" s="26"/>
    </row>
    <row r="557" spans="6:6" x14ac:dyDescent="0.25">
      <c r="F557" s="26"/>
    </row>
    <row r="558" spans="6:6" x14ac:dyDescent="0.25">
      <c r="F558" s="26"/>
    </row>
    <row r="559" spans="6:6" x14ac:dyDescent="0.25">
      <c r="F559" s="26"/>
    </row>
    <row r="560" spans="6:6" x14ac:dyDescent="0.25">
      <c r="F560" s="26"/>
    </row>
    <row r="561" spans="6:6" x14ac:dyDescent="0.25">
      <c r="F561" s="26"/>
    </row>
    <row r="562" spans="6:6" x14ac:dyDescent="0.25">
      <c r="F562" s="26"/>
    </row>
    <row r="563" spans="6:6" x14ac:dyDescent="0.25">
      <c r="F563" s="26"/>
    </row>
    <row r="564" spans="6:6" x14ac:dyDescent="0.25">
      <c r="F564" s="26"/>
    </row>
    <row r="565" spans="6:6" x14ac:dyDescent="0.25">
      <c r="F565" s="26"/>
    </row>
    <row r="566" spans="6:6" x14ac:dyDescent="0.25">
      <c r="F566" s="26"/>
    </row>
    <row r="567" spans="6:6" x14ac:dyDescent="0.25">
      <c r="F567" s="26"/>
    </row>
    <row r="568" spans="6:6" x14ac:dyDescent="0.25">
      <c r="F568" s="26"/>
    </row>
    <row r="569" spans="6:6" x14ac:dyDescent="0.25">
      <c r="F569" s="26"/>
    </row>
    <row r="570" spans="6:6" x14ac:dyDescent="0.25">
      <c r="F570" s="26"/>
    </row>
    <row r="571" spans="6:6" x14ac:dyDescent="0.25">
      <c r="F571" s="26"/>
    </row>
    <row r="572" spans="6:6" x14ac:dyDescent="0.25">
      <c r="F572" s="26"/>
    </row>
    <row r="573" spans="6:6" x14ac:dyDescent="0.25">
      <c r="F573" s="26"/>
    </row>
    <row r="574" spans="6:6" x14ac:dyDescent="0.25">
      <c r="F574" s="26"/>
    </row>
    <row r="575" spans="6:6" x14ac:dyDescent="0.25">
      <c r="F575" s="26"/>
    </row>
    <row r="576" spans="6:6" x14ac:dyDescent="0.25">
      <c r="F576" s="26"/>
    </row>
    <row r="577" spans="6:6" x14ac:dyDescent="0.25">
      <c r="F577" s="26"/>
    </row>
    <row r="578" spans="6:6" x14ac:dyDescent="0.25">
      <c r="F578" s="26"/>
    </row>
    <row r="579" spans="6:6" x14ac:dyDescent="0.25">
      <c r="F579" s="26"/>
    </row>
    <row r="580" spans="6:6" x14ac:dyDescent="0.25">
      <c r="F580" s="26"/>
    </row>
    <row r="581" spans="6:6" x14ac:dyDescent="0.25">
      <c r="F581" s="26"/>
    </row>
    <row r="582" spans="6:6" x14ac:dyDescent="0.25">
      <c r="F582" s="26"/>
    </row>
    <row r="583" spans="6:6" x14ac:dyDescent="0.25">
      <c r="F583" s="26"/>
    </row>
    <row r="584" spans="6:6" x14ac:dyDescent="0.25">
      <c r="F584" s="26"/>
    </row>
    <row r="585" spans="6:6" x14ac:dyDescent="0.25">
      <c r="F585" s="26"/>
    </row>
    <row r="586" spans="6:6" x14ac:dyDescent="0.25">
      <c r="F586" s="26"/>
    </row>
    <row r="587" spans="6:6" x14ac:dyDescent="0.25">
      <c r="F587" s="26"/>
    </row>
    <row r="588" spans="6:6" x14ac:dyDescent="0.25">
      <c r="F588" s="26"/>
    </row>
    <row r="589" spans="6:6" x14ac:dyDescent="0.25">
      <c r="F589" s="26"/>
    </row>
    <row r="590" spans="6:6" x14ac:dyDescent="0.25">
      <c r="F590" s="26"/>
    </row>
    <row r="591" spans="6:6" x14ac:dyDescent="0.25">
      <c r="F591" s="26"/>
    </row>
    <row r="592" spans="6:6" x14ac:dyDescent="0.25">
      <c r="F592" s="26"/>
    </row>
    <row r="593" spans="6:6" x14ac:dyDescent="0.25">
      <c r="F593" s="26"/>
    </row>
    <row r="594" spans="6:6" x14ac:dyDescent="0.25">
      <c r="F594" s="26"/>
    </row>
    <row r="595" spans="6:6" x14ac:dyDescent="0.25">
      <c r="F595" s="26"/>
    </row>
    <row r="596" spans="6:6" x14ac:dyDescent="0.25">
      <c r="F596" s="26"/>
    </row>
    <row r="597" spans="6:6" x14ac:dyDescent="0.25">
      <c r="F597" s="26"/>
    </row>
    <row r="598" spans="6:6" x14ac:dyDescent="0.25">
      <c r="F598" s="26"/>
    </row>
    <row r="599" spans="6:6" x14ac:dyDescent="0.25">
      <c r="F599" s="26"/>
    </row>
    <row r="600" spans="6:6" x14ac:dyDescent="0.25">
      <c r="F600" s="26"/>
    </row>
    <row r="601" spans="6:6" x14ac:dyDescent="0.25">
      <c r="F601" s="26"/>
    </row>
    <row r="602" spans="6:6" x14ac:dyDescent="0.25">
      <c r="F602" s="26"/>
    </row>
    <row r="603" spans="6:6" x14ac:dyDescent="0.25">
      <c r="F603" s="26"/>
    </row>
    <row r="604" spans="6:6" x14ac:dyDescent="0.25">
      <c r="F604" s="26"/>
    </row>
    <row r="605" spans="6:6" x14ac:dyDescent="0.25">
      <c r="F605" s="26"/>
    </row>
    <row r="606" spans="6:6" x14ac:dyDescent="0.25">
      <c r="F606" s="26"/>
    </row>
    <row r="607" spans="6:6" x14ac:dyDescent="0.25">
      <c r="F607" s="26"/>
    </row>
    <row r="608" spans="6:6" x14ac:dyDescent="0.25">
      <c r="F608" s="26"/>
    </row>
    <row r="609" spans="6:6" x14ac:dyDescent="0.25">
      <c r="F609" s="26"/>
    </row>
    <row r="610" spans="6:6" x14ac:dyDescent="0.25">
      <c r="F610" s="26"/>
    </row>
    <row r="611" spans="6:6" x14ac:dyDescent="0.25">
      <c r="F611" s="26"/>
    </row>
    <row r="612" spans="6:6" x14ac:dyDescent="0.25">
      <c r="F612" s="26"/>
    </row>
    <row r="613" spans="6:6" x14ac:dyDescent="0.25">
      <c r="F613" s="26"/>
    </row>
    <row r="614" spans="6:6" x14ac:dyDescent="0.25">
      <c r="F614" s="26"/>
    </row>
    <row r="615" spans="6:6" x14ac:dyDescent="0.25">
      <c r="F615" s="26"/>
    </row>
    <row r="616" spans="6:6" x14ac:dyDescent="0.25">
      <c r="F616" s="26"/>
    </row>
    <row r="617" spans="6:6" x14ac:dyDescent="0.25">
      <c r="F617" s="26"/>
    </row>
    <row r="618" spans="6:6" x14ac:dyDescent="0.25">
      <c r="F618" s="26"/>
    </row>
    <row r="619" spans="6:6" x14ac:dyDescent="0.25">
      <c r="F619" s="26"/>
    </row>
    <row r="620" spans="6:6" x14ac:dyDescent="0.25">
      <c r="F620" s="26"/>
    </row>
    <row r="621" spans="6:6" x14ac:dyDescent="0.25">
      <c r="F621" s="26"/>
    </row>
    <row r="622" spans="6:6" x14ac:dyDescent="0.25">
      <c r="F622" s="26"/>
    </row>
    <row r="623" spans="6:6" x14ac:dyDescent="0.25">
      <c r="F623" s="26"/>
    </row>
    <row r="624" spans="6:6" x14ac:dyDescent="0.25">
      <c r="F624" s="26"/>
    </row>
    <row r="625" spans="6:6" x14ac:dyDescent="0.25">
      <c r="F625" s="26"/>
    </row>
    <row r="626" spans="6:6" x14ac:dyDescent="0.25">
      <c r="F626" s="26"/>
    </row>
    <row r="627" spans="6:6" x14ac:dyDescent="0.25">
      <c r="F627" s="26"/>
    </row>
    <row r="628" spans="6:6" x14ac:dyDescent="0.25">
      <c r="F628" s="26"/>
    </row>
    <row r="629" spans="6:6" x14ac:dyDescent="0.25">
      <c r="F629" s="26"/>
    </row>
    <row r="630" spans="6:6" x14ac:dyDescent="0.25">
      <c r="F630" s="26"/>
    </row>
    <row r="631" spans="6:6" x14ac:dyDescent="0.25">
      <c r="F631" s="26"/>
    </row>
    <row r="632" spans="6:6" x14ac:dyDescent="0.25">
      <c r="F632" s="26"/>
    </row>
    <row r="633" spans="6:6" x14ac:dyDescent="0.25">
      <c r="F633" s="26"/>
    </row>
    <row r="634" spans="6:6" x14ac:dyDescent="0.25">
      <c r="F634" s="26"/>
    </row>
    <row r="635" spans="6:6" x14ac:dyDescent="0.25">
      <c r="F635" s="26"/>
    </row>
    <row r="636" spans="6:6" x14ac:dyDescent="0.25">
      <c r="F636" s="26"/>
    </row>
    <row r="637" spans="6:6" x14ac:dyDescent="0.25">
      <c r="F637" s="26"/>
    </row>
    <row r="638" spans="6:6" x14ac:dyDescent="0.25">
      <c r="F638" s="26"/>
    </row>
    <row r="639" spans="6:6" x14ac:dyDescent="0.25">
      <c r="F639" s="26"/>
    </row>
    <row r="640" spans="6:6" x14ac:dyDescent="0.25">
      <c r="F640" s="26"/>
    </row>
    <row r="641" spans="6:6" x14ac:dyDescent="0.25">
      <c r="F641" s="26"/>
    </row>
    <row r="642" spans="6:6" x14ac:dyDescent="0.25">
      <c r="F642" s="26"/>
    </row>
    <row r="643" spans="6:6" x14ac:dyDescent="0.25">
      <c r="F643" s="26"/>
    </row>
    <row r="644" spans="6:6" x14ac:dyDescent="0.25">
      <c r="F644" s="26"/>
    </row>
    <row r="645" spans="6:6" x14ac:dyDescent="0.25">
      <c r="F645" s="26"/>
    </row>
    <row r="646" spans="6:6" x14ac:dyDescent="0.25">
      <c r="F646" s="26"/>
    </row>
    <row r="647" spans="6:6" x14ac:dyDescent="0.25">
      <c r="F647" s="26"/>
    </row>
    <row r="648" spans="6:6" x14ac:dyDescent="0.25">
      <c r="F648" s="26"/>
    </row>
    <row r="649" spans="6:6" x14ac:dyDescent="0.25">
      <c r="F649" s="26"/>
    </row>
    <row r="650" spans="6:6" x14ac:dyDescent="0.25">
      <c r="F650" s="26"/>
    </row>
    <row r="651" spans="6:6" x14ac:dyDescent="0.25">
      <c r="F651" s="26"/>
    </row>
    <row r="652" spans="6:6" x14ac:dyDescent="0.25">
      <c r="F652" s="26"/>
    </row>
    <row r="653" spans="6:6" x14ac:dyDescent="0.25">
      <c r="F653" s="26"/>
    </row>
    <row r="654" spans="6:6" x14ac:dyDescent="0.25">
      <c r="F654" s="26"/>
    </row>
    <row r="655" spans="6:6" x14ac:dyDescent="0.25">
      <c r="F655" s="26"/>
    </row>
    <row r="656" spans="6:6" x14ac:dyDescent="0.25">
      <c r="F656" s="26"/>
    </row>
    <row r="657" spans="6:6" x14ac:dyDescent="0.25">
      <c r="F657" s="26"/>
    </row>
    <row r="658" spans="6:6" x14ac:dyDescent="0.25">
      <c r="F658" s="26"/>
    </row>
    <row r="659" spans="6:6" x14ac:dyDescent="0.25">
      <c r="F659" s="26"/>
    </row>
    <row r="660" spans="6:6" x14ac:dyDescent="0.25">
      <c r="F660" s="26"/>
    </row>
    <row r="661" spans="6:6" x14ac:dyDescent="0.25">
      <c r="F661" s="26"/>
    </row>
    <row r="662" spans="6:6" x14ac:dyDescent="0.25">
      <c r="F662" s="26"/>
    </row>
    <row r="663" spans="6:6" x14ac:dyDescent="0.25">
      <c r="F663" s="26"/>
    </row>
    <row r="664" spans="6:6" x14ac:dyDescent="0.25">
      <c r="F664" s="26"/>
    </row>
    <row r="665" spans="6:6" x14ac:dyDescent="0.25">
      <c r="F665" s="26"/>
    </row>
    <row r="666" spans="6:6" x14ac:dyDescent="0.25">
      <c r="F666" s="26"/>
    </row>
    <row r="667" spans="6:6" x14ac:dyDescent="0.25">
      <c r="F667" s="26"/>
    </row>
    <row r="668" spans="6:6" x14ac:dyDescent="0.25">
      <c r="F668" s="26"/>
    </row>
    <row r="669" spans="6:6" x14ac:dyDescent="0.25">
      <c r="F669" s="26"/>
    </row>
    <row r="670" spans="6:6" x14ac:dyDescent="0.25">
      <c r="F670" s="26"/>
    </row>
    <row r="671" spans="6:6" x14ac:dyDescent="0.25">
      <c r="F671" s="26"/>
    </row>
    <row r="672" spans="6:6" x14ac:dyDescent="0.25">
      <c r="F672" s="26"/>
    </row>
    <row r="673" spans="6:6" x14ac:dyDescent="0.25">
      <c r="F673" s="26"/>
    </row>
    <row r="674" spans="6:6" x14ac:dyDescent="0.25">
      <c r="F674" s="26"/>
    </row>
    <row r="675" spans="6:6" x14ac:dyDescent="0.25">
      <c r="F675" s="26"/>
    </row>
    <row r="676" spans="6:6" x14ac:dyDescent="0.25">
      <c r="F676" s="26"/>
    </row>
    <row r="677" spans="6:6" x14ac:dyDescent="0.25">
      <c r="F677" s="26"/>
    </row>
    <row r="678" spans="6:6" x14ac:dyDescent="0.25">
      <c r="F678" s="26"/>
    </row>
    <row r="679" spans="6:6" x14ac:dyDescent="0.25">
      <c r="F679" s="26"/>
    </row>
    <row r="680" spans="6:6" x14ac:dyDescent="0.25">
      <c r="F680" s="26"/>
    </row>
    <row r="681" spans="6:6" x14ac:dyDescent="0.25">
      <c r="F681" s="26"/>
    </row>
    <row r="682" spans="6:6" x14ac:dyDescent="0.25">
      <c r="F682" s="26"/>
    </row>
    <row r="683" spans="6:6" x14ac:dyDescent="0.25">
      <c r="F683" s="26"/>
    </row>
    <row r="684" spans="6:6" x14ac:dyDescent="0.25">
      <c r="F684" s="26"/>
    </row>
    <row r="685" spans="6:6" x14ac:dyDescent="0.25">
      <c r="F685" s="26"/>
    </row>
    <row r="686" spans="6:6" x14ac:dyDescent="0.25">
      <c r="F686" s="26"/>
    </row>
    <row r="687" spans="6:6" x14ac:dyDescent="0.25">
      <c r="F687" s="26"/>
    </row>
    <row r="688" spans="6:6" x14ac:dyDescent="0.25">
      <c r="F688" s="26"/>
    </row>
    <row r="689" spans="6:6" x14ac:dyDescent="0.25">
      <c r="F689" s="26"/>
    </row>
    <row r="690" spans="6:6" x14ac:dyDescent="0.25">
      <c r="F690" s="26"/>
    </row>
    <row r="691" spans="6:6" x14ac:dyDescent="0.25">
      <c r="F691" s="26"/>
    </row>
    <row r="692" spans="6:6" x14ac:dyDescent="0.25">
      <c r="F692" s="26"/>
    </row>
    <row r="693" spans="6:6" x14ac:dyDescent="0.25">
      <c r="F693" s="26"/>
    </row>
    <row r="694" spans="6:6" x14ac:dyDescent="0.25">
      <c r="F694" s="26"/>
    </row>
    <row r="695" spans="6:6" x14ac:dyDescent="0.25">
      <c r="F695" s="26"/>
    </row>
    <row r="696" spans="6:6" x14ac:dyDescent="0.25">
      <c r="F696" s="26"/>
    </row>
    <row r="697" spans="6:6" x14ac:dyDescent="0.25">
      <c r="F697" s="26"/>
    </row>
    <row r="698" spans="6:6" x14ac:dyDescent="0.25">
      <c r="F698" s="26"/>
    </row>
    <row r="699" spans="6:6" x14ac:dyDescent="0.25">
      <c r="F699" s="26"/>
    </row>
    <row r="700" spans="6:6" x14ac:dyDescent="0.25">
      <c r="F700" s="26"/>
    </row>
    <row r="701" spans="6:6" x14ac:dyDescent="0.25">
      <c r="F701" s="26"/>
    </row>
    <row r="702" spans="6:6" x14ac:dyDescent="0.25">
      <c r="F702" s="26"/>
    </row>
    <row r="703" spans="6:6" x14ac:dyDescent="0.25">
      <c r="F703" s="26"/>
    </row>
    <row r="704" spans="6:6" x14ac:dyDescent="0.25">
      <c r="F704" s="26"/>
    </row>
    <row r="705" spans="6:6" x14ac:dyDescent="0.25">
      <c r="F705" s="26"/>
    </row>
    <row r="706" spans="6:6" x14ac:dyDescent="0.25">
      <c r="F706" s="26"/>
    </row>
    <row r="707" spans="6:6" x14ac:dyDescent="0.25">
      <c r="F707" s="26"/>
    </row>
    <row r="708" spans="6:6" x14ac:dyDescent="0.25">
      <c r="F708" s="26"/>
    </row>
    <row r="709" spans="6:6" x14ac:dyDescent="0.25">
      <c r="F709" s="26"/>
    </row>
    <row r="710" spans="6:6" x14ac:dyDescent="0.25">
      <c r="F710" s="26"/>
    </row>
    <row r="711" spans="6:6" x14ac:dyDescent="0.25">
      <c r="F711" s="26"/>
    </row>
    <row r="712" spans="6:6" x14ac:dyDescent="0.25">
      <c r="F712" s="26"/>
    </row>
    <row r="713" spans="6:6" x14ac:dyDescent="0.25">
      <c r="F713" s="26"/>
    </row>
    <row r="714" spans="6:6" x14ac:dyDescent="0.25">
      <c r="F714" s="26"/>
    </row>
    <row r="715" spans="6:6" x14ac:dyDescent="0.25">
      <c r="F715" s="26"/>
    </row>
    <row r="716" spans="6:6" x14ac:dyDescent="0.25">
      <c r="F716" s="26"/>
    </row>
    <row r="717" spans="6:6" x14ac:dyDescent="0.25">
      <c r="F717" s="26"/>
    </row>
    <row r="718" spans="6:6" x14ac:dyDescent="0.25">
      <c r="F718" s="26"/>
    </row>
    <row r="719" spans="6:6" x14ac:dyDescent="0.25">
      <c r="F719" s="26"/>
    </row>
    <row r="720" spans="6:6" x14ac:dyDescent="0.25">
      <c r="F720" s="26"/>
    </row>
    <row r="721" spans="6:6" x14ac:dyDescent="0.25">
      <c r="F721" s="26"/>
    </row>
    <row r="722" spans="6:6" x14ac:dyDescent="0.25">
      <c r="F722" s="26"/>
    </row>
    <row r="723" spans="6:6" x14ac:dyDescent="0.25">
      <c r="F723" s="26"/>
    </row>
    <row r="724" spans="6:6" x14ac:dyDescent="0.25">
      <c r="F724" s="26"/>
    </row>
    <row r="725" spans="6:6" x14ac:dyDescent="0.25">
      <c r="F725" s="26"/>
    </row>
    <row r="726" spans="6:6" x14ac:dyDescent="0.25">
      <c r="F726" s="26"/>
    </row>
    <row r="727" spans="6:6" x14ac:dyDescent="0.25">
      <c r="F727" s="26"/>
    </row>
    <row r="728" spans="6:6" x14ac:dyDescent="0.25">
      <c r="F728" s="26"/>
    </row>
    <row r="729" spans="6:6" x14ac:dyDescent="0.25">
      <c r="F729" s="26"/>
    </row>
    <row r="730" spans="6:6" x14ac:dyDescent="0.25">
      <c r="F730" s="26"/>
    </row>
    <row r="731" spans="6:6" x14ac:dyDescent="0.25">
      <c r="F731" s="26"/>
    </row>
    <row r="732" spans="6:6" x14ac:dyDescent="0.25">
      <c r="F732" s="26"/>
    </row>
    <row r="733" spans="6:6" x14ac:dyDescent="0.25">
      <c r="F733" s="26"/>
    </row>
    <row r="734" spans="6:6" x14ac:dyDescent="0.25">
      <c r="F734" s="26"/>
    </row>
    <row r="735" spans="6:6" x14ac:dyDescent="0.25">
      <c r="F735" s="26"/>
    </row>
    <row r="736" spans="6:6" x14ac:dyDescent="0.25">
      <c r="F736" s="26"/>
    </row>
    <row r="737" spans="6:6" x14ac:dyDescent="0.25">
      <c r="F737" s="26"/>
    </row>
    <row r="738" spans="6:6" x14ac:dyDescent="0.25">
      <c r="F738" s="26"/>
    </row>
    <row r="739" spans="6:6" x14ac:dyDescent="0.25">
      <c r="F739" s="26"/>
    </row>
    <row r="740" spans="6:6" x14ac:dyDescent="0.25">
      <c r="F740" s="26"/>
    </row>
    <row r="741" spans="6:6" x14ac:dyDescent="0.25">
      <c r="F741" s="26"/>
    </row>
    <row r="742" spans="6:6" x14ac:dyDescent="0.25">
      <c r="F742" s="26"/>
    </row>
    <row r="743" spans="6:6" x14ac:dyDescent="0.25">
      <c r="F743" s="26"/>
    </row>
    <row r="744" spans="6:6" x14ac:dyDescent="0.25">
      <c r="F744" s="26"/>
    </row>
    <row r="745" spans="6:6" x14ac:dyDescent="0.25">
      <c r="F745" s="26"/>
    </row>
    <row r="746" spans="6:6" x14ac:dyDescent="0.25">
      <c r="F746" s="26"/>
    </row>
    <row r="747" spans="6:6" x14ac:dyDescent="0.25">
      <c r="F747" s="26"/>
    </row>
    <row r="748" spans="6:6" x14ac:dyDescent="0.25">
      <c r="F748" s="26"/>
    </row>
    <row r="749" spans="6:6" x14ac:dyDescent="0.25">
      <c r="F749" s="26"/>
    </row>
    <row r="750" spans="6:6" x14ac:dyDescent="0.25">
      <c r="F750" s="26"/>
    </row>
    <row r="751" spans="6:6" x14ac:dyDescent="0.25">
      <c r="F751" s="26"/>
    </row>
    <row r="752" spans="6:6" x14ac:dyDescent="0.25">
      <c r="F752" s="26"/>
    </row>
    <row r="753" spans="6:6" x14ac:dyDescent="0.25">
      <c r="F753" s="26"/>
    </row>
    <row r="754" spans="6:6" x14ac:dyDescent="0.25">
      <c r="F754" s="26"/>
    </row>
    <row r="755" spans="6:6" x14ac:dyDescent="0.25">
      <c r="F755" s="26"/>
    </row>
    <row r="756" spans="6:6" x14ac:dyDescent="0.25">
      <c r="F756" s="26"/>
    </row>
    <row r="757" spans="6:6" x14ac:dyDescent="0.25">
      <c r="F757" s="26"/>
    </row>
    <row r="758" spans="6:6" x14ac:dyDescent="0.25">
      <c r="F758" s="26"/>
    </row>
    <row r="759" spans="6:6" x14ac:dyDescent="0.25">
      <c r="F759" s="26"/>
    </row>
    <row r="760" spans="6:6" x14ac:dyDescent="0.25">
      <c r="F760" s="26"/>
    </row>
    <row r="761" spans="6:6" x14ac:dyDescent="0.25">
      <c r="F761" s="26"/>
    </row>
    <row r="762" spans="6:6" x14ac:dyDescent="0.25">
      <c r="F762" s="26"/>
    </row>
    <row r="763" spans="6:6" x14ac:dyDescent="0.25">
      <c r="F763" s="26"/>
    </row>
    <row r="764" spans="6:6" x14ac:dyDescent="0.25">
      <c r="F764" s="26"/>
    </row>
    <row r="765" spans="6:6" x14ac:dyDescent="0.25">
      <c r="F765" s="26"/>
    </row>
    <row r="766" spans="6:6" x14ac:dyDescent="0.25">
      <c r="F766" s="26"/>
    </row>
    <row r="767" spans="6:6" x14ac:dyDescent="0.25">
      <c r="F767" s="26"/>
    </row>
    <row r="768" spans="6:6" x14ac:dyDescent="0.25">
      <c r="F768" s="26"/>
    </row>
    <row r="769" spans="6:6" x14ac:dyDescent="0.25">
      <c r="F769" s="26"/>
    </row>
    <row r="770" spans="6:6" x14ac:dyDescent="0.25">
      <c r="F770" s="26"/>
    </row>
    <row r="771" spans="6:6" x14ac:dyDescent="0.25">
      <c r="F771" s="26"/>
    </row>
    <row r="772" spans="6:6" x14ac:dyDescent="0.25">
      <c r="F772" s="26"/>
    </row>
    <row r="773" spans="6:6" x14ac:dyDescent="0.25">
      <c r="F773" s="26"/>
    </row>
    <row r="774" spans="6:6" x14ac:dyDescent="0.25">
      <c r="F774" s="26"/>
    </row>
    <row r="775" spans="6:6" x14ac:dyDescent="0.25">
      <c r="F775" s="26"/>
    </row>
    <row r="776" spans="6:6" x14ac:dyDescent="0.25">
      <c r="F776" s="26"/>
    </row>
    <row r="777" spans="6:6" x14ac:dyDescent="0.25">
      <c r="F777" s="26"/>
    </row>
    <row r="778" spans="6:6" x14ac:dyDescent="0.25">
      <c r="F778" s="26"/>
    </row>
    <row r="779" spans="6:6" x14ac:dyDescent="0.25">
      <c r="F779" s="26"/>
    </row>
    <row r="780" spans="6:6" x14ac:dyDescent="0.25">
      <c r="F780" s="26"/>
    </row>
    <row r="781" spans="6:6" x14ac:dyDescent="0.25">
      <c r="F781" s="26"/>
    </row>
    <row r="782" spans="6:6" x14ac:dyDescent="0.25">
      <c r="F782" s="26"/>
    </row>
    <row r="783" spans="6:6" x14ac:dyDescent="0.25">
      <c r="F783" s="26"/>
    </row>
    <row r="784" spans="6:6" x14ac:dyDescent="0.25">
      <c r="F784" s="26"/>
    </row>
    <row r="785" spans="6:6" x14ac:dyDescent="0.25">
      <c r="F785" s="26"/>
    </row>
    <row r="786" spans="6:6" x14ac:dyDescent="0.25">
      <c r="F786" s="26"/>
    </row>
    <row r="787" spans="6:6" x14ac:dyDescent="0.25">
      <c r="F787" s="26"/>
    </row>
    <row r="788" spans="6:6" x14ac:dyDescent="0.25">
      <c r="F788" s="26"/>
    </row>
    <row r="789" spans="6:6" x14ac:dyDescent="0.25">
      <c r="F789" s="26"/>
    </row>
    <row r="790" spans="6:6" x14ac:dyDescent="0.25">
      <c r="F790" s="26"/>
    </row>
    <row r="791" spans="6:6" x14ac:dyDescent="0.25">
      <c r="F791" s="26"/>
    </row>
    <row r="792" spans="6:6" x14ac:dyDescent="0.25">
      <c r="F792" s="26"/>
    </row>
    <row r="793" spans="6:6" x14ac:dyDescent="0.25">
      <c r="F793" s="26"/>
    </row>
    <row r="794" spans="6:6" x14ac:dyDescent="0.25">
      <c r="F794" s="26"/>
    </row>
    <row r="795" spans="6:6" x14ac:dyDescent="0.25">
      <c r="F795" s="26"/>
    </row>
    <row r="796" spans="6:6" x14ac:dyDescent="0.25">
      <c r="F796" s="26"/>
    </row>
    <row r="797" spans="6:6" x14ac:dyDescent="0.25">
      <c r="F797" s="26"/>
    </row>
    <row r="798" spans="6:6" x14ac:dyDescent="0.25">
      <c r="F798" s="26"/>
    </row>
    <row r="799" spans="6:6" x14ac:dyDescent="0.25">
      <c r="F799" s="26"/>
    </row>
    <row r="800" spans="6:6" x14ac:dyDescent="0.25">
      <c r="F800" s="26"/>
    </row>
    <row r="801" spans="6:6" x14ac:dyDescent="0.25">
      <c r="F801" s="26"/>
    </row>
    <row r="802" spans="6:6" x14ac:dyDescent="0.25">
      <c r="F802" s="26"/>
    </row>
    <row r="803" spans="6:6" x14ac:dyDescent="0.25">
      <c r="F803" s="26"/>
    </row>
    <row r="804" spans="6:6" x14ac:dyDescent="0.25">
      <c r="F804" s="26"/>
    </row>
    <row r="805" spans="6:6" x14ac:dyDescent="0.25">
      <c r="F805" s="26"/>
    </row>
    <row r="806" spans="6:6" x14ac:dyDescent="0.25">
      <c r="F806" s="26"/>
    </row>
    <row r="807" spans="6:6" x14ac:dyDescent="0.25">
      <c r="F807" s="26"/>
    </row>
    <row r="808" spans="6:6" x14ac:dyDescent="0.25">
      <c r="F808" s="26"/>
    </row>
    <row r="809" spans="6:6" x14ac:dyDescent="0.25">
      <c r="F809" s="26"/>
    </row>
    <row r="810" spans="6:6" x14ac:dyDescent="0.25">
      <c r="F810" s="26"/>
    </row>
    <row r="811" spans="6:6" x14ac:dyDescent="0.25">
      <c r="F811" s="26"/>
    </row>
    <row r="812" spans="6:6" x14ac:dyDescent="0.25">
      <c r="F812" s="26"/>
    </row>
    <row r="813" spans="6:6" x14ac:dyDescent="0.25">
      <c r="F813" s="26"/>
    </row>
    <row r="814" spans="6:6" x14ac:dyDescent="0.25">
      <c r="F814" s="26"/>
    </row>
    <row r="815" spans="6:6" x14ac:dyDescent="0.25">
      <c r="F815" s="26"/>
    </row>
    <row r="816" spans="6:6" x14ac:dyDescent="0.25">
      <c r="F816" s="26"/>
    </row>
    <row r="817" spans="6:6" x14ac:dyDescent="0.25">
      <c r="F817" s="26"/>
    </row>
    <row r="818" spans="6:6" x14ac:dyDescent="0.25">
      <c r="F818" s="26"/>
    </row>
    <row r="819" spans="6:6" x14ac:dyDescent="0.25">
      <c r="F819" s="26"/>
    </row>
    <row r="820" spans="6:6" x14ac:dyDescent="0.25">
      <c r="F820" s="26"/>
    </row>
    <row r="821" spans="6:6" x14ac:dyDescent="0.25">
      <c r="F821" s="26"/>
    </row>
    <row r="822" spans="6:6" x14ac:dyDescent="0.25">
      <c r="F822" s="26"/>
    </row>
    <row r="823" spans="6:6" x14ac:dyDescent="0.25">
      <c r="F823" s="26"/>
    </row>
    <row r="824" spans="6:6" x14ac:dyDescent="0.25">
      <c r="F824" s="26"/>
    </row>
    <row r="825" spans="6:6" x14ac:dyDescent="0.25">
      <c r="F825" s="26"/>
    </row>
    <row r="826" spans="6:6" x14ac:dyDescent="0.25">
      <c r="F826" s="26"/>
    </row>
    <row r="827" spans="6:6" x14ac:dyDescent="0.25">
      <c r="F827" s="26"/>
    </row>
    <row r="828" spans="6:6" x14ac:dyDescent="0.25">
      <c r="F828" s="26"/>
    </row>
    <row r="829" spans="6:6" x14ac:dyDescent="0.25">
      <c r="F829" s="26"/>
    </row>
    <row r="830" spans="6:6" x14ac:dyDescent="0.25">
      <c r="F830" s="26"/>
    </row>
    <row r="831" spans="6:6" x14ac:dyDescent="0.25">
      <c r="F831" s="26"/>
    </row>
    <row r="832" spans="6:6" x14ac:dyDescent="0.25">
      <c r="F832" s="26"/>
    </row>
    <row r="833" spans="6:6" x14ac:dyDescent="0.25">
      <c r="F833" s="26"/>
    </row>
    <row r="834" spans="6:6" x14ac:dyDescent="0.25">
      <c r="F834" s="26"/>
    </row>
    <row r="835" spans="6:6" x14ac:dyDescent="0.25">
      <c r="F835" s="26"/>
    </row>
    <row r="836" spans="6:6" x14ac:dyDescent="0.25">
      <c r="F836" s="26"/>
    </row>
    <row r="837" spans="6:6" x14ac:dyDescent="0.25">
      <c r="F837" s="26"/>
    </row>
    <row r="838" spans="6:6" x14ac:dyDescent="0.25">
      <c r="F838" s="26"/>
    </row>
    <row r="839" spans="6:6" x14ac:dyDescent="0.25">
      <c r="F839" s="26"/>
    </row>
    <row r="840" spans="6:6" x14ac:dyDescent="0.25">
      <c r="F840" s="26"/>
    </row>
    <row r="841" spans="6:6" x14ac:dyDescent="0.25">
      <c r="F841" s="26"/>
    </row>
    <row r="842" spans="6:6" x14ac:dyDescent="0.25">
      <c r="F842" s="26"/>
    </row>
    <row r="843" spans="6:6" x14ac:dyDescent="0.25">
      <c r="F843" s="26"/>
    </row>
    <row r="844" spans="6:6" x14ac:dyDescent="0.25">
      <c r="F844" s="26"/>
    </row>
    <row r="845" spans="6:6" x14ac:dyDescent="0.25">
      <c r="F845" s="26"/>
    </row>
    <row r="846" spans="6:6" x14ac:dyDescent="0.25">
      <c r="F846" s="26"/>
    </row>
    <row r="847" spans="6:6" x14ac:dyDescent="0.25">
      <c r="F847" s="26"/>
    </row>
    <row r="848" spans="6:6" x14ac:dyDescent="0.25">
      <c r="F848" s="26"/>
    </row>
    <row r="849" spans="6:6" x14ac:dyDescent="0.25">
      <c r="F849" s="26"/>
    </row>
    <row r="850" spans="6:6" x14ac:dyDescent="0.25">
      <c r="F850" s="26"/>
    </row>
    <row r="851" spans="6:6" x14ac:dyDescent="0.25">
      <c r="F851" s="26"/>
    </row>
    <row r="852" spans="6:6" x14ac:dyDescent="0.25">
      <c r="F852" s="26"/>
    </row>
    <row r="853" spans="6:6" x14ac:dyDescent="0.25">
      <c r="F853" s="26"/>
    </row>
    <row r="854" spans="6:6" x14ac:dyDescent="0.25">
      <c r="F854" s="26"/>
    </row>
    <row r="855" spans="6:6" x14ac:dyDescent="0.25">
      <c r="F855" s="26"/>
    </row>
    <row r="856" spans="6:6" x14ac:dyDescent="0.25">
      <c r="F856" s="26"/>
    </row>
    <row r="857" spans="6:6" x14ac:dyDescent="0.25">
      <c r="F857" s="26"/>
    </row>
    <row r="858" spans="6:6" x14ac:dyDescent="0.25">
      <c r="F858" s="26"/>
    </row>
    <row r="859" spans="6:6" x14ac:dyDescent="0.25">
      <c r="F859" s="26"/>
    </row>
    <row r="860" spans="6:6" x14ac:dyDescent="0.25">
      <c r="F860" s="26"/>
    </row>
    <row r="861" spans="6:6" x14ac:dyDescent="0.25">
      <c r="F861" s="26"/>
    </row>
    <row r="862" spans="6:6" x14ac:dyDescent="0.25">
      <c r="F862" s="26"/>
    </row>
    <row r="863" spans="6:6" x14ac:dyDescent="0.25">
      <c r="F863" s="26"/>
    </row>
    <row r="864" spans="6:6" x14ac:dyDescent="0.25">
      <c r="F864" s="26"/>
    </row>
    <row r="865" spans="6:6" x14ac:dyDescent="0.25">
      <c r="F865" s="26"/>
    </row>
    <row r="866" spans="6:6" x14ac:dyDescent="0.25">
      <c r="F866" s="26"/>
    </row>
    <row r="867" spans="6:6" x14ac:dyDescent="0.25">
      <c r="F867" s="26"/>
    </row>
    <row r="868" spans="6:6" x14ac:dyDescent="0.25">
      <c r="F868" s="26"/>
    </row>
    <row r="869" spans="6:6" x14ac:dyDescent="0.25">
      <c r="F869" s="26"/>
    </row>
    <row r="870" spans="6:6" x14ac:dyDescent="0.25">
      <c r="F870" s="26"/>
    </row>
    <row r="871" spans="6:6" x14ac:dyDescent="0.25">
      <c r="F871" s="26"/>
    </row>
    <row r="872" spans="6:6" x14ac:dyDescent="0.25">
      <c r="F872" s="26"/>
    </row>
    <row r="873" spans="6:6" x14ac:dyDescent="0.25">
      <c r="F873" s="26"/>
    </row>
    <row r="874" spans="6:6" x14ac:dyDescent="0.25">
      <c r="F874" s="26"/>
    </row>
    <row r="875" spans="6:6" x14ac:dyDescent="0.25">
      <c r="F875" s="26"/>
    </row>
    <row r="876" spans="6:6" x14ac:dyDescent="0.25">
      <c r="F876" s="26"/>
    </row>
    <row r="877" spans="6:6" x14ac:dyDescent="0.25">
      <c r="F877" s="26"/>
    </row>
    <row r="878" spans="6:6" x14ac:dyDescent="0.25">
      <c r="F878" s="26"/>
    </row>
    <row r="879" spans="6:6" x14ac:dyDescent="0.25">
      <c r="F879" s="26"/>
    </row>
    <row r="880" spans="6:6" x14ac:dyDescent="0.25">
      <c r="F880" s="26"/>
    </row>
    <row r="881" spans="6:6" x14ac:dyDescent="0.25">
      <c r="F881" s="26"/>
    </row>
    <row r="882" spans="6:6" x14ac:dyDescent="0.25">
      <c r="F882" s="26"/>
    </row>
    <row r="883" spans="6:6" x14ac:dyDescent="0.25">
      <c r="F883" s="26"/>
    </row>
    <row r="884" spans="6:6" x14ac:dyDescent="0.25">
      <c r="F884" s="26"/>
    </row>
    <row r="885" spans="6:6" x14ac:dyDescent="0.25">
      <c r="F885" s="26"/>
    </row>
    <row r="886" spans="6:6" x14ac:dyDescent="0.25">
      <c r="F886" s="26"/>
    </row>
    <row r="887" spans="6:6" x14ac:dyDescent="0.25">
      <c r="F887" s="26"/>
    </row>
    <row r="888" spans="6:6" x14ac:dyDescent="0.25">
      <c r="F888" s="26"/>
    </row>
    <row r="889" spans="6:6" x14ac:dyDescent="0.25">
      <c r="F889" s="26"/>
    </row>
    <row r="890" spans="6:6" x14ac:dyDescent="0.25">
      <c r="F890" s="26"/>
    </row>
    <row r="891" spans="6:6" x14ac:dyDescent="0.25">
      <c r="F891" s="26"/>
    </row>
    <row r="892" spans="6:6" x14ac:dyDescent="0.25">
      <c r="F892" s="26"/>
    </row>
    <row r="893" spans="6:6" x14ac:dyDescent="0.25">
      <c r="F893" s="26"/>
    </row>
    <row r="894" spans="6:6" x14ac:dyDescent="0.25">
      <c r="F894" s="26"/>
    </row>
    <row r="895" spans="6:6" x14ac:dyDescent="0.25">
      <c r="F895" s="26"/>
    </row>
    <row r="896" spans="6:6" x14ac:dyDescent="0.25">
      <c r="F896" s="26"/>
    </row>
    <row r="897" spans="6:6" x14ac:dyDescent="0.25">
      <c r="F897" s="26"/>
    </row>
    <row r="898" spans="6:6" x14ac:dyDescent="0.25">
      <c r="F898" s="26"/>
    </row>
    <row r="899" spans="6:6" x14ac:dyDescent="0.25">
      <c r="F899" s="26"/>
    </row>
  </sheetData>
  <mergeCells count="6">
    <mergeCell ref="B2:H2"/>
    <mergeCell ref="J9:K9"/>
    <mergeCell ref="J11:L11"/>
    <mergeCell ref="J26:K26"/>
    <mergeCell ref="J27:K27"/>
    <mergeCell ref="J8:K8"/>
  </mergeCells>
  <phoneticPr fontId="9" type="noConversion"/>
  <conditionalFormatting sqref="G4:G219">
    <cfRule type="colorScale" priority="2">
      <colorScale>
        <cfvo type="num" val="1"/>
        <cfvo type="num" val="5"/>
        <cfvo type="num" val="20"/>
        <color theme="4" tint="0.39997558519241921"/>
        <color rgb="FF69BF5D"/>
        <color theme="6" tint="0.39997558519241921"/>
      </colorScale>
    </cfRule>
  </conditionalFormatting>
  <conditionalFormatting sqref="H4:H207">
    <cfRule type="colorScale" priority="1">
      <colorScale>
        <cfvo type="num" val="1"/>
        <cfvo type="percentile" val="50"/>
        <cfvo type="percent" val="100"/>
        <color theme="0" tint="-4.9989318521683403E-2"/>
        <color theme="4" tint="0.39997558519241921"/>
        <color theme="4" tint="-0.499984740745262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94E9-392B-49BE-8A84-C598433D12FC}">
  <sheetPr codeName="Feuil4">
    <tabColor theme="6" tint="-0.499984740745262"/>
  </sheetPr>
  <dimension ref="B1:L899"/>
  <sheetViews>
    <sheetView showGridLines="0" topLeftCell="A34" zoomScale="130" zoomScaleNormal="130" workbookViewId="0">
      <selection activeCell="C44" sqref="C44"/>
    </sheetView>
  </sheetViews>
  <sheetFormatPr baseColWidth="10" defaultRowHeight="15" x14ac:dyDescent="0.25"/>
  <cols>
    <col min="1" max="1" width="7.28515625" style="18" customWidth="1"/>
    <col min="2" max="2" width="7.7109375" style="26" customWidth="1"/>
    <col min="3" max="3" width="42.85546875" style="26" bestFit="1" customWidth="1"/>
    <col min="4" max="5" width="11.42578125" style="26" customWidth="1"/>
    <col min="6" max="6" width="15.85546875" style="25" customWidth="1"/>
    <col min="7" max="7" width="15.5703125" style="26" customWidth="1"/>
    <col min="8" max="8" width="17.28515625" style="18" bestFit="1" customWidth="1"/>
    <col min="9" max="9" width="11.42578125" style="18"/>
    <col min="10" max="10" width="11.42578125" style="18" customWidth="1"/>
    <col min="11" max="12" width="11.42578125" style="18"/>
    <col min="13" max="13" width="5.5703125" style="18" customWidth="1"/>
    <col min="14" max="16384" width="11.42578125" style="18"/>
  </cols>
  <sheetData>
    <row r="1" spans="2:12" x14ac:dyDescent="0.25">
      <c r="F1" s="26"/>
    </row>
    <row r="2" spans="2:12" x14ac:dyDescent="0.25">
      <c r="B2" s="153" t="s">
        <v>291</v>
      </c>
      <c r="C2" s="154"/>
      <c r="D2" s="154"/>
      <c r="E2" s="154"/>
      <c r="F2" s="154"/>
      <c r="G2" s="154"/>
      <c r="H2" s="154"/>
    </row>
    <row r="3" spans="2:12" x14ac:dyDescent="0.25">
      <c r="B3" s="25" t="s">
        <v>27</v>
      </c>
      <c r="C3" s="25" t="s">
        <v>41</v>
      </c>
      <c r="D3" s="25" t="s">
        <v>28</v>
      </c>
      <c r="E3" s="25" t="s">
        <v>255</v>
      </c>
      <c r="F3" s="25" t="s">
        <v>180</v>
      </c>
      <c r="G3" s="25" t="s">
        <v>36</v>
      </c>
      <c r="H3" s="19" t="s">
        <v>38</v>
      </c>
      <c r="J3" s="27" t="s">
        <v>29</v>
      </c>
      <c r="K3" s="20" t="s">
        <v>34</v>
      </c>
      <c r="L3" s="21" t="s">
        <v>30</v>
      </c>
    </row>
    <row r="4" spans="2:12" x14ac:dyDescent="0.25">
      <c r="B4" s="25">
        <v>1</v>
      </c>
      <c r="C4" s="25" t="s">
        <v>374</v>
      </c>
      <c r="D4" s="23" t="s">
        <v>32</v>
      </c>
      <c r="E4" s="33" t="s">
        <v>252</v>
      </c>
      <c r="F4" s="28" t="s">
        <v>80</v>
      </c>
      <c r="G4" s="25">
        <v>14</v>
      </c>
      <c r="H4" s="80">
        <v>2</v>
      </c>
      <c r="J4" s="27">
        <f>SUMIF(Lorcana17[[#All],[Couleur]],J3,Lorcana17[[#All],[Nb de cartes]])</f>
        <v>308</v>
      </c>
      <c r="K4" s="20">
        <f>SUMIF(Lorcana17[[#All],[Couleur]],K3,Lorcana17[[#All],[Nb de cartes]])</f>
        <v>278</v>
      </c>
      <c r="L4" s="21">
        <f>SUMIF(Lorcana17[[#All],[Couleur]],L3,Lorcana17[[#All],[Nb de cartes]])</f>
        <v>284</v>
      </c>
    </row>
    <row r="5" spans="2:12" x14ac:dyDescent="0.25">
      <c r="B5" s="25">
        <v>2</v>
      </c>
      <c r="C5" s="25" t="s">
        <v>375</v>
      </c>
      <c r="D5" s="23" t="s">
        <v>32</v>
      </c>
      <c r="E5" s="33" t="s">
        <v>249</v>
      </c>
      <c r="F5" s="28" t="s">
        <v>80</v>
      </c>
      <c r="G5" s="25">
        <v>3</v>
      </c>
      <c r="H5" s="80">
        <v>0</v>
      </c>
      <c r="J5" s="22" t="s">
        <v>31</v>
      </c>
      <c r="K5" s="23" t="s">
        <v>32</v>
      </c>
      <c r="L5" s="24" t="s">
        <v>33</v>
      </c>
    </row>
    <row r="6" spans="2:12" x14ac:dyDescent="0.25">
      <c r="B6" s="25">
        <v>3</v>
      </c>
      <c r="C6" s="25" t="s">
        <v>376</v>
      </c>
      <c r="D6" s="23" t="s">
        <v>32</v>
      </c>
      <c r="E6" s="33" t="s">
        <v>249</v>
      </c>
      <c r="F6" s="28" t="s">
        <v>80</v>
      </c>
      <c r="G6" s="25">
        <v>6</v>
      </c>
      <c r="H6" s="80">
        <v>2</v>
      </c>
      <c r="J6" s="22">
        <f>SUMIF(Lorcana17[[#All],[Couleur]],J5,Lorcana17[[#All],[Nb de cartes]])</f>
        <v>302</v>
      </c>
      <c r="K6" s="23">
        <f>SUMIF(Lorcana17[[#All],[Couleur]],K5,Lorcana17[[#All],[Nb de cartes]])</f>
        <v>315</v>
      </c>
      <c r="L6" s="24">
        <f>SUMIF(Lorcana17[[#All],[Couleur]],L5,Lorcana17[[#All],[Nb de cartes]])</f>
        <v>312</v>
      </c>
    </row>
    <row r="7" spans="2:12" x14ac:dyDescent="0.25">
      <c r="B7" s="25">
        <v>4</v>
      </c>
      <c r="C7" s="25" t="s">
        <v>292</v>
      </c>
      <c r="D7" s="23" t="s">
        <v>32</v>
      </c>
      <c r="E7" s="33" t="s">
        <v>249</v>
      </c>
      <c r="F7" s="28" t="s">
        <v>80</v>
      </c>
      <c r="G7" s="25">
        <v>4</v>
      </c>
      <c r="H7" s="80">
        <v>0</v>
      </c>
    </row>
    <row r="8" spans="2:12" x14ac:dyDescent="0.25">
      <c r="B8" s="25">
        <v>5</v>
      </c>
      <c r="C8" s="25" t="s">
        <v>377</v>
      </c>
      <c r="D8" s="23" t="s">
        <v>32</v>
      </c>
      <c r="E8" s="33" t="s">
        <v>252</v>
      </c>
      <c r="F8" s="28" t="s">
        <v>80</v>
      </c>
      <c r="G8" s="25">
        <v>8</v>
      </c>
      <c r="H8" s="80">
        <v>1</v>
      </c>
      <c r="J8" s="147" t="s">
        <v>37</v>
      </c>
      <c r="K8" s="147"/>
      <c r="L8" s="82">
        <f>SUM(Lorcana17[Nb de cartes])</f>
        <v>1799</v>
      </c>
    </row>
    <row r="9" spans="2:12" x14ac:dyDescent="0.25">
      <c r="B9" s="25">
        <v>6</v>
      </c>
      <c r="C9" s="25" t="s">
        <v>378</v>
      </c>
      <c r="D9" s="23" t="s">
        <v>32</v>
      </c>
      <c r="E9" s="33" t="s">
        <v>252</v>
      </c>
      <c r="F9" s="28" t="s">
        <v>80</v>
      </c>
      <c r="G9" s="25">
        <v>10</v>
      </c>
      <c r="H9" s="80">
        <v>1</v>
      </c>
      <c r="J9" s="147" t="s">
        <v>39</v>
      </c>
      <c r="K9" s="147"/>
      <c r="L9" s="82">
        <f>SUM(Lorcana17[[#All],[dont Nb brillant]])</f>
        <v>143</v>
      </c>
    </row>
    <row r="10" spans="2:12" x14ac:dyDescent="0.25">
      <c r="B10" s="25">
        <v>7</v>
      </c>
      <c r="C10" s="25" t="s">
        <v>379</v>
      </c>
      <c r="D10" s="23" t="s">
        <v>32</v>
      </c>
      <c r="E10" s="33" t="s">
        <v>258</v>
      </c>
      <c r="F10" s="28" t="s">
        <v>80</v>
      </c>
      <c r="G10" s="25">
        <v>15</v>
      </c>
      <c r="H10" s="80">
        <v>0</v>
      </c>
    </row>
    <row r="11" spans="2:12" x14ac:dyDescent="0.25">
      <c r="B11" s="25">
        <v>8</v>
      </c>
      <c r="C11" s="25" t="s">
        <v>380</v>
      </c>
      <c r="D11" s="23" t="s">
        <v>32</v>
      </c>
      <c r="E11" s="33" t="s">
        <v>252</v>
      </c>
      <c r="F11" s="28" t="s">
        <v>80</v>
      </c>
      <c r="G11" s="25">
        <v>13</v>
      </c>
      <c r="H11" s="80">
        <v>0</v>
      </c>
      <c r="J11" s="155" t="s">
        <v>259</v>
      </c>
      <c r="K11" s="155"/>
      <c r="L11" s="155"/>
    </row>
    <row r="12" spans="2:12" x14ac:dyDescent="0.25">
      <c r="B12" s="25">
        <v>9</v>
      </c>
      <c r="C12" s="25" t="s">
        <v>293</v>
      </c>
      <c r="D12" s="23" t="s">
        <v>32</v>
      </c>
      <c r="E12" s="33" t="s">
        <v>249</v>
      </c>
      <c r="F12" s="28" t="s">
        <v>80</v>
      </c>
      <c r="G12" s="25">
        <v>6</v>
      </c>
      <c r="H12" s="80">
        <v>0</v>
      </c>
      <c r="J12" s="29" t="s">
        <v>258</v>
      </c>
      <c r="K12" s="30" t="s">
        <v>252</v>
      </c>
      <c r="L12" s="83" t="s">
        <v>249</v>
      </c>
    </row>
    <row r="13" spans="2:12" x14ac:dyDescent="0.25">
      <c r="B13" s="25">
        <v>10</v>
      </c>
      <c r="C13" s="25" t="s">
        <v>383</v>
      </c>
      <c r="D13" s="23" t="s">
        <v>32</v>
      </c>
      <c r="E13" s="33" t="s">
        <v>258</v>
      </c>
      <c r="F13" s="28" t="s">
        <v>80</v>
      </c>
      <c r="G13" s="25">
        <v>13</v>
      </c>
      <c r="H13" s="80">
        <v>0</v>
      </c>
      <c r="J13" s="46"/>
      <c r="K13" s="47"/>
      <c r="L13" s="48"/>
    </row>
    <row r="14" spans="2:12" x14ac:dyDescent="0.25">
      <c r="B14" s="25">
        <v>11</v>
      </c>
      <c r="C14" s="25" t="s">
        <v>381</v>
      </c>
      <c r="D14" s="23" t="s">
        <v>32</v>
      </c>
      <c r="E14" s="33" t="s">
        <v>258</v>
      </c>
      <c r="F14" s="28" t="s">
        <v>80</v>
      </c>
      <c r="G14" s="25">
        <v>16</v>
      </c>
      <c r="H14" s="80">
        <v>2</v>
      </c>
      <c r="J14" s="46"/>
      <c r="K14" s="47"/>
      <c r="L14" s="48"/>
    </row>
    <row r="15" spans="2:12" x14ac:dyDescent="0.25">
      <c r="B15" s="25">
        <v>12</v>
      </c>
      <c r="C15" s="25" t="s">
        <v>382</v>
      </c>
      <c r="D15" s="23" t="s">
        <v>32</v>
      </c>
      <c r="E15" s="33" t="s">
        <v>254</v>
      </c>
      <c r="F15" s="28" t="s">
        <v>80</v>
      </c>
      <c r="G15" s="25">
        <v>5</v>
      </c>
      <c r="H15" s="80">
        <v>1</v>
      </c>
      <c r="J15" s="34">
        <f>COUNTIFS(Lorcana17[Rareté],J12,Lorcana17[Nb de cartes], "&gt;0")/COUNTIF(Lorcana17[Rareté],J12)</f>
        <v>1</v>
      </c>
      <c r="K15" s="35">
        <f>COUNTIFS(Lorcana17[Rareté],K12,Lorcana17[Nb de cartes], "&gt;0")/COUNTIF(Lorcana17[Rareté],K12)</f>
        <v>1</v>
      </c>
      <c r="L15" s="36">
        <f>COUNTIFS(Lorcana17[Rareté],L12,Lorcana17[Nb de cartes], "&gt;0")/COUNTIF(Lorcana17[Rareté],L12)</f>
        <v>1</v>
      </c>
    </row>
    <row r="16" spans="2:12" x14ac:dyDescent="0.25">
      <c r="B16" s="25">
        <v>13</v>
      </c>
      <c r="C16" s="25" t="s">
        <v>294</v>
      </c>
      <c r="D16" s="23" t="s">
        <v>32</v>
      </c>
      <c r="E16" s="33" t="s">
        <v>254</v>
      </c>
      <c r="F16" s="28" t="s">
        <v>80</v>
      </c>
      <c r="G16" s="25">
        <v>5</v>
      </c>
      <c r="H16" s="80">
        <v>1</v>
      </c>
      <c r="J16" s="38" t="s">
        <v>254</v>
      </c>
      <c r="K16" s="38" t="s">
        <v>250</v>
      </c>
      <c r="L16" s="31" t="s">
        <v>253</v>
      </c>
    </row>
    <row r="17" spans="2:12" x14ac:dyDescent="0.25">
      <c r="B17" s="25">
        <v>14</v>
      </c>
      <c r="C17" s="25" t="s">
        <v>384</v>
      </c>
      <c r="D17" s="23" t="s">
        <v>32</v>
      </c>
      <c r="E17" s="33" t="s">
        <v>250</v>
      </c>
      <c r="F17" s="28" t="s">
        <v>80</v>
      </c>
      <c r="G17" s="25">
        <v>3</v>
      </c>
      <c r="H17" s="80">
        <v>2</v>
      </c>
      <c r="J17" s="49"/>
      <c r="K17" s="49"/>
      <c r="L17" s="50"/>
    </row>
    <row r="18" spans="2:12" x14ac:dyDescent="0.25">
      <c r="B18" s="25">
        <v>15</v>
      </c>
      <c r="C18" s="25" t="s">
        <v>385</v>
      </c>
      <c r="D18" s="23" t="s">
        <v>32</v>
      </c>
      <c r="E18" s="33" t="s">
        <v>258</v>
      </c>
      <c r="F18" s="28" t="s">
        <v>80</v>
      </c>
      <c r="G18" s="25">
        <v>13</v>
      </c>
      <c r="H18" s="80">
        <v>0</v>
      </c>
      <c r="J18" s="49"/>
      <c r="K18" s="49"/>
      <c r="L18" s="50"/>
    </row>
    <row r="19" spans="2:12" x14ac:dyDescent="0.25">
      <c r="B19" s="25">
        <v>16</v>
      </c>
      <c r="C19" s="25" t="s">
        <v>295</v>
      </c>
      <c r="D19" s="23" t="s">
        <v>32</v>
      </c>
      <c r="E19" s="33" t="s">
        <v>249</v>
      </c>
      <c r="F19" s="28" t="s">
        <v>80</v>
      </c>
      <c r="G19" s="25">
        <v>6</v>
      </c>
      <c r="H19" s="80">
        <v>0</v>
      </c>
      <c r="J19" s="39">
        <f>COUNTIFS(Lorcana17[Rareté],J16,Lorcana17[Nb de cartes], "&gt;0")/COUNTIF(Lorcana17[Rareté],J16)</f>
        <v>1</v>
      </c>
      <c r="K19" s="39">
        <f>COUNTIFS(Lorcana17[Rareté],K16,Lorcana17[Nb de cartes], "&gt;0")/COUNTIF(Lorcana17[Rareté],K16)</f>
        <v>1</v>
      </c>
      <c r="L19" s="37">
        <f>COUNTIFS(Lorcana17[Rareté],L16,Lorcana17[Nb de cartes], "&gt;0")/COUNTIF(Lorcana17[Rareté],L16)</f>
        <v>0</v>
      </c>
    </row>
    <row r="20" spans="2:12" x14ac:dyDescent="0.25">
      <c r="B20" s="25">
        <v>17</v>
      </c>
      <c r="C20" s="25" t="s">
        <v>386</v>
      </c>
      <c r="D20" s="23" t="s">
        <v>32</v>
      </c>
      <c r="E20" s="33" t="s">
        <v>252</v>
      </c>
      <c r="F20" s="28" t="s">
        <v>80</v>
      </c>
      <c r="G20" s="25">
        <v>7</v>
      </c>
      <c r="H20" s="80">
        <v>1</v>
      </c>
      <c r="J20" s="27" t="s">
        <v>29</v>
      </c>
      <c r="K20" s="20" t="s">
        <v>34</v>
      </c>
      <c r="L20" s="21" t="s">
        <v>30</v>
      </c>
    </row>
    <row r="21" spans="2:12" x14ac:dyDescent="0.25">
      <c r="B21" s="25">
        <v>18</v>
      </c>
      <c r="C21" s="25" t="s">
        <v>387</v>
      </c>
      <c r="D21" s="23" t="s">
        <v>32</v>
      </c>
      <c r="E21" s="33" t="s">
        <v>258</v>
      </c>
      <c r="F21" s="28" t="s">
        <v>80</v>
      </c>
      <c r="G21" s="25">
        <v>10</v>
      </c>
      <c r="H21" s="80">
        <v>1</v>
      </c>
      <c r="J21" s="51" t="str">
        <f>COUNTIFS(Lorcana17[Couleur],J20,Lorcana17[Nb de cartes], "&gt;0")&amp;"/36"</f>
        <v>34/36</v>
      </c>
      <c r="K21" s="20" t="str">
        <f>COUNTIFS(Lorcana17[Couleur],K20,Lorcana17[Nb de cartes], "&gt;0")&amp;"/36"</f>
        <v>34/36</v>
      </c>
      <c r="L21" s="21" t="str">
        <f>COUNTIFS(Lorcana17[Couleur],L20,Lorcana17[Nb de cartes], "&gt;0")&amp;"/36"</f>
        <v>34/36</v>
      </c>
    </row>
    <row r="22" spans="2:12" x14ac:dyDescent="0.25">
      <c r="B22" s="25">
        <v>19</v>
      </c>
      <c r="C22" s="25" t="s">
        <v>296</v>
      </c>
      <c r="D22" s="23" t="s">
        <v>32</v>
      </c>
      <c r="E22" s="33" t="s">
        <v>252</v>
      </c>
      <c r="F22" s="28" t="s">
        <v>80</v>
      </c>
      <c r="G22" s="25">
        <v>9</v>
      </c>
      <c r="H22" s="80">
        <v>0</v>
      </c>
      <c r="J22" s="40">
        <f>COUNTIFS(Lorcana17[Couleur],J20,Lorcana17[Nb de cartes], "&gt;0")/COUNTIF(Lorcana17[Couleur],J20)</f>
        <v>0.94444444444444442</v>
      </c>
      <c r="K22" s="41">
        <f>COUNTIFS(Lorcana17[Couleur],K20,Lorcana17[Nb de cartes], "&gt;0")/COUNTIF(Lorcana17[Couleur],K20)</f>
        <v>0.94444444444444442</v>
      </c>
      <c r="L22" s="42">
        <f>COUNTIFS(Lorcana17[Couleur],L20,Lorcana17[Nb de cartes], "&gt;0")/COUNTIF(Lorcana17[Couleur],L20)</f>
        <v>0.94444444444444442</v>
      </c>
    </row>
    <row r="23" spans="2:12" x14ac:dyDescent="0.25">
      <c r="B23" s="25">
        <v>20</v>
      </c>
      <c r="C23" s="25" t="s">
        <v>388</v>
      </c>
      <c r="D23" s="23" t="s">
        <v>32</v>
      </c>
      <c r="E23" s="33" t="s">
        <v>258</v>
      </c>
      <c r="F23" s="28" t="s">
        <v>80</v>
      </c>
      <c r="G23" s="25">
        <v>13</v>
      </c>
      <c r="H23" s="80">
        <v>0</v>
      </c>
      <c r="J23" s="22" t="s">
        <v>31</v>
      </c>
      <c r="K23" s="23" t="s">
        <v>32</v>
      </c>
      <c r="L23" s="24" t="s">
        <v>33</v>
      </c>
    </row>
    <row r="24" spans="2:12" x14ac:dyDescent="0.25">
      <c r="B24" s="25">
        <v>21</v>
      </c>
      <c r="C24" s="25" t="s">
        <v>389</v>
      </c>
      <c r="D24" s="23" t="s">
        <v>32</v>
      </c>
      <c r="E24" s="33" t="s">
        <v>258</v>
      </c>
      <c r="F24" s="28" t="s">
        <v>80</v>
      </c>
      <c r="G24" s="25">
        <v>21</v>
      </c>
      <c r="H24" s="80">
        <v>4</v>
      </c>
      <c r="J24" s="22" t="str">
        <f>COUNTIFS(Lorcana17[Couleur],J23,Lorcana17[Nb de cartes], "&gt;0")&amp;"/36"</f>
        <v>34/36</v>
      </c>
      <c r="K24" s="23" t="str">
        <f>COUNTIFS(Lorcana17[Couleur],K23,Lorcana17[Nb de cartes], "&gt;0")&amp;"/36"</f>
        <v>34/36</v>
      </c>
      <c r="L24" s="24" t="str">
        <f>COUNTIFS(Lorcana17[Couleur],L23,Lorcana17[Nb de cartes], "&gt;0")&amp;"/36"</f>
        <v>34/36</v>
      </c>
    </row>
    <row r="25" spans="2:12" x14ac:dyDescent="0.25">
      <c r="B25" s="25">
        <v>22</v>
      </c>
      <c r="C25" s="25" t="s">
        <v>390</v>
      </c>
      <c r="D25" s="23" t="s">
        <v>32</v>
      </c>
      <c r="E25" s="33" t="s">
        <v>258</v>
      </c>
      <c r="F25" s="28" t="s">
        <v>80</v>
      </c>
      <c r="G25" s="25">
        <v>14</v>
      </c>
      <c r="H25" s="80">
        <v>0</v>
      </c>
      <c r="J25" s="43">
        <f>COUNTIFS(Lorcana17[Couleur],J23,Lorcana17[Nb de cartes], "&gt;0")/COUNTIF(Lorcana17[Couleur],J23)</f>
        <v>0.94444444444444442</v>
      </c>
      <c r="K25" s="44">
        <f>COUNTIFS(Lorcana17[Couleur],K23,Lorcana17[Nb de cartes], "&gt;0")/COUNTIF(Lorcana17[Couleur],K23)</f>
        <v>0.94444444444444442</v>
      </c>
      <c r="L25" s="45">
        <f>COUNTIFS(Lorcana17[Couleur],L23,Lorcana17[Nb de cartes], "&gt;0")/COUNTIF(Lorcana17[Couleur],L23)</f>
        <v>0.94444444444444442</v>
      </c>
    </row>
    <row r="26" spans="2:12" x14ac:dyDescent="0.25">
      <c r="B26" s="25">
        <v>23</v>
      </c>
      <c r="C26" s="25" t="s">
        <v>391</v>
      </c>
      <c r="D26" s="23" t="s">
        <v>32</v>
      </c>
      <c r="E26" s="33" t="s">
        <v>258</v>
      </c>
      <c r="F26" s="28" t="s">
        <v>80</v>
      </c>
      <c r="G26" s="25">
        <v>10</v>
      </c>
      <c r="H26" s="80">
        <v>0</v>
      </c>
      <c r="J26" s="156" t="s">
        <v>260</v>
      </c>
      <c r="K26" s="156"/>
      <c r="L26" s="52" t="str">
        <f>COUNTIF(Lorcana17[Nb de cartes], "&gt;0")&amp;"/204"</f>
        <v>204/204</v>
      </c>
    </row>
    <row r="27" spans="2:12" x14ac:dyDescent="0.25">
      <c r="B27" s="25">
        <v>24</v>
      </c>
      <c r="C27" s="25" t="s">
        <v>392</v>
      </c>
      <c r="D27" s="23" t="s">
        <v>32</v>
      </c>
      <c r="E27" s="33" t="s">
        <v>252</v>
      </c>
      <c r="F27" s="28" t="s">
        <v>80</v>
      </c>
      <c r="G27" s="25">
        <v>5</v>
      </c>
      <c r="H27" s="80">
        <v>0</v>
      </c>
      <c r="J27" s="156" t="s">
        <v>261</v>
      </c>
      <c r="K27" s="156"/>
      <c r="L27" s="52" t="str">
        <f>(COUNTIF(Lorcana17[Nb de cartes], "=0")-12)&amp;"/204"</f>
        <v>0/204</v>
      </c>
    </row>
    <row r="28" spans="2:12" x14ac:dyDescent="0.25">
      <c r="B28" s="25">
        <v>25</v>
      </c>
      <c r="C28" s="25" t="s">
        <v>393</v>
      </c>
      <c r="D28" s="23" t="s">
        <v>32</v>
      </c>
      <c r="E28" s="33" t="s">
        <v>250</v>
      </c>
      <c r="F28" s="28" t="s">
        <v>80</v>
      </c>
      <c r="G28" s="25">
        <v>1</v>
      </c>
      <c r="H28" s="80">
        <v>0</v>
      </c>
    </row>
    <row r="29" spans="2:12" x14ac:dyDescent="0.25">
      <c r="B29" s="25">
        <v>26</v>
      </c>
      <c r="C29" s="25" t="s">
        <v>297</v>
      </c>
      <c r="D29" s="23" t="s">
        <v>32</v>
      </c>
      <c r="E29" s="33" t="s">
        <v>254</v>
      </c>
      <c r="F29" s="28" t="s">
        <v>80</v>
      </c>
      <c r="G29" s="25">
        <v>5</v>
      </c>
      <c r="H29" s="80">
        <v>1</v>
      </c>
    </row>
    <row r="30" spans="2:12" x14ac:dyDescent="0.25">
      <c r="B30" s="25">
        <v>27</v>
      </c>
      <c r="C30" s="25" t="s">
        <v>394</v>
      </c>
      <c r="D30" s="23" t="s">
        <v>32</v>
      </c>
      <c r="E30" s="33" t="s">
        <v>258</v>
      </c>
      <c r="F30" s="28" t="s">
        <v>80</v>
      </c>
      <c r="G30" s="25">
        <v>18</v>
      </c>
      <c r="H30" s="80">
        <v>1</v>
      </c>
    </row>
    <row r="31" spans="2:12" x14ac:dyDescent="0.25">
      <c r="B31" s="25">
        <v>28</v>
      </c>
      <c r="C31" s="25" t="s">
        <v>395</v>
      </c>
      <c r="D31" s="23" t="s">
        <v>32</v>
      </c>
      <c r="E31" s="33" t="s">
        <v>258</v>
      </c>
      <c r="F31" s="28" t="s">
        <v>68</v>
      </c>
      <c r="G31" s="25">
        <v>11</v>
      </c>
      <c r="H31" s="80">
        <v>1</v>
      </c>
    </row>
    <row r="32" spans="2:12" x14ac:dyDescent="0.25">
      <c r="B32" s="25">
        <v>29</v>
      </c>
      <c r="C32" s="25" t="s">
        <v>298</v>
      </c>
      <c r="D32" s="23" t="s">
        <v>32</v>
      </c>
      <c r="E32" s="33" t="s">
        <v>252</v>
      </c>
      <c r="F32" s="28" t="s">
        <v>68</v>
      </c>
      <c r="G32" s="25">
        <v>12</v>
      </c>
      <c r="H32" s="80">
        <v>1</v>
      </c>
    </row>
    <row r="33" spans="2:8" x14ac:dyDescent="0.25">
      <c r="B33" s="25">
        <v>30</v>
      </c>
      <c r="C33" s="25" t="s">
        <v>396</v>
      </c>
      <c r="D33" s="23" t="s">
        <v>32</v>
      </c>
      <c r="E33" s="33" t="s">
        <v>258</v>
      </c>
      <c r="F33" s="28" t="s">
        <v>66</v>
      </c>
      <c r="G33" s="25">
        <v>13</v>
      </c>
      <c r="H33" s="80">
        <v>2</v>
      </c>
    </row>
    <row r="34" spans="2:8" x14ac:dyDescent="0.25">
      <c r="B34" s="25">
        <v>31</v>
      </c>
      <c r="C34" s="25" t="s">
        <v>299</v>
      </c>
      <c r="D34" s="23" t="s">
        <v>32</v>
      </c>
      <c r="E34" s="33" t="s">
        <v>249</v>
      </c>
      <c r="F34" s="28" t="s">
        <v>66</v>
      </c>
      <c r="G34" s="25">
        <v>7</v>
      </c>
      <c r="H34" s="80">
        <v>2</v>
      </c>
    </row>
    <row r="35" spans="2:8" x14ac:dyDescent="0.25">
      <c r="B35" s="25">
        <v>32</v>
      </c>
      <c r="C35" s="25" t="s">
        <v>300</v>
      </c>
      <c r="D35" s="23" t="s">
        <v>32</v>
      </c>
      <c r="E35" s="33" t="s">
        <v>252</v>
      </c>
      <c r="F35" s="28" t="s">
        <v>66</v>
      </c>
      <c r="G35" s="25">
        <v>12</v>
      </c>
      <c r="H35" s="80">
        <v>0</v>
      </c>
    </row>
    <row r="36" spans="2:8" x14ac:dyDescent="0.25">
      <c r="B36" s="25">
        <v>33</v>
      </c>
      <c r="C36" s="25" t="s">
        <v>301</v>
      </c>
      <c r="D36" s="23" t="s">
        <v>32</v>
      </c>
      <c r="E36" s="33" t="s">
        <v>249</v>
      </c>
      <c r="F36" s="28" t="s">
        <v>75</v>
      </c>
      <c r="G36" s="25">
        <v>4</v>
      </c>
      <c r="H36" s="80">
        <v>0</v>
      </c>
    </row>
    <row r="37" spans="2:8" x14ac:dyDescent="0.25">
      <c r="B37" s="25">
        <v>34</v>
      </c>
      <c r="C37" s="25" t="s">
        <v>397</v>
      </c>
      <c r="D37" s="23" t="s">
        <v>32</v>
      </c>
      <c r="E37" s="33" t="s">
        <v>249</v>
      </c>
      <c r="F37" s="28" t="s">
        <v>75</v>
      </c>
      <c r="G37" s="25">
        <v>3</v>
      </c>
      <c r="H37" s="80">
        <v>0</v>
      </c>
    </row>
    <row r="38" spans="2:8" x14ac:dyDescent="0.25">
      <c r="B38" s="25">
        <v>35</v>
      </c>
      <c r="C38" s="25" t="s">
        <v>302</v>
      </c>
      <c r="D38" s="27" t="s">
        <v>29</v>
      </c>
      <c r="E38" s="33" t="s">
        <v>249</v>
      </c>
      <c r="F38" s="28" t="s">
        <v>80</v>
      </c>
      <c r="G38" s="25">
        <v>5</v>
      </c>
      <c r="H38" s="80">
        <v>0</v>
      </c>
    </row>
    <row r="39" spans="2:8" x14ac:dyDescent="0.25">
      <c r="B39" s="25">
        <v>36</v>
      </c>
      <c r="C39" s="25" t="s">
        <v>398</v>
      </c>
      <c r="D39" s="27" t="s">
        <v>29</v>
      </c>
      <c r="E39" s="33" t="s">
        <v>252</v>
      </c>
      <c r="F39" s="28" t="s">
        <v>80</v>
      </c>
      <c r="G39" s="25">
        <v>6</v>
      </c>
      <c r="H39" s="80">
        <v>0</v>
      </c>
    </row>
    <row r="40" spans="2:8" x14ac:dyDescent="0.25">
      <c r="B40" s="25">
        <v>37</v>
      </c>
      <c r="C40" s="25" t="s">
        <v>303</v>
      </c>
      <c r="D40" s="27" t="s">
        <v>29</v>
      </c>
      <c r="E40" s="33" t="s">
        <v>258</v>
      </c>
      <c r="F40" s="28" t="s">
        <v>80</v>
      </c>
      <c r="G40" s="25">
        <v>18</v>
      </c>
      <c r="H40" s="80">
        <v>1</v>
      </c>
    </row>
    <row r="41" spans="2:8" x14ac:dyDescent="0.25">
      <c r="B41" s="25">
        <v>38</v>
      </c>
      <c r="C41" s="25" t="s">
        <v>399</v>
      </c>
      <c r="D41" s="27" t="s">
        <v>29</v>
      </c>
      <c r="E41" s="33" t="s">
        <v>258</v>
      </c>
      <c r="F41" s="28" t="s">
        <v>80</v>
      </c>
      <c r="G41" s="25">
        <v>12</v>
      </c>
      <c r="H41" s="80">
        <v>0</v>
      </c>
    </row>
    <row r="42" spans="2:8" x14ac:dyDescent="0.25">
      <c r="B42" s="25">
        <v>39</v>
      </c>
      <c r="C42" s="25" t="s">
        <v>304</v>
      </c>
      <c r="D42" s="27" t="s">
        <v>29</v>
      </c>
      <c r="E42" s="33" t="s">
        <v>258</v>
      </c>
      <c r="F42" s="28" t="s">
        <v>80</v>
      </c>
      <c r="G42" s="25">
        <v>11</v>
      </c>
      <c r="H42" s="80">
        <v>1</v>
      </c>
    </row>
    <row r="43" spans="2:8" x14ac:dyDescent="0.25">
      <c r="B43" s="25">
        <v>40</v>
      </c>
      <c r="C43" s="25" t="s">
        <v>400</v>
      </c>
      <c r="D43" s="27" t="s">
        <v>29</v>
      </c>
      <c r="E43" s="33" t="s">
        <v>252</v>
      </c>
      <c r="F43" s="28" t="s">
        <v>80</v>
      </c>
      <c r="G43" s="25">
        <v>13</v>
      </c>
      <c r="H43" s="80">
        <v>0</v>
      </c>
    </row>
    <row r="44" spans="2:8" x14ac:dyDescent="0.25">
      <c r="B44" s="25">
        <v>41</v>
      </c>
      <c r="C44" s="25" t="s">
        <v>401</v>
      </c>
      <c r="D44" s="27" t="s">
        <v>29</v>
      </c>
      <c r="E44" s="33" t="s">
        <v>250</v>
      </c>
      <c r="F44" s="28" t="s">
        <v>80</v>
      </c>
      <c r="G44" s="25">
        <v>5</v>
      </c>
      <c r="H44" s="80">
        <v>2</v>
      </c>
    </row>
    <row r="45" spans="2:8" x14ac:dyDescent="0.25">
      <c r="B45" s="25">
        <v>42</v>
      </c>
      <c r="C45" s="25" t="s">
        <v>402</v>
      </c>
      <c r="D45" s="27" t="s">
        <v>29</v>
      </c>
      <c r="E45" s="33" t="s">
        <v>258</v>
      </c>
      <c r="F45" s="28" t="s">
        <v>80</v>
      </c>
      <c r="G45" s="25">
        <v>10</v>
      </c>
      <c r="H45" s="80">
        <v>0</v>
      </c>
    </row>
    <row r="46" spans="2:8" x14ac:dyDescent="0.25">
      <c r="B46" s="25">
        <v>43</v>
      </c>
      <c r="C46" s="25" t="s">
        <v>403</v>
      </c>
      <c r="D46" s="27" t="s">
        <v>29</v>
      </c>
      <c r="E46" s="33" t="s">
        <v>252</v>
      </c>
      <c r="F46" s="28" t="s">
        <v>80</v>
      </c>
      <c r="G46" s="25">
        <v>9</v>
      </c>
      <c r="H46" s="80">
        <v>0</v>
      </c>
    </row>
    <row r="47" spans="2:8" x14ac:dyDescent="0.25">
      <c r="B47" s="25">
        <v>44</v>
      </c>
      <c r="C47" s="25" t="s">
        <v>404</v>
      </c>
      <c r="D47" s="27" t="s">
        <v>29</v>
      </c>
      <c r="E47" s="33" t="s">
        <v>258</v>
      </c>
      <c r="F47" s="28" t="s">
        <v>80</v>
      </c>
      <c r="G47" s="25">
        <v>11</v>
      </c>
      <c r="H47" s="80">
        <v>0</v>
      </c>
    </row>
    <row r="48" spans="2:8" x14ac:dyDescent="0.25">
      <c r="B48" s="25">
        <v>45</v>
      </c>
      <c r="C48" s="25" t="s">
        <v>405</v>
      </c>
      <c r="D48" s="27" t="s">
        <v>29</v>
      </c>
      <c r="E48" s="33" t="s">
        <v>258</v>
      </c>
      <c r="F48" s="28" t="s">
        <v>80</v>
      </c>
      <c r="G48" s="25">
        <v>17</v>
      </c>
      <c r="H48" s="80">
        <v>1</v>
      </c>
    </row>
    <row r="49" spans="2:8" x14ac:dyDescent="0.25">
      <c r="B49" s="25">
        <v>46</v>
      </c>
      <c r="C49" s="25" t="s">
        <v>305</v>
      </c>
      <c r="D49" s="27" t="s">
        <v>29</v>
      </c>
      <c r="E49" s="33" t="s">
        <v>249</v>
      </c>
      <c r="F49" s="28" t="s">
        <v>80</v>
      </c>
      <c r="G49" s="25">
        <v>6</v>
      </c>
      <c r="H49" s="80">
        <v>0</v>
      </c>
    </row>
    <row r="50" spans="2:8" x14ac:dyDescent="0.25">
      <c r="B50" s="25">
        <v>47</v>
      </c>
      <c r="C50" s="25" t="s">
        <v>306</v>
      </c>
      <c r="D50" s="27" t="s">
        <v>29</v>
      </c>
      <c r="E50" s="33" t="s">
        <v>250</v>
      </c>
      <c r="F50" s="28" t="s">
        <v>80</v>
      </c>
      <c r="G50" s="25">
        <v>2</v>
      </c>
      <c r="H50" s="80">
        <v>0</v>
      </c>
    </row>
    <row r="51" spans="2:8" x14ac:dyDescent="0.25">
      <c r="B51" s="25">
        <v>48</v>
      </c>
      <c r="C51" s="25" t="s">
        <v>406</v>
      </c>
      <c r="D51" s="27" t="s">
        <v>29</v>
      </c>
      <c r="E51" s="33" t="s">
        <v>249</v>
      </c>
      <c r="F51" s="28" t="s">
        <v>80</v>
      </c>
      <c r="G51" s="25">
        <v>5</v>
      </c>
      <c r="H51" s="80">
        <v>1</v>
      </c>
    </row>
    <row r="52" spans="2:8" x14ac:dyDescent="0.25">
      <c r="B52" s="25">
        <v>49</v>
      </c>
      <c r="C52" s="25" t="s">
        <v>307</v>
      </c>
      <c r="D52" s="27" t="s">
        <v>29</v>
      </c>
      <c r="E52" s="33" t="s">
        <v>252</v>
      </c>
      <c r="F52" s="28" t="s">
        <v>80</v>
      </c>
      <c r="G52" s="25">
        <v>10</v>
      </c>
      <c r="H52" s="80">
        <v>0</v>
      </c>
    </row>
    <row r="53" spans="2:8" x14ac:dyDescent="0.25">
      <c r="B53" s="25">
        <v>50</v>
      </c>
      <c r="C53" s="25" t="s">
        <v>308</v>
      </c>
      <c r="D53" s="27" t="s">
        <v>29</v>
      </c>
      <c r="E53" s="33" t="s">
        <v>258</v>
      </c>
      <c r="F53" s="28" t="s">
        <v>80</v>
      </c>
      <c r="G53" s="25">
        <v>16</v>
      </c>
      <c r="H53" s="80">
        <v>2</v>
      </c>
    </row>
    <row r="54" spans="2:8" x14ac:dyDescent="0.25">
      <c r="B54" s="25">
        <v>51</v>
      </c>
      <c r="C54" s="25" t="s">
        <v>309</v>
      </c>
      <c r="D54" s="27" t="s">
        <v>29</v>
      </c>
      <c r="E54" s="33" t="s">
        <v>252</v>
      </c>
      <c r="F54" s="28" t="s">
        <v>80</v>
      </c>
      <c r="G54" s="25">
        <v>9</v>
      </c>
      <c r="H54" s="80">
        <v>1</v>
      </c>
    </row>
    <row r="55" spans="2:8" x14ac:dyDescent="0.25">
      <c r="B55" s="25">
        <v>52</v>
      </c>
      <c r="C55" s="25" t="s">
        <v>310</v>
      </c>
      <c r="D55" s="27" t="s">
        <v>29</v>
      </c>
      <c r="E55" s="33" t="s">
        <v>249</v>
      </c>
      <c r="F55" s="28" t="s">
        <v>80</v>
      </c>
      <c r="G55" s="25">
        <v>7</v>
      </c>
      <c r="H55" s="80">
        <v>0</v>
      </c>
    </row>
    <row r="56" spans="2:8" x14ac:dyDescent="0.25">
      <c r="B56" s="25">
        <v>53</v>
      </c>
      <c r="C56" s="25" t="s">
        <v>311</v>
      </c>
      <c r="D56" s="27" t="s">
        <v>29</v>
      </c>
      <c r="E56" s="33" t="s">
        <v>249</v>
      </c>
      <c r="F56" s="28" t="s">
        <v>80</v>
      </c>
      <c r="G56" s="25">
        <v>5</v>
      </c>
      <c r="H56" s="80">
        <v>1</v>
      </c>
    </row>
    <row r="57" spans="2:8" x14ac:dyDescent="0.25">
      <c r="B57" s="25">
        <v>54</v>
      </c>
      <c r="C57" s="25" t="s">
        <v>312</v>
      </c>
      <c r="D57" s="27" t="s">
        <v>29</v>
      </c>
      <c r="E57" s="33" t="s">
        <v>258</v>
      </c>
      <c r="F57" s="28" t="s">
        <v>80</v>
      </c>
      <c r="G57" s="25">
        <v>11</v>
      </c>
      <c r="H57" s="80">
        <v>0</v>
      </c>
    </row>
    <row r="58" spans="2:8" x14ac:dyDescent="0.25">
      <c r="B58" s="25">
        <v>55</v>
      </c>
      <c r="C58" s="25" t="s">
        <v>407</v>
      </c>
      <c r="D58" s="27" t="s">
        <v>29</v>
      </c>
      <c r="E58" s="33" t="s">
        <v>254</v>
      </c>
      <c r="F58" s="28" t="s">
        <v>80</v>
      </c>
      <c r="G58" s="25">
        <v>5</v>
      </c>
      <c r="H58" s="80">
        <v>1</v>
      </c>
    </row>
    <row r="59" spans="2:8" x14ac:dyDescent="0.25">
      <c r="B59" s="25">
        <v>56</v>
      </c>
      <c r="C59" s="25" t="s">
        <v>313</v>
      </c>
      <c r="D59" s="27" t="s">
        <v>29</v>
      </c>
      <c r="E59" s="33" t="s">
        <v>249</v>
      </c>
      <c r="F59" s="28" t="s">
        <v>80</v>
      </c>
      <c r="G59" s="25">
        <v>1</v>
      </c>
      <c r="H59" s="80">
        <v>0</v>
      </c>
    </row>
    <row r="60" spans="2:8" x14ac:dyDescent="0.25">
      <c r="B60" s="25">
        <v>57</v>
      </c>
      <c r="C60" s="25" t="s">
        <v>408</v>
      </c>
      <c r="D60" s="27" t="s">
        <v>29</v>
      </c>
      <c r="E60" s="33" t="s">
        <v>252</v>
      </c>
      <c r="F60" s="28" t="s">
        <v>80</v>
      </c>
      <c r="G60" s="25">
        <v>15</v>
      </c>
      <c r="H60" s="80">
        <v>3</v>
      </c>
    </row>
    <row r="61" spans="2:8" x14ac:dyDescent="0.25">
      <c r="B61" s="25">
        <v>58</v>
      </c>
      <c r="C61" s="25" t="s">
        <v>314</v>
      </c>
      <c r="D61" s="27" t="s">
        <v>29</v>
      </c>
      <c r="E61" s="33" t="s">
        <v>252</v>
      </c>
      <c r="F61" s="28" t="s">
        <v>80</v>
      </c>
      <c r="G61" s="25">
        <v>7</v>
      </c>
      <c r="H61" s="80">
        <v>1</v>
      </c>
    </row>
    <row r="62" spans="2:8" x14ac:dyDescent="0.25">
      <c r="B62" s="25">
        <v>59</v>
      </c>
      <c r="C62" s="25" t="s">
        <v>315</v>
      </c>
      <c r="D62" s="27" t="s">
        <v>29</v>
      </c>
      <c r="E62" s="33" t="s">
        <v>258</v>
      </c>
      <c r="F62" s="28" t="s">
        <v>80</v>
      </c>
      <c r="G62" s="25">
        <v>10</v>
      </c>
      <c r="H62" s="80">
        <v>1</v>
      </c>
    </row>
    <row r="63" spans="2:8" x14ac:dyDescent="0.25">
      <c r="B63" s="25">
        <v>60</v>
      </c>
      <c r="C63" s="25" t="s">
        <v>409</v>
      </c>
      <c r="D63" s="27" t="s">
        <v>29</v>
      </c>
      <c r="E63" s="33" t="s">
        <v>254</v>
      </c>
      <c r="F63" s="28" t="s">
        <v>80</v>
      </c>
      <c r="G63" s="25">
        <v>3</v>
      </c>
      <c r="H63" s="80">
        <v>0</v>
      </c>
    </row>
    <row r="64" spans="2:8" x14ac:dyDescent="0.25">
      <c r="B64" s="25">
        <v>61</v>
      </c>
      <c r="C64" s="25" t="s">
        <v>410</v>
      </c>
      <c r="D64" s="27" t="s">
        <v>29</v>
      </c>
      <c r="E64" s="33" t="s">
        <v>252</v>
      </c>
      <c r="F64" s="28" t="s">
        <v>80</v>
      </c>
      <c r="G64" s="25">
        <v>7</v>
      </c>
      <c r="H64" s="80">
        <v>0</v>
      </c>
    </row>
    <row r="65" spans="2:8" x14ac:dyDescent="0.25">
      <c r="B65" s="25">
        <v>62</v>
      </c>
      <c r="C65" s="25" t="s">
        <v>316</v>
      </c>
      <c r="D65" s="27" t="s">
        <v>29</v>
      </c>
      <c r="E65" s="33" t="s">
        <v>249</v>
      </c>
      <c r="F65" s="28" t="s">
        <v>68</v>
      </c>
      <c r="G65" s="25">
        <v>4</v>
      </c>
      <c r="H65" s="80">
        <v>0</v>
      </c>
    </row>
    <row r="66" spans="2:8" x14ac:dyDescent="0.25">
      <c r="B66" s="25">
        <v>63</v>
      </c>
      <c r="C66" s="25" t="s">
        <v>317</v>
      </c>
      <c r="D66" s="27" t="s">
        <v>29</v>
      </c>
      <c r="E66" s="33" t="s">
        <v>258</v>
      </c>
      <c r="F66" s="28" t="s">
        <v>68</v>
      </c>
      <c r="G66" s="25">
        <v>14</v>
      </c>
      <c r="H66" s="80">
        <v>1</v>
      </c>
    </row>
    <row r="67" spans="2:8" x14ac:dyDescent="0.25">
      <c r="B67" s="25">
        <v>64</v>
      </c>
      <c r="C67" s="25" t="s">
        <v>411</v>
      </c>
      <c r="D67" s="27" t="s">
        <v>29</v>
      </c>
      <c r="E67" s="33" t="s">
        <v>258</v>
      </c>
      <c r="F67" s="28" t="s">
        <v>66</v>
      </c>
      <c r="G67" s="25">
        <v>17</v>
      </c>
      <c r="H67" s="80">
        <v>1</v>
      </c>
    </row>
    <row r="68" spans="2:8" x14ac:dyDescent="0.25">
      <c r="B68" s="25">
        <v>65</v>
      </c>
      <c r="C68" s="25" t="s">
        <v>412</v>
      </c>
      <c r="D68" s="27" t="s">
        <v>29</v>
      </c>
      <c r="E68" s="33" t="s">
        <v>252</v>
      </c>
      <c r="F68" s="28" t="s">
        <v>75</v>
      </c>
      <c r="G68" s="25">
        <v>11</v>
      </c>
      <c r="H68" s="80">
        <v>1</v>
      </c>
    </row>
    <row r="69" spans="2:8" x14ac:dyDescent="0.25">
      <c r="B69" s="25">
        <v>66</v>
      </c>
      <c r="C69" s="25" t="s">
        <v>413</v>
      </c>
      <c r="D69" s="27" t="s">
        <v>29</v>
      </c>
      <c r="E69" s="33" t="s">
        <v>258</v>
      </c>
      <c r="F69" s="28" t="s">
        <v>75</v>
      </c>
      <c r="G69" s="25">
        <v>15</v>
      </c>
      <c r="H69" s="80">
        <v>0</v>
      </c>
    </row>
    <row r="70" spans="2:8" x14ac:dyDescent="0.25">
      <c r="B70" s="25">
        <v>67</v>
      </c>
      <c r="C70" s="25" t="s">
        <v>318</v>
      </c>
      <c r="D70" s="27" t="s">
        <v>29</v>
      </c>
      <c r="E70" s="33" t="s">
        <v>249</v>
      </c>
      <c r="F70" s="28" t="s">
        <v>75</v>
      </c>
      <c r="G70" s="25">
        <v>6</v>
      </c>
      <c r="H70" s="80">
        <v>0</v>
      </c>
    </row>
    <row r="71" spans="2:8" x14ac:dyDescent="0.25">
      <c r="B71" s="25">
        <v>68</v>
      </c>
      <c r="C71" s="25" t="s">
        <v>319</v>
      </c>
      <c r="D71" s="27" t="s">
        <v>29</v>
      </c>
      <c r="E71" s="33" t="s">
        <v>249</v>
      </c>
      <c r="F71" s="28" t="s">
        <v>75</v>
      </c>
      <c r="G71" s="25">
        <v>5</v>
      </c>
      <c r="H71" s="80">
        <v>1</v>
      </c>
    </row>
    <row r="72" spans="2:8" x14ac:dyDescent="0.25">
      <c r="B72" s="25">
        <v>69</v>
      </c>
      <c r="C72" s="25" t="s">
        <v>414</v>
      </c>
      <c r="D72" s="20" t="s">
        <v>34</v>
      </c>
      <c r="E72" s="33" t="s">
        <v>258</v>
      </c>
      <c r="F72" s="28" t="s">
        <v>80</v>
      </c>
      <c r="G72" s="25">
        <v>14</v>
      </c>
      <c r="H72" s="80">
        <v>0</v>
      </c>
    </row>
    <row r="73" spans="2:8" x14ac:dyDescent="0.25">
      <c r="B73" s="25">
        <v>70</v>
      </c>
      <c r="C73" s="25" t="s">
        <v>320</v>
      </c>
      <c r="D73" s="20" t="s">
        <v>34</v>
      </c>
      <c r="E73" s="33" t="s">
        <v>250</v>
      </c>
      <c r="F73" s="28" t="s">
        <v>80</v>
      </c>
      <c r="G73" s="25">
        <v>1</v>
      </c>
      <c r="H73" s="80">
        <v>0</v>
      </c>
    </row>
    <row r="74" spans="2:8" x14ac:dyDescent="0.25">
      <c r="B74" s="25">
        <v>71</v>
      </c>
      <c r="C74" s="25" t="s">
        <v>321</v>
      </c>
      <c r="D74" s="20" t="s">
        <v>34</v>
      </c>
      <c r="E74" s="33" t="s">
        <v>252</v>
      </c>
      <c r="F74" s="28" t="s">
        <v>80</v>
      </c>
      <c r="G74" s="25">
        <v>9</v>
      </c>
      <c r="H74" s="80">
        <v>1</v>
      </c>
    </row>
    <row r="75" spans="2:8" x14ac:dyDescent="0.25">
      <c r="B75" s="25">
        <v>72</v>
      </c>
      <c r="C75" s="25" t="s">
        <v>322</v>
      </c>
      <c r="D75" s="20" t="s">
        <v>34</v>
      </c>
      <c r="E75" s="33" t="s">
        <v>250</v>
      </c>
      <c r="F75" s="28" t="s">
        <v>80</v>
      </c>
      <c r="G75" s="25">
        <v>3</v>
      </c>
      <c r="H75" s="80">
        <v>1</v>
      </c>
    </row>
    <row r="76" spans="2:8" x14ac:dyDescent="0.25">
      <c r="B76" s="25">
        <v>73</v>
      </c>
      <c r="C76" s="25" t="s">
        <v>323</v>
      </c>
      <c r="D76" s="20" t="s">
        <v>34</v>
      </c>
      <c r="E76" s="33" t="s">
        <v>252</v>
      </c>
      <c r="F76" s="28" t="s">
        <v>80</v>
      </c>
      <c r="G76" s="25">
        <v>10</v>
      </c>
      <c r="H76" s="80">
        <v>1</v>
      </c>
    </row>
    <row r="77" spans="2:8" x14ac:dyDescent="0.25">
      <c r="B77" s="25">
        <v>74</v>
      </c>
      <c r="C77" s="25" t="s">
        <v>415</v>
      </c>
      <c r="D77" s="20" t="s">
        <v>34</v>
      </c>
      <c r="E77" s="33" t="s">
        <v>252</v>
      </c>
      <c r="F77" s="28" t="s">
        <v>80</v>
      </c>
      <c r="G77" s="25">
        <v>4</v>
      </c>
      <c r="H77" s="80">
        <v>0</v>
      </c>
    </row>
    <row r="78" spans="2:8" x14ac:dyDescent="0.25">
      <c r="B78" s="25">
        <v>75</v>
      </c>
      <c r="C78" s="25" t="s">
        <v>416</v>
      </c>
      <c r="D78" s="20" t="s">
        <v>34</v>
      </c>
      <c r="E78" s="33" t="s">
        <v>254</v>
      </c>
      <c r="F78" s="28" t="s">
        <v>80</v>
      </c>
      <c r="G78" s="25">
        <v>2</v>
      </c>
      <c r="H78" s="80">
        <v>0</v>
      </c>
    </row>
    <row r="79" spans="2:8" x14ac:dyDescent="0.25">
      <c r="B79" s="25">
        <v>76</v>
      </c>
      <c r="C79" s="25" t="s">
        <v>324</v>
      </c>
      <c r="D79" s="20" t="s">
        <v>34</v>
      </c>
      <c r="E79" s="33" t="s">
        <v>252</v>
      </c>
      <c r="F79" s="28" t="s">
        <v>80</v>
      </c>
      <c r="G79" s="25">
        <v>11</v>
      </c>
      <c r="H79" s="80">
        <v>0</v>
      </c>
    </row>
    <row r="80" spans="2:8" x14ac:dyDescent="0.25">
      <c r="B80" s="25">
        <v>77</v>
      </c>
      <c r="C80" s="25" t="s">
        <v>325</v>
      </c>
      <c r="D80" s="20" t="s">
        <v>34</v>
      </c>
      <c r="E80" s="33" t="s">
        <v>252</v>
      </c>
      <c r="F80" s="28" t="s">
        <v>80</v>
      </c>
      <c r="G80" s="25">
        <v>7</v>
      </c>
      <c r="H80" s="80">
        <v>0</v>
      </c>
    </row>
    <row r="81" spans="2:8" x14ac:dyDescent="0.25">
      <c r="B81" s="25">
        <v>78</v>
      </c>
      <c r="C81" s="25" t="s">
        <v>417</v>
      </c>
      <c r="D81" s="20" t="s">
        <v>34</v>
      </c>
      <c r="E81" s="33" t="s">
        <v>258</v>
      </c>
      <c r="F81" s="28" t="s">
        <v>80</v>
      </c>
      <c r="G81" s="25">
        <v>10</v>
      </c>
      <c r="H81" s="80">
        <v>0</v>
      </c>
    </row>
    <row r="82" spans="2:8" x14ac:dyDescent="0.25">
      <c r="B82" s="25">
        <v>79</v>
      </c>
      <c r="C82" s="25" t="s">
        <v>418</v>
      </c>
      <c r="D82" s="20" t="s">
        <v>34</v>
      </c>
      <c r="E82" s="33" t="s">
        <v>254</v>
      </c>
      <c r="F82" s="28" t="s">
        <v>80</v>
      </c>
      <c r="G82" s="25">
        <v>3</v>
      </c>
      <c r="H82" s="80">
        <v>0</v>
      </c>
    </row>
    <row r="83" spans="2:8" x14ac:dyDescent="0.25">
      <c r="B83" s="25">
        <v>80</v>
      </c>
      <c r="C83" s="25" t="s">
        <v>326</v>
      </c>
      <c r="D83" s="20" t="s">
        <v>34</v>
      </c>
      <c r="E83" s="33" t="s">
        <v>258</v>
      </c>
      <c r="F83" s="28" t="s">
        <v>80</v>
      </c>
      <c r="G83" s="25">
        <v>15</v>
      </c>
      <c r="H83" s="80">
        <v>1</v>
      </c>
    </row>
    <row r="84" spans="2:8" x14ac:dyDescent="0.25">
      <c r="B84" s="25">
        <v>81</v>
      </c>
      <c r="C84" s="25" t="s">
        <v>327</v>
      </c>
      <c r="D84" s="20" t="s">
        <v>34</v>
      </c>
      <c r="E84" s="33" t="s">
        <v>258</v>
      </c>
      <c r="F84" s="28" t="s">
        <v>80</v>
      </c>
      <c r="G84" s="25">
        <v>13</v>
      </c>
      <c r="H84" s="80">
        <v>1</v>
      </c>
    </row>
    <row r="85" spans="2:8" x14ac:dyDescent="0.25">
      <c r="B85" s="25">
        <v>82</v>
      </c>
      <c r="C85" s="25" t="s">
        <v>419</v>
      </c>
      <c r="D85" s="20" t="s">
        <v>34</v>
      </c>
      <c r="E85" s="33" t="s">
        <v>249</v>
      </c>
      <c r="F85" s="28" t="s">
        <v>80</v>
      </c>
      <c r="G85" s="25">
        <v>6</v>
      </c>
      <c r="H85" s="80">
        <v>0</v>
      </c>
    </row>
    <row r="86" spans="2:8" x14ac:dyDescent="0.25">
      <c r="B86" s="25">
        <v>83</v>
      </c>
      <c r="C86" s="25" t="s">
        <v>420</v>
      </c>
      <c r="D86" s="20" t="s">
        <v>34</v>
      </c>
      <c r="E86" s="33" t="s">
        <v>258</v>
      </c>
      <c r="F86" s="28" t="s">
        <v>80</v>
      </c>
      <c r="G86" s="25">
        <v>16</v>
      </c>
      <c r="H86" s="80">
        <v>5</v>
      </c>
    </row>
    <row r="87" spans="2:8" x14ac:dyDescent="0.25">
      <c r="B87" s="25">
        <v>84</v>
      </c>
      <c r="C87" s="25" t="s">
        <v>421</v>
      </c>
      <c r="D87" s="20" t="s">
        <v>34</v>
      </c>
      <c r="E87" s="33" t="s">
        <v>249</v>
      </c>
      <c r="F87" s="28" t="s">
        <v>80</v>
      </c>
      <c r="G87" s="25">
        <v>6</v>
      </c>
      <c r="H87" s="80">
        <v>0</v>
      </c>
    </row>
    <row r="88" spans="2:8" x14ac:dyDescent="0.25">
      <c r="B88" s="25">
        <v>85</v>
      </c>
      <c r="C88" s="25" t="s">
        <v>328</v>
      </c>
      <c r="D88" s="20" t="s">
        <v>34</v>
      </c>
      <c r="E88" s="33" t="s">
        <v>249</v>
      </c>
      <c r="F88" s="28" t="s">
        <v>80</v>
      </c>
      <c r="G88" s="25">
        <v>4</v>
      </c>
      <c r="H88" s="80">
        <v>0</v>
      </c>
    </row>
    <row r="89" spans="2:8" x14ac:dyDescent="0.25">
      <c r="B89" s="25">
        <v>86</v>
      </c>
      <c r="C89" s="25" t="s">
        <v>422</v>
      </c>
      <c r="D89" s="20" t="s">
        <v>34</v>
      </c>
      <c r="E89" s="33" t="s">
        <v>252</v>
      </c>
      <c r="F89" s="28" t="s">
        <v>80</v>
      </c>
      <c r="G89" s="25">
        <v>10</v>
      </c>
      <c r="H89" s="80">
        <v>1</v>
      </c>
    </row>
    <row r="90" spans="2:8" x14ac:dyDescent="0.25">
      <c r="B90" s="25">
        <v>87</v>
      </c>
      <c r="C90" s="25" t="s">
        <v>329</v>
      </c>
      <c r="D90" s="20" t="s">
        <v>34</v>
      </c>
      <c r="E90" s="33" t="s">
        <v>258</v>
      </c>
      <c r="F90" s="28" t="s">
        <v>80</v>
      </c>
      <c r="G90" s="25">
        <v>9</v>
      </c>
      <c r="H90" s="80">
        <v>1</v>
      </c>
    </row>
    <row r="91" spans="2:8" x14ac:dyDescent="0.25">
      <c r="B91" s="25">
        <v>88</v>
      </c>
      <c r="C91" s="25" t="s">
        <v>423</v>
      </c>
      <c r="D91" s="20" t="s">
        <v>34</v>
      </c>
      <c r="E91" s="33" t="s">
        <v>249</v>
      </c>
      <c r="F91" s="28" t="s">
        <v>80</v>
      </c>
      <c r="G91" s="25">
        <v>6</v>
      </c>
      <c r="H91" s="80">
        <v>1</v>
      </c>
    </row>
    <row r="92" spans="2:8" x14ac:dyDescent="0.25">
      <c r="B92" s="25">
        <v>89</v>
      </c>
      <c r="C92" s="25" t="s">
        <v>330</v>
      </c>
      <c r="D92" s="20" t="s">
        <v>34</v>
      </c>
      <c r="E92" s="33" t="s">
        <v>249</v>
      </c>
      <c r="F92" s="28" t="s">
        <v>80</v>
      </c>
      <c r="G92" s="25">
        <v>3</v>
      </c>
      <c r="H92" s="80">
        <v>1</v>
      </c>
    </row>
    <row r="93" spans="2:8" x14ac:dyDescent="0.25">
      <c r="B93" s="25">
        <v>90</v>
      </c>
      <c r="C93" s="25" t="s">
        <v>331</v>
      </c>
      <c r="D93" s="20" t="s">
        <v>34</v>
      </c>
      <c r="E93" s="33" t="s">
        <v>258</v>
      </c>
      <c r="F93" s="28" t="s">
        <v>80</v>
      </c>
      <c r="G93" s="25">
        <v>14</v>
      </c>
      <c r="H93" s="80">
        <v>1</v>
      </c>
    </row>
    <row r="94" spans="2:8" x14ac:dyDescent="0.25">
      <c r="B94" s="25">
        <v>91</v>
      </c>
      <c r="C94" s="25" t="s">
        <v>424</v>
      </c>
      <c r="D94" s="20" t="s">
        <v>34</v>
      </c>
      <c r="E94" s="33" t="s">
        <v>258</v>
      </c>
      <c r="F94" s="28" t="s">
        <v>80</v>
      </c>
      <c r="G94" s="25">
        <v>13</v>
      </c>
      <c r="H94" s="80">
        <v>2</v>
      </c>
    </row>
    <row r="95" spans="2:8" x14ac:dyDescent="0.25">
      <c r="B95" s="25">
        <v>92</v>
      </c>
      <c r="C95" s="25" t="s">
        <v>425</v>
      </c>
      <c r="D95" s="20" t="s">
        <v>34</v>
      </c>
      <c r="E95" s="33" t="s">
        <v>258</v>
      </c>
      <c r="F95" s="28" t="s">
        <v>80</v>
      </c>
      <c r="G95" s="25">
        <v>9</v>
      </c>
      <c r="H95" s="80">
        <v>0</v>
      </c>
    </row>
    <row r="96" spans="2:8" x14ac:dyDescent="0.25">
      <c r="B96" s="25">
        <v>93</v>
      </c>
      <c r="C96" s="25" t="s">
        <v>426</v>
      </c>
      <c r="D96" s="20" t="s">
        <v>34</v>
      </c>
      <c r="E96" s="33" t="s">
        <v>254</v>
      </c>
      <c r="F96" s="28" t="s">
        <v>80</v>
      </c>
      <c r="G96" s="25">
        <v>6</v>
      </c>
      <c r="H96" s="80">
        <v>0</v>
      </c>
    </row>
    <row r="97" spans="2:8" x14ac:dyDescent="0.25">
      <c r="B97" s="25">
        <v>94</v>
      </c>
      <c r="C97" s="25" t="s">
        <v>427</v>
      </c>
      <c r="D97" s="20" t="s">
        <v>34</v>
      </c>
      <c r="E97" s="33" t="s">
        <v>252</v>
      </c>
      <c r="F97" s="28" t="s">
        <v>68</v>
      </c>
      <c r="G97" s="25">
        <v>4</v>
      </c>
      <c r="H97" s="80">
        <v>0</v>
      </c>
    </row>
    <row r="98" spans="2:8" x14ac:dyDescent="0.25">
      <c r="B98" s="25">
        <v>95</v>
      </c>
      <c r="C98" s="25" t="s">
        <v>428</v>
      </c>
      <c r="D98" s="20" t="s">
        <v>34</v>
      </c>
      <c r="E98" s="33" t="s">
        <v>258</v>
      </c>
      <c r="F98" s="28" t="s">
        <v>66</v>
      </c>
      <c r="G98" s="25">
        <v>10</v>
      </c>
      <c r="H98" s="80">
        <v>1</v>
      </c>
    </row>
    <row r="99" spans="2:8" x14ac:dyDescent="0.25">
      <c r="B99" s="25">
        <v>96</v>
      </c>
      <c r="C99" s="25" t="s">
        <v>332</v>
      </c>
      <c r="D99" s="20" t="s">
        <v>34</v>
      </c>
      <c r="E99" s="33" t="s">
        <v>249</v>
      </c>
      <c r="F99" s="28" t="s">
        <v>66</v>
      </c>
      <c r="G99" s="25">
        <v>5</v>
      </c>
      <c r="H99" s="80">
        <v>0</v>
      </c>
    </row>
    <row r="100" spans="2:8" x14ac:dyDescent="0.25">
      <c r="B100" s="25">
        <v>97</v>
      </c>
      <c r="C100" s="25" t="s">
        <v>333</v>
      </c>
      <c r="D100" s="20" t="s">
        <v>34</v>
      </c>
      <c r="E100" s="33" t="s">
        <v>252</v>
      </c>
      <c r="F100" s="28" t="s">
        <v>68</v>
      </c>
      <c r="G100" s="25">
        <v>8</v>
      </c>
      <c r="H100" s="80">
        <v>1</v>
      </c>
    </row>
    <row r="101" spans="2:8" x14ac:dyDescent="0.25">
      <c r="B101" s="25">
        <v>98</v>
      </c>
      <c r="C101" s="25" t="s">
        <v>334</v>
      </c>
      <c r="D101" s="20" t="s">
        <v>34</v>
      </c>
      <c r="E101" s="33" t="s">
        <v>258</v>
      </c>
      <c r="F101" s="28" t="s">
        <v>68</v>
      </c>
      <c r="G101" s="25">
        <v>16</v>
      </c>
      <c r="H101" s="80">
        <v>1</v>
      </c>
    </row>
    <row r="102" spans="2:8" x14ac:dyDescent="0.25">
      <c r="B102" s="25">
        <v>99</v>
      </c>
      <c r="C102" s="25" t="s">
        <v>335</v>
      </c>
      <c r="D102" s="20" t="s">
        <v>34</v>
      </c>
      <c r="E102" s="33" t="s">
        <v>258</v>
      </c>
      <c r="F102" s="28" t="s">
        <v>68</v>
      </c>
      <c r="G102" s="25">
        <v>17</v>
      </c>
      <c r="H102" s="80">
        <v>2</v>
      </c>
    </row>
    <row r="103" spans="2:8" x14ac:dyDescent="0.25">
      <c r="B103" s="25">
        <v>100</v>
      </c>
      <c r="C103" s="25" t="s">
        <v>336</v>
      </c>
      <c r="D103" s="20" t="s">
        <v>34</v>
      </c>
      <c r="E103" s="33" t="s">
        <v>249</v>
      </c>
      <c r="F103" s="28" t="s">
        <v>68</v>
      </c>
      <c r="G103" s="25">
        <v>4</v>
      </c>
      <c r="H103" s="80">
        <v>0</v>
      </c>
    </row>
    <row r="104" spans="2:8" x14ac:dyDescent="0.25">
      <c r="B104" s="25">
        <v>101</v>
      </c>
      <c r="C104" s="25" t="s">
        <v>337</v>
      </c>
      <c r="D104" s="20" t="s">
        <v>34</v>
      </c>
      <c r="E104" s="33" t="s">
        <v>252</v>
      </c>
      <c r="F104" s="28" t="s">
        <v>68</v>
      </c>
      <c r="G104" s="25">
        <v>5</v>
      </c>
      <c r="H104" s="80">
        <v>0</v>
      </c>
    </row>
    <row r="105" spans="2:8" x14ac:dyDescent="0.25">
      <c r="B105" s="25">
        <v>102</v>
      </c>
      <c r="C105" s="25" t="s">
        <v>429</v>
      </c>
      <c r="D105" s="20" t="s">
        <v>34</v>
      </c>
      <c r="E105" s="33" t="s">
        <v>249</v>
      </c>
      <c r="F105" s="28" t="s">
        <v>75</v>
      </c>
      <c r="G105" s="25">
        <v>5</v>
      </c>
      <c r="H105" s="80">
        <v>0</v>
      </c>
    </row>
    <row r="106" spans="2:8" x14ac:dyDescent="0.25">
      <c r="B106" s="25">
        <v>103</v>
      </c>
      <c r="C106" s="25" t="s">
        <v>430</v>
      </c>
      <c r="D106" s="21" t="s">
        <v>30</v>
      </c>
      <c r="E106" s="33" t="s">
        <v>258</v>
      </c>
      <c r="F106" s="28" t="s">
        <v>80</v>
      </c>
      <c r="G106" s="25">
        <v>14</v>
      </c>
      <c r="H106" s="80">
        <v>2</v>
      </c>
    </row>
    <row r="107" spans="2:8" x14ac:dyDescent="0.25">
      <c r="B107" s="25">
        <v>104</v>
      </c>
      <c r="C107" s="25" t="s">
        <v>431</v>
      </c>
      <c r="D107" s="21" t="s">
        <v>30</v>
      </c>
      <c r="E107" s="33" t="s">
        <v>258</v>
      </c>
      <c r="F107" s="28" t="s">
        <v>80</v>
      </c>
      <c r="G107" s="25">
        <v>9</v>
      </c>
      <c r="H107" s="80">
        <v>0</v>
      </c>
    </row>
    <row r="108" spans="2:8" x14ac:dyDescent="0.25">
      <c r="B108" s="25">
        <v>105</v>
      </c>
      <c r="C108" s="25" t="s">
        <v>338</v>
      </c>
      <c r="D108" s="21" t="s">
        <v>30</v>
      </c>
      <c r="E108" s="33" t="s">
        <v>252</v>
      </c>
      <c r="F108" s="28" t="s">
        <v>80</v>
      </c>
      <c r="G108" s="25">
        <v>6</v>
      </c>
      <c r="H108" s="80">
        <v>1</v>
      </c>
    </row>
    <row r="109" spans="2:8" x14ac:dyDescent="0.25">
      <c r="B109" s="25">
        <v>106</v>
      </c>
      <c r="C109" s="25" t="s">
        <v>432</v>
      </c>
      <c r="D109" s="21" t="s">
        <v>30</v>
      </c>
      <c r="E109" s="33" t="s">
        <v>250</v>
      </c>
      <c r="F109" s="28" t="s">
        <v>80</v>
      </c>
      <c r="G109" s="25">
        <v>3</v>
      </c>
      <c r="H109" s="80">
        <v>0</v>
      </c>
    </row>
    <row r="110" spans="2:8" x14ac:dyDescent="0.25">
      <c r="B110" s="25">
        <v>107</v>
      </c>
      <c r="C110" s="25" t="s">
        <v>433</v>
      </c>
      <c r="D110" s="21" t="s">
        <v>30</v>
      </c>
      <c r="E110" s="33" t="s">
        <v>258</v>
      </c>
      <c r="F110" s="28" t="s">
        <v>80</v>
      </c>
      <c r="G110" s="25">
        <v>12</v>
      </c>
      <c r="H110" s="80">
        <v>0</v>
      </c>
    </row>
    <row r="111" spans="2:8" x14ac:dyDescent="0.25">
      <c r="B111" s="25">
        <v>108</v>
      </c>
      <c r="C111" s="25" t="s">
        <v>434</v>
      </c>
      <c r="D111" s="21" t="s">
        <v>30</v>
      </c>
      <c r="E111" s="33" t="s">
        <v>258</v>
      </c>
      <c r="F111" s="28" t="s">
        <v>80</v>
      </c>
      <c r="G111" s="25">
        <v>15</v>
      </c>
      <c r="H111" s="80">
        <v>1</v>
      </c>
    </row>
    <row r="112" spans="2:8" x14ac:dyDescent="0.25">
      <c r="B112" s="25">
        <v>109</v>
      </c>
      <c r="C112" s="25" t="s">
        <v>435</v>
      </c>
      <c r="D112" s="21" t="s">
        <v>30</v>
      </c>
      <c r="E112" s="33" t="s">
        <v>249</v>
      </c>
      <c r="F112" s="28" t="s">
        <v>80</v>
      </c>
      <c r="G112" s="25">
        <v>7</v>
      </c>
      <c r="H112" s="80">
        <v>1</v>
      </c>
    </row>
    <row r="113" spans="2:8" x14ac:dyDescent="0.25">
      <c r="B113" s="25">
        <v>110</v>
      </c>
      <c r="C113" s="25" t="s">
        <v>436</v>
      </c>
      <c r="D113" s="21" t="s">
        <v>30</v>
      </c>
      <c r="E113" s="33" t="s">
        <v>254</v>
      </c>
      <c r="F113" s="28" t="s">
        <v>80</v>
      </c>
      <c r="G113" s="25">
        <v>4</v>
      </c>
      <c r="H113" s="80">
        <v>0</v>
      </c>
    </row>
    <row r="114" spans="2:8" x14ac:dyDescent="0.25">
      <c r="B114" s="25">
        <v>111</v>
      </c>
      <c r="C114" s="25" t="s">
        <v>339</v>
      </c>
      <c r="D114" s="21" t="s">
        <v>30</v>
      </c>
      <c r="E114" s="33" t="s">
        <v>258</v>
      </c>
      <c r="F114" s="28" t="s">
        <v>80</v>
      </c>
      <c r="G114" s="25">
        <v>12</v>
      </c>
      <c r="H114" s="80">
        <v>2</v>
      </c>
    </row>
    <row r="115" spans="2:8" x14ac:dyDescent="0.25">
      <c r="B115" s="25">
        <v>112</v>
      </c>
      <c r="C115" s="25" t="s">
        <v>340</v>
      </c>
      <c r="D115" s="21" t="s">
        <v>30</v>
      </c>
      <c r="E115" s="33" t="s">
        <v>249</v>
      </c>
      <c r="F115" s="28" t="s">
        <v>80</v>
      </c>
      <c r="G115" s="25">
        <v>4</v>
      </c>
      <c r="H115" s="80">
        <v>0</v>
      </c>
    </row>
    <row r="116" spans="2:8" x14ac:dyDescent="0.25">
      <c r="B116" s="25">
        <v>113</v>
      </c>
      <c r="C116" s="25" t="s">
        <v>341</v>
      </c>
      <c r="D116" s="21" t="s">
        <v>30</v>
      </c>
      <c r="E116" s="33" t="s">
        <v>252</v>
      </c>
      <c r="F116" s="28" t="s">
        <v>80</v>
      </c>
      <c r="G116" s="25">
        <v>12</v>
      </c>
      <c r="H116" s="80">
        <v>0</v>
      </c>
    </row>
    <row r="117" spans="2:8" x14ac:dyDescent="0.25">
      <c r="B117" s="25">
        <v>114</v>
      </c>
      <c r="C117" s="25" t="s">
        <v>342</v>
      </c>
      <c r="D117" s="21" t="s">
        <v>30</v>
      </c>
      <c r="E117" s="33" t="s">
        <v>249</v>
      </c>
      <c r="F117" s="28" t="s">
        <v>80</v>
      </c>
      <c r="G117" s="25">
        <v>4</v>
      </c>
      <c r="H117" s="80">
        <v>0</v>
      </c>
    </row>
    <row r="118" spans="2:8" x14ac:dyDescent="0.25">
      <c r="B118" s="25">
        <v>115</v>
      </c>
      <c r="C118" s="25" t="s">
        <v>343</v>
      </c>
      <c r="D118" s="21" t="s">
        <v>30</v>
      </c>
      <c r="E118" s="33" t="s">
        <v>258</v>
      </c>
      <c r="F118" s="28" t="s">
        <v>80</v>
      </c>
      <c r="G118" s="25">
        <v>9</v>
      </c>
      <c r="H118" s="80">
        <v>1</v>
      </c>
    </row>
    <row r="119" spans="2:8" x14ac:dyDescent="0.25">
      <c r="B119" s="25">
        <v>116</v>
      </c>
      <c r="C119" s="25" t="s">
        <v>437</v>
      </c>
      <c r="D119" s="21" t="s">
        <v>30</v>
      </c>
      <c r="E119" s="33" t="s">
        <v>252</v>
      </c>
      <c r="F119" s="28" t="s">
        <v>80</v>
      </c>
      <c r="G119" s="25">
        <v>7</v>
      </c>
      <c r="H119" s="80">
        <v>0</v>
      </c>
    </row>
    <row r="120" spans="2:8" x14ac:dyDescent="0.25">
      <c r="B120" s="25">
        <v>117</v>
      </c>
      <c r="C120" s="25" t="s">
        <v>344</v>
      </c>
      <c r="D120" s="21" t="s">
        <v>30</v>
      </c>
      <c r="E120" s="33" t="s">
        <v>258</v>
      </c>
      <c r="F120" s="28" t="s">
        <v>80</v>
      </c>
      <c r="G120" s="25">
        <v>14</v>
      </c>
      <c r="H120" s="80">
        <v>0</v>
      </c>
    </row>
    <row r="121" spans="2:8" x14ac:dyDescent="0.25">
      <c r="B121" s="25">
        <v>118</v>
      </c>
      <c r="C121" s="25" t="s">
        <v>438</v>
      </c>
      <c r="D121" s="21" t="s">
        <v>30</v>
      </c>
      <c r="E121" s="33" t="s">
        <v>254</v>
      </c>
      <c r="F121" s="28" t="s">
        <v>80</v>
      </c>
      <c r="G121" s="25">
        <v>4</v>
      </c>
      <c r="H121" s="80">
        <v>0</v>
      </c>
    </row>
    <row r="122" spans="2:8" x14ac:dyDescent="0.25">
      <c r="B122" s="25">
        <v>119</v>
      </c>
      <c r="C122" s="25" t="s">
        <v>439</v>
      </c>
      <c r="D122" s="21" t="s">
        <v>30</v>
      </c>
      <c r="E122" s="33" t="s">
        <v>252</v>
      </c>
      <c r="F122" s="28" t="s">
        <v>80</v>
      </c>
      <c r="G122" s="25">
        <v>10</v>
      </c>
      <c r="H122" s="80">
        <v>1</v>
      </c>
    </row>
    <row r="123" spans="2:8" x14ac:dyDescent="0.25">
      <c r="B123" s="25">
        <v>120</v>
      </c>
      <c r="C123" s="25" t="s">
        <v>440</v>
      </c>
      <c r="D123" s="21" t="s">
        <v>30</v>
      </c>
      <c r="E123" s="33" t="s">
        <v>252</v>
      </c>
      <c r="F123" s="28" t="s">
        <v>80</v>
      </c>
      <c r="G123" s="25">
        <v>9</v>
      </c>
      <c r="H123" s="80">
        <v>0</v>
      </c>
    </row>
    <row r="124" spans="2:8" x14ac:dyDescent="0.25">
      <c r="B124" s="25">
        <v>121</v>
      </c>
      <c r="C124" s="25" t="s">
        <v>441</v>
      </c>
      <c r="D124" s="21" t="s">
        <v>30</v>
      </c>
      <c r="E124" s="33" t="s">
        <v>249</v>
      </c>
      <c r="F124" s="28" t="s">
        <v>80</v>
      </c>
      <c r="G124" s="25">
        <v>3</v>
      </c>
      <c r="H124" s="80">
        <v>0</v>
      </c>
    </row>
    <row r="125" spans="2:8" x14ac:dyDescent="0.25">
      <c r="B125" s="25">
        <v>122</v>
      </c>
      <c r="C125" s="25" t="s">
        <v>442</v>
      </c>
      <c r="D125" s="21" t="s">
        <v>30</v>
      </c>
      <c r="E125" s="33" t="s">
        <v>258</v>
      </c>
      <c r="F125" s="28" t="s">
        <v>80</v>
      </c>
      <c r="G125" s="25">
        <v>15</v>
      </c>
      <c r="H125" s="80">
        <v>1</v>
      </c>
    </row>
    <row r="126" spans="2:8" x14ac:dyDescent="0.25">
      <c r="B126" s="25">
        <v>123</v>
      </c>
      <c r="C126" s="25" t="s">
        <v>443</v>
      </c>
      <c r="D126" s="21" t="s">
        <v>30</v>
      </c>
      <c r="E126" s="33" t="s">
        <v>254</v>
      </c>
      <c r="F126" s="28" t="s">
        <v>80</v>
      </c>
      <c r="G126" s="25">
        <v>5</v>
      </c>
      <c r="H126" s="80">
        <v>1</v>
      </c>
    </row>
    <row r="127" spans="2:8" x14ac:dyDescent="0.25">
      <c r="B127" s="25">
        <v>124</v>
      </c>
      <c r="C127" s="25" t="s">
        <v>345</v>
      </c>
      <c r="D127" s="21" t="s">
        <v>30</v>
      </c>
      <c r="E127" s="33" t="s">
        <v>252</v>
      </c>
      <c r="F127" s="28" t="s">
        <v>80</v>
      </c>
      <c r="G127" s="25">
        <v>8</v>
      </c>
      <c r="H127" s="80">
        <v>1</v>
      </c>
    </row>
    <row r="128" spans="2:8" x14ac:dyDescent="0.25">
      <c r="B128" s="25">
        <v>125</v>
      </c>
      <c r="C128" s="25" t="s">
        <v>346</v>
      </c>
      <c r="D128" s="21" t="s">
        <v>30</v>
      </c>
      <c r="E128" s="33" t="s">
        <v>250</v>
      </c>
      <c r="F128" s="28" t="s">
        <v>80</v>
      </c>
      <c r="G128" s="25">
        <v>3</v>
      </c>
      <c r="H128" s="80">
        <v>1</v>
      </c>
    </row>
    <row r="129" spans="2:8" x14ac:dyDescent="0.25">
      <c r="B129" s="25">
        <v>126</v>
      </c>
      <c r="C129" s="25" t="s">
        <v>444</v>
      </c>
      <c r="D129" s="21" t="s">
        <v>30</v>
      </c>
      <c r="E129" s="33" t="s">
        <v>249</v>
      </c>
      <c r="F129" s="28" t="s">
        <v>80</v>
      </c>
      <c r="G129" s="25">
        <v>5</v>
      </c>
      <c r="H129" s="80">
        <v>1</v>
      </c>
    </row>
    <row r="130" spans="2:8" x14ac:dyDescent="0.25">
      <c r="B130" s="25">
        <v>127</v>
      </c>
      <c r="C130" s="25" t="s">
        <v>347</v>
      </c>
      <c r="D130" s="21" t="s">
        <v>30</v>
      </c>
      <c r="E130" s="33" t="s">
        <v>258</v>
      </c>
      <c r="F130" s="28" t="s">
        <v>80</v>
      </c>
      <c r="G130" s="25">
        <v>11</v>
      </c>
      <c r="H130" s="80">
        <v>0</v>
      </c>
    </row>
    <row r="131" spans="2:8" x14ac:dyDescent="0.25">
      <c r="B131" s="25">
        <v>128</v>
      </c>
      <c r="C131" s="25" t="s">
        <v>445</v>
      </c>
      <c r="D131" s="21" t="s">
        <v>30</v>
      </c>
      <c r="E131" s="33" t="s">
        <v>249</v>
      </c>
      <c r="F131" s="28" t="s">
        <v>80</v>
      </c>
      <c r="G131" s="25">
        <v>5</v>
      </c>
      <c r="H131" s="80">
        <v>2</v>
      </c>
    </row>
    <row r="132" spans="2:8" x14ac:dyDescent="0.25">
      <c r="B132" s="25">
        <v>129</v>
      </c>
      <c r="C132" s="25" t="s">
        <v>446</v>
      </c>
      <c r="D132" s="21" t="s">
        <v>30</v>
      </c>
      <c r="E132" s="33" t="s">
        <v>258</v>
      </c>
      <c r="F132" s="28" t="s">
        <v>66</v>
      </c>
      <c r="G132" s="25">
        <v>12</v>
      </c>
      <c r="H132" s="80">
        <v>1</v>
      </c>
    </row>
    <row r="133" spans="2:8" x14ac:dyDescent="0.25">
      <c r="B133" s="25">
        <v>130</v>
      </c>
      <c r="C133" s="25" t="s">
        <v>447</v>
      </c>
      <c r="D133" s="21" t="s">
        <v>30</v>
      </c>
      <c r="E133" s="33" t="s">
        <v>249</v>
      </c>
      <c r="F133" s="28" t="s">
        <v>68</v>
      </c>
      <c r="G133" s="25">
        <v>5</v>
      </c>
      <c r="H133" s="80">
        <v>0</v>
      </c>
    </row>
    <row r="134" spans="2:8" x14ac:dyDescent="0.25">
      <c r="B134" s="25">
        <v>131</v>
      </c>
      <c r="C134" s="25" t="s">
        <v>448</v>
      </c>
      <c r="D134" s="21" t="s">
        <v>30</v>
      </c>
      <c r="E134" s="33" t="s">
        <v>252</v>
      </c>
      <c r="F134" s="28" t="s">
        <v>68</v>
      </c>
      <c r="G134" s="25">
        <v>9</v>
      </c>
      <c r="H134" s="80">
        <v>1</v>
      </c>
    </row>
    <row r="135" spans="2:8" x14ac:dyDescent="0.25">
      <c r="B135" s="25">
        <v>132</v>
      </c>
      <c r="C135" s="25" t="s">
        <v>449</v>
      </c>
      <c r="D135" s="21" t="s">
        <v>30</v>
      </c>
      <c r="E135" s="33" t="s">
        <v>258</v>
      </c>
      <c r="F135" s="28" t="s">
        <v>68</v>
      </c>
      <c r="G135" s="25">
        <v>15</v>
      </c>
      <c r="H135" s="80">
        <v>2</v>
      </c>
    </row>
    <row r="136" spans="2:8" x14ac:dyDescent="0.25">
      <c r="B136" s="25">
        <v>133</v>
      </c>
      <c r="C136" s="25" t="s">
        <v>450</v>
      </c>
      <c r="D136" s="21" t="s">
        <v>30</v>
      </c>
      <c r="E136" s="33" t="s">
        <v>252</v>
      </c>
      <c r="F136" s="28" t="s">
        <v>66</v>
      </c>
      <c r="G136" s="25">
        <v>13</v>
      </c>
      <c r="H136" s="80">
        <v>1</v>
      </c>
    </row>
    <row r="137" spans="2:8" x14ac:dyDescent="0.25">
      <c r="B137" s="25">
        <v>134</v>
      </c>
      <c r="C137" s="25" t="s">
        <v>348</v>
      </c>
      <c r="D137" s="21" t="s">
        <v>30</v>
      </c>
      <c r="E137" s="33" t="s">
        <v>249</v>
      </c>
      <c r="F137" s="28" t="s">
        <v>75</v>
      </c>
      <c r="G137" s="25">
        <v>4</v>
      </c>
      <c r="H137" s="80">
        <v>0</v>
      </c>
    </row>
    <row r="138" spans="2:8" x14ac:dyDescent="0.25">
      <c r="B138" s="25">
        <v>135</v>
      </c>
      <c r="C138" s="25" t="s">
        <v>451</v>
      </c>
      <c r="D138" s="21" t="s">
        <v>30</v>
      </c>
      <c r="E138" s="33" t="s">
        <v>258</v>
      </c>
      <c r="F138" s="28" t="s">
        <v>75</v>
      </c>
      <c r="G138" s="25">
        <v>10</v>
      </c>
      <c r="H138" s="80">
        <v>0</v>
      </c>
    </row>
    <row r="139" spans="2:8" x14ac:dyDescent="0.25">
      <c r="B139" s="25">
        <v>136</v>
      </c>
      <c r="C139" s="25" t="s">
        <v>349</v>
      </c>
      <c r="D139" s="21" t="s">
        <v>30</v>
      </c>
      <c r="E139" s="33" t="s">
        <v>252</v>
      </c>
      <c r="F139" s="28" t="s">
        <v>75</v>
      </c>
      <c r="G139" s="25">
        <v>6</v>
      </c>
      <c r="H139" s="80">
        <v>0</v>
      </c>
    </row>
    <row r="140" spans="2:8" x14ac:dyDescent="0.25">
      <c r="B140" s="25">
        <v>137</v>
      </c>
      <c r="C140" s="25" t="s">
        <v>452</v>
      </c>
      <c r="D140" s="24" t="s">
        <v>33</v>
      </c>
      <c r="E140" s="33" t="s">
        <v>250</v>
      </c>
      <c r="F140" s="28" t="s">
        <v>80</v>
      </c>
      <c r="G140" s="25">
        <v>1</v>
      </c>
      <c r="H140" s="80">
        <v>1</v>
      </c>
    </row>
    <row r="141" spans="2:8" x14ac:dyDescent="0.25">
      <c r="B141" s="25">
        <v>138</v>
      </c>
      <c r="C141" s="25" t="s">
        <v>350</v>
      </c>
      <c r="D141" s="24" t="s">
        <v>33</v>
      </c>
      <c r="E141" s="33" t="s">
        <v>254</v>
      </c>
      <c r="F141" s="28" t="s">
        <v>80</v>
      </c>
      <c r="G141" s="25">
        <v>6</v>
      </c>
      <c r="H141" s="80">
        <v>0</v>
      </c>
    </row>
    <row r="142" spans="2:8" x14ac:dyDescent="0.25">
      <c r="B142" s="25">
        <v>139</v>
      </c>
      <c r="C142" s="25" t="s">
        <v>351</v>
      </c>
      <c r="D142" s="24" t="s">
        <v>33</v>
      </c>
      <c r="E142" s="33" t="s">
        <v>258</v>
      </c>
      <c r="F142" s="28" t="s">
        <v>80</v>
      </c>
      <c r="G142" s="25">
        <v>13</v>
      </c>
      <c r="H142" s="80">
        <v>0</v>
      </c>
    </row>
    <row r="143" spans="2:8" x14ac:dyDescent="0.25">
      <c r="B143" s="25">
        <v>140</v>
      </c>
      <c r="C143" s="25" t="s">
        <v>352</v>
      </c>
      <c r="D143" s="24" t="s">
        <v>33</v>
      </c>
      <c r="E143" s="33" t="s">
        <v>258</v>
      </c>
      <c r="F143" s="28" t="s">
        <v>80</v>
      </c>
      <c r="G143" s="25">
        <v>11</v>
      </c>
      <c r="H143" s="80">
        <v>1</v>
      </c>
    </row>
    <row r="144" spans="2:8" x14ac:dyDescent="0.25">
      <c r="B144" s="25">
        <v>141</v>
      </c>
      <c r="C144" s="25" t="s">
        <v>496</v>
      </c>
      <c r="D144" s="24" t="s">
        <v>33</v>
      </c>
      <c r="E144" s="33" t="s">
        <v>252</v>
      </c>
      <c r="F144" s="28" t="s">
        <v>80</v>
      </c>
      <c r="G144" s="25">
        <v>11</v>
      </c>
      <c r="H144" s="80">
        <v>2</v>
      </c>
    </row>
    <row r="145" spans="2:8" x14ac:dyDescent="0.25">
      <c r="B145" s="25">
        <v>142</v>
      </c>
      <c r="C145" s="25" t="s">
        <v>353</v>
      </c>
      <c r="D145" s="24" t="s">
        <v>33</v>
      </c>
      <c r="E145" s="33" t="s">
        <v>254</v>
      </c>
      <c r="F145" s="28" t="s">
        <v>80</v>
      </c>
      <c r="G145" s="25">
        <v>1</v>
      </c>
      <c r="H145" s="80">
        <v>0</v>
      </c>
    </row>
    <row r="146" spans="2:8" x14ac:dyDescent="0.25">
      <c r="B146" s="25">
        <v>143</v>
      </c>
      <c r="C146" s="25" t="s">
        <v>354</v>
      </c>
      <c r="D146" s="24" t="s">
        <v>33</v>
      </c>
      <c r="E146" s="33" t="s">
        <v>252</v>
      </c>
      <c r="F146" s="28" t="s">
        <v>80</v>
      </c>
      <c r="G146" s="25">
        <v>10</v>
      </c>
      <c r="H146" s="80">
        <v>0</v>
      </c>
    </row>
    <row r="147" spans="2:8" x14ac:dyDescent="0.25">
      <c r="B147" s="25">
        <v>144</v>
      </c>
      <c r="C147" s="25" t="s">
        <v>355</v>
      </c>
      <c r="D147" s="24" t="s">
        <v>33</v>
      </c>
      <c r="E147" s="33" t="s">
        <v>258</v>
      </c>
      <c r="F147" s="28" t="s">
        <v>80</v>
      </c>
      <c r="G147" s="25">
        <v>13</v>
      </c>
      <c r="H147" s="80">
        <v>1</v>
      </c>
    </row>
    <row r="148" spans="2:8" x14ac:dyDescent="0.25">
      <c r="B148" s="25">
        <v>145</v>
      </c>
      <c r="C148" s="25" t="s">
        <v>453</v>
      </c>
      <c r="D148" s="24" t="s">
        <v>33</v>
      </c>
      <c r="E148" s="33" t="s">
        <v>252</v>
      </c>
      <c r="F148" s="28" t="s">
        <v>80</v>
      </c>
      <c r="G148" s="25">
        <v>12</v>
      </c>
      <c r="H148" s="80">
        <v>1</v>
      </c>
    </row>
    <row r="149" spans="2:8" x14ac:dyDescent="0.25">
      <c r="B149" s="25">
        <v>146</v>
      </c>
      <c r="C149" s="25" t="s">
        <v>454</v>
      </c>
      <c r="D149" s="24" t="s">
        <v>33</v>
      </c>
      <c r="E149" s="33" t="s">
        <v>258</v>
      </c>
      <c r="F149" s="28" t="s">
        <v>80</v>
      </c>
      <c r="G149" s="25">
        <v>17</v>
      </c>
      <c r="H149" s="80">
        <v>3</v>
      </c>
    </row>
    <row r="150" spans="2:8" x14ac:dyDescent="0.25">
      <c r="B150" s="25">
        <v>147</v>
      </c>
      <c r="C150" s="25" t="s">
        <v>356</v>
      </c>
      <c r="D150" s="24" t="s">
        <v>33</v>
      </c>
      <c r="E150" s="33" t="s">
        <v>249</v>
      </c>
      <c r="F150" s="28" t="s">
        <v>80</v>
      </c>
      <c r="G150" s="25">
        <v>6</v>
      </c>
      <c r="H150" s="80">
        <v>2</v>
      </c>
    </row>
    <row r="151" spans="2:8" x14ac:dyDescent="0.25">
      <c r="B151" s="25">
        <v>148</v>
      </c>
      <c r="C151" s="25" t="s">
        <v>357</v>
      </c>
      <c r="D151" s="24" t="s">
        <v>33</v>
      </c>
      <c r="E151" s="33" t="s">
        <v>254</v>
      </c>
      <c r="F151" s="28" t="s">
        <v>80</v>
      </c>
      <c r="G151" s="25">
        <v>4</v>
      </c>
      <c r="H151" s="80">
        <v>0</v>
      </c>
    </row>
    <row r="152" spans="2:8" x14ac:dyDescent="0.25">
      <c r="B152" s="25">
        <v>149</v>
      </c>
      <c r="C152" s="25" t="s">
        <v>455</v>
      </c>
      <c r="D152" s="24" t="s">
        <v>33</v>
      </c>
      <c r="E152" s="33" t="s">
        <v>249</v>
      </c>
      <c r="F152" s="28" t="s">
        <v>80</v>
      </c>
      <c r="G152" s="25">
        <v>4</v>
      </c>
      <c r="H152" s="80">
        <v>0</v>
      </c>
    </row>
    <row r="153" spans="2:8" x14ac:dyDescent="0.25">
      <c r="B153" s="25">
        <v>150</v>
      </c>
      <c r="C153" s="25" t="s">
        <v>456</v>
      </c>
      <c r="D153" s="24" t="s">
        <v>33</v>
      </c>
      <c r="E153" s="33" t="s">
        <v>258</v>
      </c>
      <c r="F153" s="28" t="s">
        <v>80</v>
      </c>
      <c r="G153" s="25">
        <v>15</v>
      </c>
      <c r="H153" s="80">
        <v>1</v>
      </c>
    </row>
    <row r="154" spans="2:8" x14ac:dyDescent="0.25">
      <c r="B154" s="25">
        <v>151</v>
      </c>
      <c r="C154" s="25" t="s">
        <v>457</v>
      </c>
      <c r="D154" s="24" t="s">
        <v>33</v>
      </c>
      <c r="E154" s="33" t="s">
        <v>258</v>
      </c>
      <c r="F154" s="28" t="s">
        <v>80</v>
      </c>
      <c r="G154" s="25">
        <v>12</v>
      </c>
      <c r="H154" s="80">
        <v>0</v>
      </c>
    </row>
    <row r="155" spans="2:8" x14ac:dyDescent="0.25">
      <c r="B155" s="25">
        <v>152</v>
      </c>
      <c r="C155" s="25" t="s">
        <v>458</v>
      </c>
      <c r="D155" s="24" t="s">
        <v>33</v>
      </c>
      <c r="E155" s="33" t="s">
        <v>252</v>
      </c>
      <c r="F155" s="28" t="s">
        <v>80</v>
      </c>
      <c r="G155" s="25">
        <v>11</v>
      </c>
      <c r="H155" s="80">
        <v>1</v>
      </c>
    </row>
    <row r="156" spans="2:8" x14ac:dyDescent="0.25">
      <c r="B156" s="25">
        <v>153</v>
      </c>
      <c r="C156" s="25" t="s">
        <v>358</v>
      </c>
      <c r="D156" s="24" t="s">
        <v>33</v>
      </c>
      <c r="E156" s="33" t="s">
        <v>249</v>
      </c>
      <c r="F156" s="28" t="s">
        <v>80</v>
      </c>
      <c r="G156" s="25">
        <v>8</v>
      </c>
      <c r="H156" s="80">
        <v>1</v>
      </c>
    </row>
    <row r="157" spans="2:8" x14ac:dyDescent="0.25">
      <c r="B157" s="25">
        <v>154</v>
      </c>
      <c r="C157" s="25" t="s">
        <v>459</v>
      </c>
      <c r="D157" s="24" t="s">
        <v>33</v>
      </c>
      <c r="E157" s="33" t="s">
        <v>252</v>
      </c>
      <c r="F157" s="28" t="s">
        <v>80</v>
      </c>
      <c r="G157" s="25">
        <v>12</v>
      </c>
      <c r="H157" s="80">
        <v>1</v>
      </c>
    </row>
    <row r="158" spans="2:8" x14ac:dyDescent="0.25">
      <c r="B158" s="25">
        <v>155</v>
      </c>
      <c r="C158" s="25" t="s">
        <v>460</v>
      </c>
      <c r="D158" s="24" t="s">
        <v>33</v>
      </c>
      <c r="E158" s="33" t="s">
        <v>249</v>
      </c>
      <c r="F158" s="28" t="s">
        <v>80</v>
      </c>
      <c r="G158" s="25">
        <v>5</v>
      </c>
      <c r="H158" s="80">
        <v>0</v>
      </c>
    </row>
    <row r="159" spans="2:8" x14ac:dyDescent="0.25">
      <c r="B159" s="25">
        <v>156</v>
      </c>
      <c r="C159" s="25" t="s">
        <v>461</v>
      </c>
      <c r="D159" s="24" t="s">
        <v>33</v>
      </c>
      <c r="E159" s="33" t="s">
        <v>258</v>
      </c>
      <c r="F159" s="28" t="s">
        <v>80</v>
      </c>
      <c r="G159" s="25">
        <v>15</v>
      </c>
      <c r="H159" s="80">
        <v>2</v>
      </c>
    </row>
    <row r="160" spans="2:8" x14ac:dyDescent="0.25">
      <c r="B160" s="25">
        <v>157</v>
      </c>
      <c r="C160" s="25" t="s">
        <v>359</v>
      </c>
      <c r="D160" s="24" t="s">
        <v>33</v>
      </c>
      <c r="E160" s="33" t="s">
        <v>249</v>
      </c>
      <c r="F160" s="28" t="s">
        <v>80</v>
      </c>
      <c r="G160" s="25">
        <v>5</v>
      </c>
      <c r="H160" s="80">
        <v>1</v>
      </c>
    </row>
    <row r="161" spans="2:8" x14ac:dyDescent="0.25">
      <c r="B161" s="25">
        <v>158</v>
      </c>
      <c r="C161" s="25" t="s">
        <v>462</v>
      </c>
      <c r="D161" s="24" t="s">
        <v>33</v>
      </c>
      <c r="E161" s="33" t="s">
        <v>258</v>
      </c>
      <c r="F161" s="28" t="s">
        <v>80</v>
      </c>
      <c r="G161" s="25">
        <v>13</v>
      </c>
      <c r="H161" s="80">
        <v>2</v>
      </c>
    </row>
    <row r="162" spans="2:8" x14ac:dyDescent="0.25">
      <c r="B162" s="25">
        <v>159</v>
      </c>
      <c r="C162" s="25" t="s">
        <v>463</v>
      </c>
      <c r="D162" s="24" t="s">
        <v>33</v>
      </c>
      <c r="E162" s="33" t="s">
        <v>250</v>
      </c>
      <c r="F162" s="28" t="s">
        <v>80</v>
      </c>
      <c r="G162" s="25">
        <v>1</v>
      </c>
      <c r="H162" s="80">
        <v>0</v>
      </c>
    </row>
    <row r="163" spans="2:8" x14ac:dyDescent="0.25">
      <c r="B163" s="25">
        <v>160</v>
      </c>
      <c r="C163" s="25" t="s">
        <v>464</v>
      </c>
      <c r="D163" s="24" t="s">
        <v>33</v>
      </c>
      <c r="E163" s="33" t="s">
        <v>258</v>
      </c>
      <c r="F163" s="28" t="s">
        <v>80</v>
      </c>
      <c r="G163" s="25">
        <v>13</v>
      </c>
      <c r="H163" s="80">
        <v>0</v>
      </c>
    </row>
    <row r="164" spans="2:8" x14ac:dyDescent="0.25">
      <c r="B164" s="25">
        <v>161</v>
      </c>
      <c r="C164" s="25" t="s">
        <v>465</v>
      </c>
      <c r="D164" s="24" t="s">
        <v>33</v>
      </c>
      <c r="E164" s="33" t="s">
        <v>249</v>
      </c>
      <c r="F164" s="28" t="s">
        <v>80</v>
      </c>
      <c r="G164" s="25">
        <v>8</v>
      </c>
      <c r="H164" s="80">
        <v>1</v>
      </c>
    </row>
    <row r="165" spans="2:8" x14ac:dyDescent="0.25">
      <c r="B165" s="25">
        <v>162</v>
      </c>
      <c r="C165" s="25" t="s">
        <v>466</v>
      </c>
      <c r="D165" s="24" t="s">
        <v>33</v>
      </c>
      <c r="E165" s="33" t="s">
        <v>249</v>
      </c>
      <c r="F165" s="28" t="s">
        <v>68</v>
      </c>
      <c r="G165" s="25">
        <v>5</v>
      </c>
      <c r="H165" s="80">
        <v>1</v>
      </c>
    </row>
    <row r="166" spans="2:8" x14ac:dyDescent="0.25">
      <c r="B166" s="25">
        <v>163</v>
      </c>
      <c r="C166" s="25" t="s">
        <v>360</v>
      </c>
      <c r="D166" s="24" t="s">
        <v>33</v>
      </c>
      <c r="E166" s="33" t="s">
        <v>252</v>
      </c>
      <c r="F166" s="28" t="s">
        <v>66</v>
      </c>
      <c r="G166" s="25">
        <v>6</v>
      </c>
      <c r="H166" s="80">
        <v>0</v>
      </c>
    </row>
    <row r="167" spans="2:8" x14ac:dyDescent="0.25">
      <c r="B167" s="25">
        <v>164</v>
      </c>
      <c r="C167" s="25" t="s">
        <v>467</v>
      </c>
      <c r="D167" s="24" t="s">
        <v>33</v>
      </c>
      <c r="E167" s="33" t="s">
        <v>252</v>
      </c>
      <c r="F167" s="28" t="s">
        <v>68</v>
      </c>
      <c r="G167" s="25">
        <v>12</v>
      </c>
      <c r="H167" s="80">
        <v>0</v>
      </c>
    </row>
    <row r="168" spans="2:8" x14ac:dyDescent="0.25">
      <c r="B168" s="25">
        <v>165</v>
      </c>
      <c r="C168" s="25" t="s">
        <v>468</v>
      </c>
      <c r="D168" s="24" t="s">
        <v>33</v>
      </c>
      <c r="E168" s="33" t="s">
        <v>258</v>
      </c>
      <c r="F168" s="28" t="s">
        <v>68</v>
      </c>
      <c r="G168" s="25">
        <v>12</v>
      </c>
      <c r="H168" s="80">
        <v>0</v>
      </c>
    </row>
    <row r="169" spans="2:8" x14ac:dyDescent="0.25">
      <c r="B169" s="25">
        <v>166</v>
      </c>
      <c r="C169" s="25" t="s">
        <v>361</v>
      </c>
      <c r="D169" s="24" t="s">
        <v>33</v>
      </c>
      <c r="E169" s="33" t="s">
        <v>252</v>
      </c>
      <c r="F169" s="28" t="s">
        <v>75</v>
      </c>
      <c r="G169" s="25">
        <v>6</v>
      </c>
      <c r="H169" s="80">
        <v>0</v>
      </c>
    </row>
    <row r="170" spans="2:8" x14ac:dyDescent="0.25">
      <c r="B170" s="25">
        <v>167</v>
      </c>
      <c r="C170" s="25" t="s">
        <v>362</v>
      </c>
      <c r="D170" s="24" t="s">
        <v>33</v>
      </c>
      <c r="E170" s="33" t="s">
        <v>258</v>
      </c>
      <c r="F170" s="28" t="s">
        <v>75</v>
      </c>
      <c r="G170" s="25">
        <v>21</v>
      </c>
      <c r="H170" s="80">
        <v>4</v>
      </c>
    </row>
    <row r="171" spans="2:8" x14ac:dyDescent="0.25">
      <c r="B171" s="25">
        <v>168</v>
      </c>
      <c r="C171" s="25" t="s">
        <v>469</v>
      </c>
      <c r="D171" s="24" t="s">
        <v>33</v>
      </c>
      <c r="E171" s="33" t="s">
        <v>249</v>
      </c>
      <c r="F171" s="28" t="s">
        <v>75</v>
      </c>
      <c r="G171" s="25">
        <v>1</v>
      </c>
      <c r="H171" s="80">
        <v>0</v>
      </c>
    </row>
    <row r="172" spans="2:8" x14ac:dyDescent="0.25">
      <c r="B172" s="25">
        <v>169</v>
      </c>
      <c r="C172" s="25" t="s">
        <v>470</v>
      </c>
      <c r="D172" s="24" t="s">
        <v>33</v>
      </c>
      <c r="E172" s="33" t="s">
        <v>258</v>
      </c>
      <c r="F172" s="28" t="s">
        <v>75</v>
      </c>
      <c r="G172" s="25">
        <v>14</v>
      </c>
      <c r="H172" s="80">
        <v>1</v>
      </c>
    </row>
    <row r="173" spans="2:8" x14ac:dyDescent="0.25">
      <c r="B173" s="25">
        <v>170</v>
      </c>
      <c r="C173" s="25" t="s">
        <v>471</v>
      </c>
      <c r="D173" s="24" t="s">
        <v>33</v>
      </c>
      <c r="E173" s="33" t="s">
        <v>252</v>
      </c>
      <c r="F173" s="28" t="s">
        <v>75</v>
      </c>
      <c r="G173" s="25">
        <v>8</v>
      </c>
      <c r="H173" s="80">
        <v>0</v>
      </c>
    </row>
    <row r="174" spans="2:8" x14ac:dyDescent="0.25">
      <c r="B174" s="25">
        <v>171</v>
      </c>
      <c r="C174" s="25" t="s">
        <v>474</v>
      </c>
      <c r="D174" s="22" t="s">
        <v>31</v>
      </c>
      <c r="E174" s="33" t="s">
        <v>258</v>
      </c>
      <c r="F174" s="28" t="s">
        <v>80</v>
      </c>
      <c r="G174" s="25">
        <v>15</v>
      </c>
      <c r="H174" s="80">
        <v>2</v>
      </c>
    </row>
    <row r="175" spans="2:8" x14ac:dyDescent="0.25">
      <c r="B175" s="25">
        <v>172</v>
      </c>
      <c r="C175" s="25" t="s">
        <v>472</v>
      </c>
      <c r="D175" s="22" t="s">
        <v>31</v>
      </c>
      <c r="E175" s="33" t="s">
        <v>254</v>
      </c>
      <c r="F175" s="28" t="s">
        <v>80</v>
      </c>
      <c r="G175" s="25">
        <v>3</v>
      </c>
      <c r="H175" s="80">
        <v>0</v>
      </c>
    </row>
    <row r="176" spans="2:8" x14ac:dyDescent="0.25">
      <c r="B176" s="25">
        <v>173</v>
      </c>
      <c r="C176" s="25" t="s">
        <v>473</v>
      </c>
      <c r="D176" s="22" t="s">
        <v>31</v>
      </c>
      <c r="E176" s="33" t="s">
        <v>250</v>
      </c>
      <c r="F176" s="28" t="s">
        <v>80</v>
      </c>
      <c r="G176" s="25">
        <v>2</v>
      </c>
      <c r="H176" s="80">
        <v>0</v>
      </c>
    </row>
    <row r="177" spans="2:8" x14ac:dyDescent="0.25">
      <c r="B177" s="25">
        <v>174</v>
      </c>
      <c r="C177" s="25" t="s">
        <v>475</v>
      </c>
      <c r="D177" s="22" t="s">
        <v>31</v>
      </c>
      <c r="E177" s="33" t="s">
        <v>258</v>
      </c>
      <c r="F177" s="28" t="s">
        <v>80</v>
      </c>
      <c r="G177" s="25">
        <v>12</v>
      </c>
      <c r="H177" s="80">
        <v>2</v>
      </c>
    </row>
    <row r="178" spans="2:8" x14ac:dyDescent="0.25">
      <c r="B178" s="25">
        <v>175</v>
      </c>
      <c r="C178" s="25" t="s">
        <v>476</v>
      </c>
      <c r="D178" s="22" t="s">
        <v>31</v>
      </c>
      <c r="E178" s="33" t="s">
        <v>249</v>
      </c>
      <c r="F178" s="28" t="s">
        <v>80</v>
      </c>
      <c r="G178" s="25">
        <v>3</v>
      </c>
      <c r="H178" s="80">
        <v>0</v>
      </c>
    </row>
    <row r="179" spans="2:8" x14ac:dyDescent="0.25">
      <c r="B179" s="25">
        <v>176</v>
      </c>
      <c r="C179" s="25" t="s">
        <v>363</v>
      </c>
      <c r="D179" s="22" t="s">
        <v>31</v>
      </c>
      <c r="E179" s="33" t="s">
        <v>258</v>
      </c>
      <c r="F179" s="28" t="s">
        <v>80</v>
      </c>
      <c r="G179" s="25">
        <v>14</v>
      </c>
      <c r="H179" s="80">
        <v>1</v>
      </c>
    </row>
    <row r="180" spans="2:8" x14ac:dyDescent="0.25">
      <c r="B180" s="25">
        <v>177</v>
      </c>
      <c r="C180" s="25" t="s">
        <v>364</v>
      </c>
      <c r="D180" s="22" t="s">
        <v>31</v>
      </c>
      <c r="E180" s="33" t="s">
        <v>254</v>
      </c>
      <c r="F180" s="28" t="s">
        <v>80</v>
      </c>
      <c r="G180" s="25">
        <v>8</v>
      </c>
      <c r="H180" s="80">
        <v>0</v>
      </c>
    </row>
    <row r="181" spans="2:8" x14ac:dyDescent="0.25">
      <c r="B181" s="25">
        <v>178</v>
      </c>
      <c r="C181" s="25" t="s">
        <v>365</v>
      </c>
      <c r="D181" s="22" t="s">
        <v>31</v>
      </c>
      <c r="E181" s="33" t="s">
        <v>258</v>
      </c>
      <c r="F181" s="28" t="s">
        <v>80</v>
      </c>
      <c r="G181" s="25">
        <v>19</v>
      </c>
      <c r="H181" s="80">
        <v>3</v>
      </c>
    </row>
    <row r="182" spans="2:8" x14ac:dyDescent="0.25">
      <c r="B182" s="25">
        <v>179</v>
      </c>
      <c r="C182" s="25" t="s">
        <v>366</v>
      </c>
      <c r="D182" s="22" t="s">
        <v>31</v>
      </c>
      <c r="E182" s="33" t="s">
        <v>252</v>
      </c>
      <c r="F182" s="28" t="s">
        <v>80</v>
      </c>
      <c r="G182" s="25">
        <v>10</v>
      </c>
      <c r="H182" s="80">
        <v>1</v>
      </c>
    </row>
    <row r="183" spans="2:8" x14ac:dyDescent="0.25">
      <c r="B183" s="25">
        <v>180</v>
      </c>
      <c r="C183" s="25" t="s">
        <v>367</v>
      </c>
      <c r="D183" s="22" t="s">
        <v>31</v>
      </c>
      <c r="E183" s="33" t="s">
        <v>249</v>
      </c>
      <c r="F183" s="28" t="s">
        <v>80</v>
      </c>
      <c r="G183" s="25">
        <v>2</v>
      </c>
      <c r="H183" s="80">
        <v>1</v>
      </c>
    </row>
    <row r="184" spans="2:8" x14ac:dyDescent="0.25">
      <c r="B184" s="25">
        <v>181</v>
      </c>
      <c r="C184" s="25" t="s">
        <v>477</v>
      </c>
      <c r="D184" s="22" t="s">
        <v>31</v>
      </c>
      <c r="E184" s="33" t="s">
        <v>249</v>
      </c>
      <c r="F184" s="28" t="s">
        <v>80</v>
      </c>
      <c r="G184" s="25">
        <v>5</v>
      </c>
      <c r="H184" s="80">
        <v>0</v>
      </c>
    </row>
    <row r="185" spans="2:8" x14ac:dyDescent="0.25">
      <c r="B185" s="25">
        <v>182</v>
      </c>
      <c r="C185" s="25" t="s">
        <v>478</v>
      </c>
      <c r="D185" s="22" t="s">
        <v>31</v>
      </c>
      <c r="E185" s="33" t="s">
        <v>258</v>
      </c>
      <c r="F185" s="28" t="s">
        <v>80</v>
      </c>
      <c r="G185" s="25">
        <v>14</v>
      </c>
      <c r="H185" s="80">
        <v>1</v>
      </c>
    </row>
    <row r="186" spans="2:8" x14ac:dyDescent="0.25">
      <c r="B186" s="25">
        <v>183</v>
      </c>
      <c r="C186" s="25" t="s">
        <v>479</v>
      </c>
      <c r="D186" s="22" t="s">
        <v>31</v>
      </c>
      <c r="E186" s="33" t="s">
        <v>252</v>
      </c>
      <c r="F186" s="28" t="s">
        <v>80</v>
      </c>
      <c r="G186" s="25">
        <v>9</v>
      </c>
      <c r="H186" s="80">
        <v>1</v>
      </c>
    </row>
    <row r="187" spans="2:8" x14ac:dyDescent="0.25">
      <c r="B187" s="25">
        <v>184</v>
      </c>
      <c r="C187" s="25" t="s">
        <v>480</v>
      </c>
      <c r="D187" s="22" t="s">
        <v>31</v>
      </c>
      <c r="E187" s="33" t="s">
        <v>258</v>
      </c>
      <c r="F187" s="28" t="s">
        <v>80</v>
      </c>
      <c r="G187" s="25">
        <v>10</v>
      </c>
      <c r="H187" s="80">
        <v>0</v>
      </c>
    </row>
    <row r="188" spans="2:8" x14ac:dyDescent="0.25">
      <c r="B188" s="25">
        <v>185</v>
      </c>
      <c r="C188" s="25" t="s">
        <v>481</v>
      </c>
      <c r="D188" s="22" t="s">
        <v>31</v>
      </c>
      <c r="E188" s="33" t="s">
        <v>249</v>
      </c>
      <c r="F188" s="28" t="s">
        <v>80</v>
      </c>
      <c r="G188" s="25">
        <v>4</v>
      </c>
      <c r="H188" s="80">
        <v>0</v>
      </c>
    </row>
    <row r="189" spans="2:8" x14ac:dyDescent="0.25">
      <c r="B189" s="25">
        <v>186</v>
      </c>
      <c r="C189" s="25" t="s">
        <v>482</v>
      </c>
      <c r="D189" s="22" t="s">
        <v>31</v>
      </c>
      <c r="E189" s="33" t="s">
        <v>252</v>
      </c>
      <c r="F189" s="28" t="s">
        <v>80</v>
      </c>
      <c r="G189" s="25">
        <v>13</v>
      </c>
      <c r="H189" s="80">
        <v>1</v>
      </c>
    </row>
    <row r="190" spans="2:8" x14ac:dyDescent="0.25">
      <c r="B190" s="25">
        <v>187</v>
      </c>
      <c r="C190" s="25" t="s">
        <v>368</v>
      </c>
      <c r="D190" s="22" t="s">
        <v>31</v>
      </c>
      <c r="E190" s="33" t="s">
        <v>252</v>
      </c>
      <c r="F190" s="28" t="s">
        <v>80</v>
      </c>
      <c r="G190" s="25">
        <v>6</v>
      </c>
      <c r="H190" s="80">
        <v>0</v>
      </c>
    </row>
    <row r="191" spans="2:8" x14ac:dyDescent="0.25">
      <c r="B191" s="25">
        <v>188</v>
      </c>
      <c r="C191" s="25" t="s">
        <v>483</v>
      </c>
      <c r="D191" s="22" t="s">
        <v>31</v>
      </c>
      <c r="E191" s="33" t="s">
        <v>258</v>
      </c>
      <c r="F191" s="28" t="s">
        <v>80</v>
      </c>
      <c r="G191" s="25">
        <v>16</v>
      </c>
      <c r="H191" s="80">
        <v>2</v>
      </c>
    </row>
    <row r="192" spans="2:8" x14ac:dyDescent="0.25">
      <c r="B192" s="25">
        <v>189</v>
      </c>
      <c r="C192" s="25" t="s">
        <v>484</v>
      </c>
      <c r="D192" s="22" t="s">
        <v>31</v>
      </c>
      <c r="E192" s="33" t="s">
        <v>250</v>
      </c>
      <c r="F192" s="28" t="s">
        <v>80</v>
      </c>
      <c r="G192" s="25">
        <v>3</v>
      </c>
      <c r="H192" s="80">
        <v>1</v>
      </c>
    </row>
    <row r="193" spans="2:8" x14ac:dyDescent="0.25">
      <c r="B193" s="25">
        <v>190</v>
      </c>
      <c r="C193" s="25" t="s">
        <v>495</v>
      </c>
      <c r="D193" s="22" t="s">
        <v>31</v>
      </c>
      <c r="E193" s="33" t="s">
        <v>252</v>
      </c>
      <c r="F193" s="28" t="s">
        <v>80</v>
      </c>
      <c r="G193" s="25">
        <v>6</v>
      </c>
      <c r="H193" s="80">
        <v>1</v>
      </c>
    </row>
    <row r="194" spans="2:8" x14ac:dyDescent="0.25">
      <c r="B194" s="25">
        <v>191</v>
      </c>
      <c r="C194" s="25" t="s">
        <v>369</v>
      </c>
      <c r="D194" s="22" t="s">
        <v>31</v>
      </c>
      <c r="E194" s="33" t="s">
        <v>258</v>
      </c>
      <c r="F194" s="28" t="s">
        <v>80</v>
      </c>
      <c r="G194" s="25">
        <v>20</v>
      </c>
      <c r="H194" s="80">
        <v>2</v>
      </c>
    </row>
    <row r="195" spans="2:8" x14ac:dyDescent="0.25">
      <c r="B195" s="25">
        <v>192</v>
      </c>
      <c r="C195" s="25" t="s">
        <v>370</v>
      </c>
      <c r="D195" s="22" t="s">
        <v>31</v>
      </c>
      <c r="E195" s="33" t="s">
        <v>249</v>
      </c>
      <c r="F195" s="28" t="s">
        <v>80</v>
      </c>
      <c r="G195" s="25">
        <v>5</v>
      </c>
      <c r="H195" s="80">
        <v>1</v>
      </c>
    </row>
    <row r="196" spans="2:8" x14ac:dyDescent="0.25">
      <c r="B196" s="25">
        <v>193</v>
      </c>
      <c r="C196" s="25" t="s">
        <v>371</v>
      </c>
      <c r="D196" s="22" t="s">
        <v>31</v>
      </c>
      <c r="E196" s="33" t="s">
        <v>252</v>
      </c>
      <c r="F196" s="28" t="s">
        <v>80</v>
      </c>
      <c r="G196" s="25">
        <v>6</v>
      </c>
      <c r="H196" s="80">
        <v>1</v>
      </c>
    </row>
    <row r="197" spans="2:8" x14ac:dyDescent="0.25">
      <c r="B197" s="25">
        <v>194</v>
      </c>
      <c r="C197" s="25" t="s">
        <v>486</v>
      </c>
      <c r="D197" s="22" t="s">
        <v>31</v>
      </c>
      <c r="E197" s="33" t="s">
        <v>249</v>
      </c>
      <c r="F197" s="28" t="s">
        <v>80</v>
      </c>
      <c r="G197" s="25">
        <v>7</v>
      </c>
      <c r="H197" s="80">
        <v>0</v>
      </c>
    </row>
    <row r="198" spans="2:8" x14ac:dyDescent="0.25">
      <c r="B198" s="25">
        <v>195</v>
      </c>
      <c r="C198" s="25" t="s">
        <v>372</v>
      </c>
      <c r="D198" s="22" t="s">
        <v>31</v>
      </c>
      <c r="E198" s="33" t="s">
        <v>252</v>
      </c>
      <c r="F198" s="28" t="s">
        <v>80</v>
      </c>
      <c r="G198" s="25">
        <v>11</v>
      </c>
      <c r="H198" s="80">
        <v>0</v>
      </c>
    </row>
    <row r="199" spans="2:8" x14ac:dyDescent="0.25">
      <c r="B199" s="25">
        <v>196</v>
      </c>
      <c r="C199" s="25" t="s">
        <v>497</v>
      </c>
      <c r="D199" s="22" t="s">
        <v>31</v>
      </c>
      <c r="E199" s="33" t="s">
        <v>254</v>
      </c>
      <c r="F199" s="28" t="s">
        <v>80</v>
      </c>
      <c r="G199" s="25">
        <v>4</v>
      </c>
      <c r="H199" s="80">
        <v>1</v>
      </c>
    </row>
    <row r="200" spans="2:8" x14ac:dyDescent="0.25">
      <c r="B200" s="25">
        <v>197</v>
      </c>
      <c r="C200" s="25" t="s">
        <v>485</v>
      </c>
      <c r="D200" s="22" t="s">
        <v>31</v>
      </c>
      <c r="E200" s="33" t="s">
        <v>258</v>
      </c>
      <c r="F200" s="28" t="s">
        <v>80</v>
      </c>
      <c r="G200" s="25">
        <v>12</v>
      </c>
      <c r="H200" s="80">
        <v>0</v>
      </c>
    </row>
    <row r="201" spans="2:8" x14ac:dyDescent="0.25">
      <c r="B201" s="25">
        <v>198</v>
      </c>
      <c r="C201" s="25" t="s">
        <v>487</v>
      </c>
      <c r="D201" s="22" t="s">
        <v>31</v>
      </c>
      <c r="E201" s="33" t="s">
        <v>258</v>
      </c>
      <c r="F201" s="28" t="s">
        <v>68</v>
      </c>
      <c r="G201" s="25">
        <v>10</v>
      </c>
      <c r="H201" s="80">
        <v>1</v>
      </c>
    </row>
    <row r="202" spans="2:8" x14ac:dyDescent="0.25">
      <c r="B202" s="25">
        <v>199</v>
      </c>
      <c r="C202" s="25" t="s">
        <v>488</v>
      </c>
      <c r="D202" s="22" t="s">
        <v>31</v>
      </c>
      <c r="E202" s="33" t="s">
        <v>258</v>
      </c>
      <c r="F202" s="28" t="s">
        <v>66</v>
      </c>
      <c r="G202" s="25">
        <v>15</v>
      </c>
      <c r="H202" s="80">
        <v>0</v>
      </c>
    </row>
    <row r="203" spans="2:8" x14ac:dyDescent="0.25">
      <c r="B203" s="25">
        <v>200</v>
      </c>
      <c r="C203" s="25" t="s">
        <v>489</v>
      </c>
      <c r="D203" s="22" t="s">
        <v>31</v>
      </c>
      <c r="E203" s="33" t="s">
        <v>252</v>
      </c>
      <c r="F203" s="28" t="s">
        <v>68</v>
      </c>
      <c r="G203" s="25">
        <v>9</v>
      </c>
      <c r="H203" s="80">
        <v>0</v>
      </c>
    </row>
    <row r="204" spans="2:8" x14ac:dyDescent="0.25">
      <c r="B204" s="25">
        <v>201</v>
      </c>
      <c r="C204" s="25" t="s">
        <v>490</v>
      </c>
      <c r="D204" s="22" t="s">
        <v>31</v>
      </c>
      <c r="E204" s="33" t="s">
        <v>249</v>
      </c>
      <c r="F204" s="28" t="s">
        <v>66</v>
      </c>
      <c r="G204" s="25">
        <v>4</v>
      </c>
      <c r="H204" s="80">
        <v>1</v>
      </c>
    </row>
    <row r="205" spans="2:8" x14ac:dyDescent="0.25">
      <c r="B205" s="25">
        <v>202</v>
      </c>
      <c r="C205" s="25" t="s">
        <v>491</v>
      </c>
      <c r="D205" s="22" t="s">
        <v>31</v>
      </c>
      <c r="E205" s="33" t="s">
        <v>258</v>
      </c>
      <c r="F205" s="28" t="s">
        <v>75</v>
      </c>
      <c r="G205" s="25">
        <v>11</v>
      </c>
      <c r="H205" s="80">
        <v>1</v>
      </c>
    </row>
    <row r="206" spans="2:8" x14ac:dyDescent="0.25">
      <c r="B206" s="25">
        <v>203</v>
      </c>
      <c r="C206" s="25" t="s">
        <v>373</v>
      </c>
      <c r="D206" s="22" t="s">
        <v>31</v>
      </c>
      <c r="E206" s="33" t="s">
        <v>252</v>
      </c>
      <c r="F206" s="28" t="s">
        <v>75</v>
      </c>
      <c r="G206" s="25">
        <v>9</v>
      </c>
      <c r="H206" s="80">
        <v>1</v>
      </c>
    </row>
    <row r="207" spans="2:8" x14ac:dyDescent="0.25">
      <c r="B207" s="25">
        <v>204</v>
      </c>
      <c r="C207" s="25" t="s">
        <v>492</v>
      </c>
      <c r="D207" s="22" t="s">
        <v>31</v>
      </c>
      <c r="E207" s="33" t="s">
        <v>249</v>
      </c>
      <c r="F207" s="28" t="s">
        <v>75</v>
      </c>
      <c r="G207" s="25">
        <v>5</v>
      </c>
      <c r="H207" s="80">
        <v>1</v>
      </c>
    </row>
    <row r="208" spans="2:8" x14ac:dyDescent="0.25">
      <c r="B208" s="25">
        <v>205</v>
      </c>
      <c r="C208" s="25" t="s">
        <v>376</v>
      </c>
      <c r="D208" s="23" t="s">
        <v>32</v>
      </c>
      <c r="E208" s="33" t="s">
        <v>253</v>
      </c>
      <c r="F208" s="28" t="s">
        <v>80</v>
      </c>
      <c r="G208" s="25">
        <v>0</v>
      </c>
      <c r="H208" s="81">
        <v>0</v>
      </c>
    </row>
    <row r="209" spans="2:8" x14ac:dyDescent="0.25">
      <c r="B209" s="25">
        <v>206</v>
      </c>
      <c r="C209" s="25" t="s">
        <v>393</v>
      </c>
      <c r="D209" s="23" t="s">
        <v>32</v>
      </c>
      <c r="E209" s="33" t="s">
        <v>253</v>
      </c>
      <c r="F209" s="28" t="s">
        <v>80</v>
      </c>
      <c r="G209" s="25">
        <v>0</v>
      </c>
      <c r="H209" s="81">
        <v>0</v>
      </c>
    </row>
    <row r="210" spans="2:8" x14ac:dyDescent="0.25">
      <c r="B210" s="25">
        <v>207</v>
      </c>
      <c r="C210" s="25" t="s">
        <v>302</v>
      </c>
      <c r="D210" s="27" t="s">
        <v>29</v>
      </c>
      <c r="E210" s="33" t="s">
        <v>253</v>
      </c>
      <c r="F210" s="28" t="s">
        <v>80</v>
      </c>
      <c r="G210" s="25">
        <v>0</v>
      </c>
      <c r="H210" s="81">
        <v>0</v>
      </c>
    </row>
    <row r="211" spans="2:8" x14ac:dyDescent="0.25">
      <c r="B211" s="25">
        <v>208</v>
      </c>
      <c r="C211" s="25" t="s">
        <v>306</v>
      </c>
      <c r="D211" s="27" t="s">
        <v>29</v>
      </c>
      <c r="E211" s="33" t="s">
        <v>253</v>
      </c>
      <c r="F211" s="28" t="s">
        <v>80</v>
      </c>
      <c r="G211" s="25">
        <v>0</v>
      </c>
      <c r="H211" s="81">
        <v>0</v>
      </c>
    </row>
    <row r="212" spans="2:8" x14ac:dyDescent="0.25">
      <c r="B212" s="25">
        <v>209</v>
      </c>
      <c r="C212" s="25" t="s">
        <v>423</v>
      </c>
      <c r="D212" s="20" t="s">
        <v>34</v>
      </c>
      <c r="E212" s="33" t="s">
        <v>253</v>
      </c>
      <c r="F212" s="28" t="s">
        <v>80</v>
      </c>
      <c r="G212" s="25">
        <v>0</v>
      </c>
      <c r="H212" s="81">
        <v>0</v>
      </c>
    </row>
    <row r="213" spans="2:8" x14ac:dyDescent="0.25">
      <c r="B213" s="25">
        <v>210</v>
      </c>
      <c r="C213" s="25" t="s">
        <v>320</v>
      </c>
      <c r="D213" s="20" t="s">
        <v>34</v>
      </c>
      <c r="E213" s="33" t="s">
        <v>253</v>
      </c>
      <c r="F213" s="28" t="s">
        <v>80</v>
      </c>
      <c r="G213" s="25">
        <v>0</v>
      </c>
      <c r="H213" s="81">
        <v>0</v>
      </c>
    </row>
    <row r="214" spans="2:8" x14ac:dyDescent="0.25">
      <c r="B214" s="25">
        <v>211</v>
      </c>
      <c r="C214" s="25" t="s">
        <v>436</v>
      </c>
      <c r="D214" s="21" t="s">
        <v>30</v>
      </c>
      <c r="E214" s="33" t="s">
        <v>253</v>
      </c>
      <c r="F214" s="28" t="s">
        <v>80</v>
      </c>
      <c r="G214" s="25">
        <v>0</v>
      </c>
      <c r="H214" s="81">
        <v>0</v>
      </c>
    </row>
    <row r="215" spans="2:8" x14ac:dyDescent="0.25">
      <c r="B215" s="25">
        <v>212</v>
      </c>
      <c r="C215" s="25" t="s">
        <v>444</v>
      </c>
      <c r="D215" s="21" t="s">
        <v>30</v>
      </c>
      <c r="E215" s="33" t="s">
        <v>253</v>
      </c>
      <c r="F215" s="28" t="s">
        <v>80</v>
      </c>
      <c r="G215" s="25">
        <v>0</v>
      </c>
      <c r="H215" s="81">
        <v>0</v>
      </c>
    </row>
    <row r="216" spans="2:8" x14ac:dyDescent="0.25">
      <c r="B216" s="25">
        <v>213</v>
      </c>
      <c r="C216" s="25" t="s">
        <v>452</v>
      </c>
      <c r="D216" s="24" t="s">
        <v>33</v>
      </c>
      <c r="E216" s="33" t="s">
        <v>253</v>
      </c>
      <c r="F216" s="28" t="s">
        <v>80</v>
      </c>
      <c r="G216" s="25">
        <v>0</v>
      </c>
      <c r="H216" s="81">
        <v>0</v>
      </c>
    </row>
    <row r="217" spans="2:8" x14ac:dyDescent="0.25">
      <c r="B217" s="25">
        <v>214</v>
      </c>
      <c r="C217" s="25" t="s">
        <v>463</v>
      </c>
      <c r="D217" s="24" t="s">
        <v>33</v>
      </c>
      <c r="E217" s="33" t="s">
        <v>253</v>
      </c>
      <c r="F217" s="28" t="s">
        <v>80</v>
      </c>
      <c r="G217" s="25">
        <v>0</v>
      </c>
      <c r="H217" s="81">
        <v>0</v>
      </c>
    </row>
    <row r="218" spans="2:8" x14ac:dyDescent="0.25">
      <c r="B218" s="25">
        <v>215</v>
      </c>
      <c r="C218" s="25" t="s">
        <v>477</v>
      </c>
      <c r="D218" s="22" t="s">
        <v>31</v>
      </c>
      <c r="E218" s="33" t="s">
        <v>253</v>
      </c>
      <c r="F218" s="28" t="s">
        <v>80</v>
      </c>
      <c r="G218" s="25">
        <v>0</v>
      </c>
      <c r="H218" s="81">
        <v>0</v>
      </c>
    </row>
    <row r="219" spans="2:8" x14ac:dyDescent="0.25">
      <c r="B219" s="25">
        <v>216</v>
      </c>
      <c r="C219" s="25" t="s">
        <v>484</v>
      </c>
      <c r="D219" s="22" t="s">
        <v>31</v>
      </c>
      <c r="E219" s="33" t="s">
        <v>253</v>
      </c>
      <c r="F219" s="28" t="s">
        <v>80</v>
      </c>
      <c r="G219" s="25">
        <v>0</v>
      </c>
      <c r="H219" s="81">
        <v>0</v>
      </c>
    </row>
    <row r="220" spans="2:8" x14ac:dyDescent="0.25">
      <c r="F220" s="26"/>
    </row>
    <row r="221" spans="2:8" x14ac:dyDescent="0.25">
      <c r="F221" s="26"/>
    </row>
    <row r="222" spans="2:8" x14ac:dyDescent="0.25">
      <c r="F222" s="26"/>
    </row>
    <row r="223" spans="2:8" x14ac:dyDescent="0.25">
      <c r="F223" s="26"/>
    </row>
    <row r="224" spans="2:8" x14ac:dyDescent="0.25">
      <c r="F224" s="26"/>
    </row>
    <row r="225" spans="6:6" x14ac:dyDescent="0.25">
      <c r="F225" s="26"/>
    </row>
    <row r="226" spans="6:6" x14ac:dyDescent="0.25">
      <c r="F226" s="26"/>
    </row>
    <row r="227" spans="6:6" x14ac:dyDescent="0.25">
      <c r="F227" s="26"/>
    </row>
    <row r="228" spans="6:6" x14ac:dyDescent="0.25">
      <c r="F228" s="26"/>
    </row>
    <row r="229" spans="6:6" x14ac:dyDescent="0.25">
      <c r="F229" s="26"/>
    </row>
    <row r="230" spans="6:6" x14ac:dyDescent="0.25">
      <c r="F230" s="26"/>
    </row>
    <row r="231" spans="6:6" x14ac:dyDescent="0.25">
      <c r="F231" s="26"/>
    </row>
    <row r="232" spans="6:6" x14ac:dyDescent="0.25">
      <c r="F232" s="26"/>
    </row>
    <row r="233" spans="6:6" x14ac:dyDescent="0.25">
      <c r="F233" s="26"/>
    </row>
    <row r="234" spans="6:6" x14ac:dyDescent="0.25">
      <c r="F234" s="26"/>
    </row>
    <row r="235" spans="6:6" x14ac:dyDescent="0.25">
      <c r="F235" s="26"/>
    </row>
    <row r="236" spans="6:6" x14ac:dyDescent="0.25">
      <c r="F236" s="26"/>
    </row>
    <row r="237" spans="6:6" x14ac:dyDescent="0.25">
      <c r="F237" s="26"/>
    </row>
    <row r="238" spans="6:6" x14ac:dyDescent="0.25">
      <c r="F238" s="26"/>
    </row>
    <row r="239" spans="6:6" x14ac:dyDescent="0.25">
      <c r="F239" s="26"/>
    </row>
    <row r="240" spans="6:6" x14ac:dyDescent="0.25">
      <c r="F240" s="26"/>
    </row>
    <row r="241" spans="6:6" x14ac:dyDescent="0.25">
      <c r="F241" s="26"/>
    </row>
    <row r="242" spans="6:6" x14ac:dyDescent="0.25">
      <c r="F242" s="26"/>
    </row>
    <row r="243" spans="6:6" x14ac:dyDescent="0.25">
      <c r="F243" s="26"/>
    </row>
    <row r="244" spans="6:6" x14ac:dyDescent="0.25">
      <c r="F244" s="26"/>
    </row>
    <row r="245" spans="6:6" x14ac:dyDescent="0.25">
      <c r="F245" s="26"/>
    </row>
    <row r="246" spans="6:6" x14ac:dyDescent="0.25">
      <c r="F246" s="26"/>
    </row>
    <row r="247" spans="6:6" x14ac:dyDescent="0.25">
      <c r="F247" s="26"/>
    </row>
    <row r="248" spans="6:6" x14ac:dyDescent="0.25">
      <c r="F248" s="26"/>
    </row>
    <row r="249" spans="6:6" x14ac:dyDescent="0.25">
      <c r="F249" s="26"/>
    </row>
    <row r="250" spans="6:6" x14ac:dyDescent="0.25">
      <c r="F250" s="26"/>
    </row>
    <row r="251" spans="6:6" x14ac:dyDescent="0.25">
      <c r="F251" s="26"/>
    </row>
    <row r="252" spans="6:6" x14ac:dyDescent="0.25">
      <c r="F252" s="26"/>
    </row>
    <row r="253" spans="6:6" x14ac:dyDescent="0.25">
      <c r="F253" s="26"/>
    </row>
    <row r="254" spans="6:6" x14ac:dyDescent="0.25">
      <c r="F254" s="26"/>
    </row>
    <row r="255" spans="6:6" x14ac:dyDescent="0.25">
      <c r="F255" s="26"/>
    </row>
    <row r="256" spans="6:6" x14ac:dyDescent="0.25">
      <c r="F256" s="26"/>
    </row>
    <row r="257" spans="6:6" x14ac:dyDescent="0.25">
      <c r="F257" s="26"/>
    </row>
    <row r="258" spans="6:6" x14ac:dyDescent="0.25">
      <c r="F258" s="26"/>
    </row>
    <row r="259" spans="6:6" x14ac:dyDescent="0.25">
      <c r="F259" s="26"/>
    </row>
    <row r="260" spans="6:6" x14ac:dyDescent="0.25">
      <c r="F260" s="26"/>
    </row>
    <row r="261" spans="6:6" x14ac:dyDescent="0.25">
      <c r="F261" s="26"/>
    </row>
    <row r="262" spans="6:6" x14ac:dyDescent="0.25">
      <c r="F262" s="26"/>
    </row>
    <row r="263" spans="6:6" x14ac:dyDescent="0.25">
      <c r="F263" s="26"/>
    </row>
    <row r="264" spans="6:6" x14ac:dyDescent="0.25">
      <c r="F264" s="26"/>
    </row>
    <row r="265" spans="6:6" x14ac:dyDescent="0.25">
      <c r="F265" s="26"/>
    </row>
    <row r="266" spans="6:6" x14ac:dyDescent="0.25">
      <c r="F266" s="26"/>
    </row>
    <row r="267" spans="6:6" x14ac:dyDescent="0.25">
      <c r="F267" s="26"/>
    </row>
    <row r="268" spans="6:6" x14ac:dyDescent="0.25">
      <c r="F268" s="26"/>
    </row>
    <row r="269" spans="6:6" x14ac:dyDescent="0.25">
      <c r="F269" s="26"/>
    </row>
    <row r="270" spans="6:6" x14ac:dyDescent="0.25">
      <c r="F270" s="26"/>
    </row>
    <row r="271" spans="6:6" x14ac:dyDescent="0.25">
      <c r="F271" s="26"/>
    </row>
    <row r="272" spans="6:6" x14ac:dyDescent="0.25">
      <c r="F272" s="26"/>
    </row>
    <row r="273" spans="6:6" x14ac:dyDescent="0.25">
      <c r="F273" s="26"/>
    </row>
    <row r="274" spans="6:6" x14ac:dyDescent="0.25">
      <c r="F274" s="26"/>
    </row>
    <row r="275" spans="6:6" x14ac:dyDescent="0.25">
      <c r="F275" s="26"/>
    </row>
    <row r="276" spans="6:6" x14ac:dyDescent="0.25">
      <c r="F276" s="26"/>
    </row>
    <row r="277" spans="6:6" x14ac:dyDescent="0.25">
      <c r="F277" s="26"/>
    </row>
    <row r="278" spans="6:6" x14ac:dyDescent="0.25">
      <c r="F278" s="26"/>
    </row>
    <row r="279" spans="6:6" x14ac:dyDescent="0.25">
      <c r="F279" s="26"/>
    </row>
    <row r="280" spans="6:6" x14ac:dyDescent="0.25">
      <c r="F280" s="26"/>
    </row>
    <row r="281" spans="6:6" x14ac:dyDescent="0.25">
      <c r="F281" s="26"/>
    </row>
    <row r="282" spans="6:6" x14ac:dyDescent="0.25">
      <c r="F282" s="26"/>
    </row>
    <row r="283" spans="6:6" x14ac:dyDescent="0.25">
      <c r="F283" s="26"/>
    </row>
    <row r="284" spans="6:6" x14ac:dyDescent="0.25">
      <c r="F284" s="26"/>
    </row>
    <row r="285" spans="6:6" x14ac:dyDescent="0.25">
      <c r="F285" s="26"/>
    </row>
    <row r="286" spans="6:6" x14ac:dyDescent="0.25">
      <c r="F286" s="26"/>
    </row>
    <row r="287" spans="6:6" x14ac:dyDescent="0.25">
      <c r="F287" s="26"/>
    </row>
    <row r="288" spans="6:6" x14ac:dyDescent="0.25">
      <c r="F288" s="26"/>
    </row>
    <row r="289" spans="6:6" x14ac:dyDescent="0.25">
      <c r="F289" s="26"/>
    </row>
    <row r="290" spans="6:6" x14ac:dyDescent="0.25">
      <c r="F290" s="26"/>
    </row>
    <row r="291" spans="6:6" x14ac:dyDescent="0.25">
      <c r="F291" s="26"/>
    </row>
    <row r="292" spans="6:6" x14ac:dyDescent="0.25">
      <c r="F292" s="26"/>
    </row>
    <row r="293" spans="6:6" x14ac:dyDescent="0.25">
      <c r="F293" s="26"/>
    </row>
    <row r="294" spans="6:6" x14ac:dyDescent="0.25">
      <c r="F294" s="26"/>
    </row>
    <row r="295" spans="6:6" x14ac:dyDescent="0.25">
      <c r="F295" s="26"/>
    </row>
    <row r="296" spans="6:6" x14ac:dyDescent="0.25">
      <c r="F296" s="26"/>
    </row>
    <row r="297" spans="6:6" x14ac:dyDescent="0.25">
      <c r="F297" s="26"/>
    </row>
    <row r="298" spans="6:6" x14ac:dyDescent="0.25">
      <c r="F298" s="26"/>
    </row>
    <row r="299" spans="6:6" x14ac:dyDescent="0.25">
      <c r="F299" s="26"/>
    </row>
    <row r="300" spans="6:6" x14ac:dyDescent="0.25">
      <c r="F300" s="26"/>
    </row>
    <row r="301" spans="6:6" x14ac:dyDescent="0.25">
      <c r="F301" s="26"/>
    </row>
    <row r="302" spans="6:6" x14ac:dyDescent="0.25">
      <c r="F302" s="26"/>
    </row>
    <row r="303" spans="6:6" x14ac:dyDescent="0.25">
      <c r="F303" s="26"/>
    </row>
    <row r="304" spans="6:6" x14ac:dyDescent="0.25">
      <c r="F304" s="26"/>
    </row>
    <row r="305" spans="6:6" x14ac:dyDescent="0.25">
      <c r="F305" s="26"/>
    </row>
    <row r="306" spans="6:6" x14ac:dyDescent="0.25">
      <c r="F306" s="26"/>
    </row>
    <row r="307" spans="6:6" x14ac:dyDescent="0.25">
      <c r="F307" s="26"/>
    </row>
    <row r="308" spans="6:6" x14ac:dyDescent="0.25">
      <c r="F308" s="26"/>
    </row>
    <row r="309" spans="6:6" x14ac:dyDescent="0.25">
      <c r="F309" s="26"/>
    </row>
    <row r="310" spans="6:6" x14ac:dyDescent="0.25">
      <c r="F310" s="26"/>
    </row>
    <row r="311" spans="6:6" x14ac:dyDescent="0.25">
      <c r="F311" s="26"/>
    </row>
    <row r="312" spans="6:6" x14ac:dyDescent="0.25">
      <c r="F312" s="26"/>
    </row>
    <row r="313" spans="6:6" x14ac:dyDescent="0.25">
      <c r="F313" s="26"/>
    </row>
    <row r="314" spans="6:6" x14ac:dyDescent="0.25">
      <c r="F314" s="26"/>
    </row>
    <row r="315" spans="6:6" x14ac:dyDescent="0.25">
      <c r="F315" s="26"/>
    </row>
    <row r="316" spans="6:6" x14ac:dyDescent="0.25">
      <c r="F316" s="26"/>
    </row>
    <row r="317" spans="6:6" x14ac:dyDescent="0.25">
      <c r="F317" s="26"/>
    </row>
    <row r="318" spans="6:6" x14ac:dyDescent="0.25">
      <c r="F318" s="26"/>
    </row>
    <row r="319" spans="6:6" x14ac:dyDescent="0.25">
      <c r="F319" s="26"/>
    </row>
    <row r="320" spans="6:6" x14ac:dyDescent="0.25">
      <c r="F320" s="26"/>
    </row>
    <row r="321" spans="6:6" x14ac:dyDescent="0.25">
      <c r="F321" s="26"/>
    </row>
    <row r="322" spans="6:6" x14ac:dyDescent="0.25">
      <c r="F322" s="26"/>
    </row>
    <row r="323" spans="6:6" x14ac:dyDescent="0.25">
      <c r="F323" s="26"/>
    </row>
    <row r="324" spans="6:6" x14ac:dyDescent="0.25">
      <c r="F324" s="26"/>
    </row>
    <row r="325" spans="6:6" x14ac:dyDescent="0.25">
      <c r="F325" s="26"/>
    </row>
    <row r="326" spans="6:6" x14ac:dyDescent="0.25">
      <c r="F326" s="26"/>
    </row>
    <row r="327" spans="6:6" x14ac:dyDescent="0.25">
      <c r="F327" s="26"/>
    </row>
    <row r="328" spans="6:6" x14ac:dyDescent="0.25">
      <c r="F328" s="26"/>
    </row>
    <row r="329" spans="6:6" x14ac:dyDescent="0.25">
      <c r="F329" s="26"/>
    </row>
    <row r="330" spans="6:6" x14ac:dyDescent="0.25">
      <c r="F330" s="26"/>
    </row>
    <row r="331" spans="6:6" x14ac:dyDescent="0.25">
      <c r="F331" s="26"/>
    </row>
    <row r="332" spans="6:6" x14ac:dyDescent="0.25">
      <c r="F332" s="26"/>
    </row>
    <row r="333" spans="6:6" x14ac:dyDescent="0.25">
      <c r="F333" s="26"/>
    </row>
    <row r="334" spans="6:6" x14ac:dyDescent="0.25">
      <c r="F334" s="26"/>
    </row>
    <row r="335" spans="6:6" x14ac:dyDescent="0.25">
      <c r="F335" s="26"/>
    </row>
    <row r="336" spans="6:6" x14ac:dyDescent="0.25">
      <c r="F336" s="26"/>
    </row>
    <row r="337" spans="6:6" x14ac:dyDescent="0.25">
      <c r="F337" s="26"/>
    </row>
    <row r="338" spans="6:6" x14ac:dyDescent="0.25">
      <c r="F338" s="26"/>
    </row>
    <row r="339" spans="6:6" x14ac:dyDescent="0.25">
      <c r="F339" s="26"/>
    </row>
    <row r="340" spans="6:6" x14ac:dyDescent="0.25">
      <c r="F340" s="26"/>
    </row>
    <row r="341" spans="6:6" x14ac:dyDescent="0.25">
      <c r="F341" s="26"/>
    </row>
    <row r="342" spans="6:6" x14ac:dyDescent="0.25">
      <c r="F342" s="26"/>
    </row>
    <row r="343" spans="6:6" x14ac:dyDescent="0.25">
      <c r="F343" s="26"/>
    </row>
    <row r="344" spans="6:6" x14ac:dyDescent="0.25">
      <c r="F344" s="26"/>
    </row>
    <row r="345" spans="6:6" x14ac:dyDescent="0.25">
      <c r="F345" s="26"/>
    </row>
    <row r="346" spans="6:6" x14ac:dyDescent="0.25">
      <c r="F346" s="26"/>
    </row>
    <row r="347" spans="6:6" x14ac:dyDescent="0.25">
      <c r="F347" s="26"/>
    </row>
    <row r="348" spans="6:6" x14ac:dyDescent="0.25">
      <c r="F348" s="26"/>
    </row>
    <row r="349" spans="6:6" x14ac:dyDescent="0.25">
      <c r="F349" s="26"/>
    </row>
    <row r="350" spans="6:6" x14ac:dyDescent="0.25">
      <c r="F350" s="26"/>
    </row>
    <row r="351" spans="6:6" x14ac:dyDescent="0.25">
      <c r="F351" s="26"/>
    </row>
    <row r="352" spans="6:6" x14ac:dyDescent="0.25">
      <c r="F352" s="26"/>
    </row>
    <row r="353" spans="6:6" x14ac:dyDescent="0.25">
      <c r="F353" s="26"/>
    </row>
    <row r="354" spans="6:6" x14ac:dyDescent="0.25">
      <c r="F354" s="26"/>
    </row>
    <row r="355" spans="6:6" x14ac:dyDescent="0.25">
      <c r="F355" s="26"/>
    </row>
    <row r="356" spans="6:6" x14ac:dyDescent="0.25">
      <c r="F356" s="26"/>
    </row>
    <row r="357" spans="6:6" x14ac:dyDescent="0.25">
      <c r="F357" s="26"/>
    </row>
    <row r="358" spans="6:6" x14ac:dyDescent="0.25">
      <c r="F358" s="26"/>
    </row>
    <row r="359" spans="6:6" x14ac:dyDescent="0.25">
      <c r="F359" s="26"/>
    </row>
    <row r="360" spans="6:6" x14ac:dyDescent="0.25">
      <c r="F360" s="26"/>
    </row>
    <row r="361" spans="6:6" x14ac:dyDescent="0.25">
      <c r="F361" s="26"/>
    </row>
    <row r="362" spans="6:6" x14ac:dyDescent="0.25">
      <c r="F362" s="26"/>
    </row>
    <row r="363" spans="6:6" x14ac:dyDescent="0.25">
      <c r="F363" s="26"/>
    </row>
    <row r="364" spans="6:6" x14ac:dyDescent="0.25">
      <c r="F364" s="26"/>
    </row>
    <row r="365" spans="6:6" x14ac:dyDescent="0.25">
      <c r="F365" s="26"/>
    </row>
    <row r="366" spans="6:6" x14ac:dyDescent="0.25">
      <c r="F366" s="26"/>
    </row>
    <row r="367" spans="6:6" x14ac:dyDescent="0.25">
      <c r="F367" s="26"/>
    </row>
    <row r="368" spans="6:6" x14ac:dyDescent="0.25">
      <c r="F368" s="26"/>
    </row>
    <row r="369" spans="6:6" x14ac:dyDescent="0.25">
      <c r="F369" s="26"/>
    </row>
    <row r="370" spans="6:6" x14ac:dyDescent="0.25">
      <c r="F370" s="26"/>
    </row>
    <row r="371" spans="6:6" x14ac:dyDescent="0.25">
      <c r="F371" s="26"/>
    </row>
    <row r="372" spans="6:6" x14ac:dyDescent="0.25">
      <c r="F372" s="26"/>
    </row>
    <row r="373" spans="6:6" x14ac:dyDescent="0.25">
      <c r="F373" s="26"/>
    </row>
    <row r="374" spans="6:6" x14ac:dyDescent="0.25">
      <c r="F374" s="26"/>
    </row>
    <row r="375" spans="6:6" x14ac:dyDescent="0.25">
      <c r="F375" s="26"/>
    </row>
    <row r="376" spans="6:6" x14ac:dyDescent="0.25">
      <c r="F376" s="26"/>
    </row>
    <row r="377" spans="6:6" x14ac:dyDescent="0.25">
      <c r="F377" s="26"/>
    </row>
    <row r="378" spans="6:6" x14ac:dyDescent="0.25">
      <c r="F378" s="26"/>
    </row>
    <row r="379" spans="6:6" x14ac:dyDescent="0.25">
      <c r="F379" s="26"/>
    </row>
    <row r="380" spans="6:6" x14ac:dyDescent="0.25">
      <c r="F380" s="26"/>
    </row>
    <row r="381" spans="6:6" x14ac:dyDescent="0.25">
      <c r="F381" s="26"/>
    </row>
    <row r="382" spans="6:6" x14ac:dyDescent="0.25">
      <c r="F382" s="26"/>
    </row>
    <row r="383" spans="6:6" x14ac:dyDescent="0.25">
      <c r="F383" s="26"/>
    </row>
    <row r="384" spans="6:6" x14ac:dyDescent="0.25">
      <c r="F384" s="26"/>
    </row>
    <row r="385" spans="6:6" x14ac:dyDescent="0.25">
      <c r="F385" s="26"/>
    </row>
    <row r="386" spans="6:6" x14ac:dyDescent="0.25">
      <c r="F386" s="26"/>
    </row>
    <row r="387" spans="6:6" x14ac:dyDescent="0.25">
      <c r="F387" s="26"/>
    </row>
    <row r="388" spans="6:6" x14ac:dyDescent="0.25">
      <c r="F388" s="26"/>
    </row>
    <row r="389" spans="6:6" x14ac:dyDescent="0.25">
      <c r="F389" s="26"/>
    </row>
    <row r="390" spans="6:6" x14ac:dyDescent="0.25">
      <c r="F390" s="26"/>
    </row>
    <row r="391" spans="6:6" x14ac:dyDescent="0.25">
      <c r="F391" s="26"/>
    </row>
    <row r="392" spans="6:6" x14ac:dyDescent="0.25">
      <c r="F392" s="26"/>
    </row>
    <row r="393" spans="6:6" x14ac:dyDescent="0.25">
      <c r="F393" s="26"/>
    </row>
    <row r="394" spans="6:6" x14ac:dyDescent="0.25">
      <c r="F394" s="26"/>
    </row>
    <row r="395" spans="6:6" x14ac:dyDescent="0.25">
      <c r="F395" s="26"/>
    </row>
    <row r="396" spans="6:6" x14ac:dyDescent="0.25">
      <c r="F396" s="26"/>
    </row>
    <row r="397" spans="6:6" x14ac:dyDescent="0.25">
      <c r="F397" s="26"/>
    </row>
    <row r="398" spans="6:6" x14ac:dyDescent="0.25">
      <c r="F398" s="26"/>
    </row>
    <row r="399" spans="6:6" x14ac:dyDescent="0.25">
      <c r="F399" s="26"/>
    </row>
    <row r="400" spans="6:6" x14ac:dyDescent="0.25">
      <c r="F400" s="26"/>
    </row>
    <row r="401" spans="6:6" x14ac:dyDescent="0.25">
      <c r="F401" s="26"/>
    </row>
    <row r="402" spans="6:6" x14ac:dyDescent="0.25">
      <c r="F402" s="26"/>
    </row>
    <row r="403" spans="6:6" x14ac:dyDescent="0.25">
      <c r="F403" s="26"/>
    </row>
    <row r="404" spans="6:6" x14ac:dyDescent="0.25">
      <c r="F404" s="26"/>
    </row>
    <row r="405" spans="6:6" x14ac:dyDescent="0.25">
      <c r="F405" s="26"/>
    </row>
    <row r="406" spans="6:6" x14ac:dyDescent="0.25">
      <c r="F406" s="26"/>
    </row>
    <row r="407" spans="6:6" x14ac:dyDescent="0.25">
      <c r="F407" s="26"/>
    </row>
    <row r="408" spans="6:6" x14ac:dyDescent="0.25">
      <c r="F408" s="26"/>
    </row>
    <row r="409" spans="6:6" x14ac:dyDescent="0.25">
      <c r="F409" s="26"/>
    </row>
    <row r="410" spans="6:6" x14ac:dyDescent="0.25">
      <c r="F410" s="26"/>
    </row>
    <row r="411" spans="6:6" x14ac:dyDescent="0.25">
      <c r="F411" s="26"/>
    </row>
    <row r="412" spans="6:6" x14ac:dyDescent="0.25">
      <c r="F412" s="26"/>
    </row>
    <row r="413" spans="6:6" x14ac:dyDescent="0.25">
      <c r="F413" s="26"/>
    </row>
    <row r="414" spans="6:6" x14ac:dyDescent="0.25">
      <c r="F414" s="26"/>
    </row>
    <row r="415" spans="6:6" x14ac:dyDescent="0.25">
      <c r="F415" s="26"/>
    </row>
    <row r="416" spans="6:6" x14ac:dyDescent="0.25">
      <c r="F416" s="26"/>
    </row>
    <row r="417" spans="6:6" x14ac:dyDescent="0.25">
      <c r="F417" s="26"/>
    </row>
    <row r="418" spans="6:6" x14ac:dyDescent="0.25">
      <c r="F418" s="26"/>
    </row>
    <row r="419" spans="6:6" x14ac:dyDescent="0.25">
      <c r="F419" s="26"/>
    </row>
    <row r="420" spans="6:6" x14ac:dyDescent="0.25">
      <c r="F420" s="26"/>
    </row>
    <row r="421" spans="6:6" x14ac:dyDescent="0.25">
      <c r="F421" s="26"/>
    </row>
    <row r="422" spans="6:6" x14ac:dyDescent="0.25">
      <c r="F422" s="26"/>
    </row>
    <row r="423" spans="6:6" x14ac:dyDescent="0.25">
      <c r="F423" s="26"/>
    </row>
    <row r="424" spans="6:6" x14ac:dyDescent="0.25">
      <c r="F424" s="26"/>
    </row>
    <row r="425" spans="6:6" x14ac:dyDescent="0.25">
      <c r="F425" s="26"/>
    </row>
    <row r="426" spans="6:6" x14ac:dyDescent="0.25">
      <c r="F426" s="26"/>
    </row>
    <row r="427" spans="6:6" x14ac:dyDescent="0.25">
      <c r="F427" s="26"/>
    </row>
    <row r="428" spans="6:6" x14ac:dyDescent="0.25">
      <c r="F428" s="26"/>
    </row>
    <row r="429" spans="6:6" x14ac:dyDescent="0.25">
      <c r="F429" s="26"/>
    </row>
    <row r="430" spans="6:6" x14ac:dyDescent="0.25">
      <c r="F430" s="26"/>
    </row>
    <row r="431" spans="6:6" x14ac:dyDescent="0.25">
      <c r="F431" s="26"/>
    </row>
    <row r="432" spans="6:6" x14ac:dyDescent="0.25">
      <c r="F432" s="26"/>
    </row>
    <row r="433" spans="6:6" x14ac:dyDescent="0.25">
      <c r="F433" s="26"/>
    </row>
    <row r="434" spans="6:6" x14ac:dyDescent="0.25">
      <c r="F434" s="26"/>
    </row>
    <row r="435" spans="6:6" x14ac:dyDescent="0.25">
      <c r="F435" s="26"/>
    </row>
    <row r="436" spans="6:6" x14ac:dyDescent="0.25">
      <c r="F436" s="26"/>
    </row>
    <row r="437" spans="6:6" x14ac:dyDescent="0.25">
      <c r="F437" s="26"/>
    </row>
    <row r="438" spans="6:6" x14ac:dyDescent="0.25">
      <c r="F438" s="26"/>
    </row>
    <row r="439" spans="6:6" x14ac:dyDescent="0.25">
      <c r="F439" s="26"/>
    </row>
    <row r="440" spans="6:6" x14ac:dyDescent="0.25">
      <c r="F440" s="26"/>
    </row>
    <row r="441" spans="6:6" x14ac:dyDescent="0.25">
      <c r="F441" s="26"/>
    </row>
    <row r="442" spans="6:6" x14ac:dyDescent="0.25">
      <c r="F442" s="26"/>
    </row>
    <row r="443" spans="6:6" x14ac:dyDescent="0.25">
      <c r="F443" s="26"/>
    </row>
    <row r="444" spans="6:6" x14ac:dyDescent="0.25">
      <c r="F444" s="26"/>
    </row>
    <row r="445" spans="6:6" x14ac:dyDescent="0.25">
      <c r="F445" s="26"/>
    </row>
    <row r="446" spans="6:6" x14ac:dyDescent="0.25">
      <c r="F446" s="26"/>
    </row>
    <row r="447" spans="6:6" x14ac:dyDescent="0.25">
      <c r="F447" s="26"/>
    </row>
    <row r="448" spans="6:6" x14ac:dyDescent="0.25">
      <c r="F448" s="26"/>
    </row>
    <row r="449" spans="6:6" x14ac:dyDescent="0.25">
      <c r="F449" s="26"/>
    </row>
    <row r="450" spans="6:6" x14ac:dyDescent="0.25">
      <c r="F450" s="26"/>
    </row>
    <row r="451" spans="6:6" x14ac:dyDescent="0.25">
      <c r="F451" s="26"/>
    </row>
    <row r="452" spans="6:6" x14ac:dyDescent="0.25">
      <c r="F452" s="26"/>
    </row>
    <row r="453" spans="6:6" x14ac:dyDescent="0.25">
      <c r="F453" s="26"/>
    </row>
    <row r="454" spans="6:6" x14ac:dyDescent="0.25">
      <c r="F454" s="26"/>
    </row>
    <row r="455" spans="6:6" x14ac:dyDescent="0.25">
      <c r="F455" s="26"/>
    </row>
    <row r="456" spans="6:6" x14ac:dyDescent="0.25">
      <c r="F456" s="26"/>
    </row>
    <row r="457" spans="6:6" x14ac:dyDescent="0.25">
      <c r="F457" s="26"/>
    </row>
    <row r="458" spans="6:6" x14ac:dyDescent="0.25">
      <c r="F458" s="26"/>
    </row>
    <row r="459" spans="6:6" x14ac:dyDescent="0.25">
      <c r="F459" s="26"/>
    </row>
    <row r="460" spans="6:6" x14ac:dyDescent="0.25">
      <c r="F460" s="26"/>
    </row>
    <row r="461" spans="6:6" x14ac:dyDescent="0.25">
      <c r="F461" s="26"/>
    </row>
    <row r="462" spans="6:6" x14ac:dyDescent="0.25">
      <c r="F462" s="26"/>
    </row>
    <row r="463" spans="6:6" x14ac:dyDescent="0.25">
      <c r="F463" s="26"/>
    </row>
    <row r="464" spans="6:6" x14ac:dyDescent="0.25">
      <c r="F464" s="26"/>
    </row>
    <row r="465" spans="6:6" x14ac:dyDescent="0.25">
      <c r="F465" s="26"/>
    </row>
    <row r="466" spans="6:6" x14ac:dyDescent="0.25">
      <c r="F466" s="26"/>
    </row>
    <row r="467" spans="6:6" x14ac:dyDescent="0.25">
      <c r="F467" s="26"/>
    </row>
    <row r="468" spans="6:6" x14ac:dyDescent="0.25">
      <c r="F468" s="26"/>
    </row>
    <row r="469" spans="6:6" x14ac:dyDescent="0.25">
      <c r="F469" s="26"/>
    </row>
    <row r="470" spans="6:6" x14ac:dyDescent="0.25">
      <c r="F470" s="26"/>
    </row>
    <row r="471" spans="6:6" x14ac:dyDescent="0.25">
      <c r="F471" s="26"/>
    </row>
    <row r="472" spans="6:6" x14ac:dyDescent="0.25">
      <c r="F472" s="26"/>
    </row>
    <row r="473" spans="6:6" x14ac:dyDescent="0.25">
      <c r="F473" s="26"/>
    </row>
    <row r="474" spans="6:6" x14ac:dyDescent="0.25">
      <c r="F474" s="26"/>
    </row>
    <row r="475" spans="6:6" x14ac:dyDescent="0.25">
      <c r="F475" s="26"/>
    </row>
    <row r="476" spans="6:6" x14ac:dyDescent="0.25">
      <c r="F476" s="26"/>
    </row>
    <row r="477" spans="6:6" x14ac:dyDescent="0.25">
      <c r="F477" s="26"/>
    </row>
    <row r="478" spans="6:6" x14ac:dyDescent="0.25">
      <c r="F478" s="26"/>
    </row>
    <row r="479" spans="6:6" x14ac:dyDescent="0.25">
      <c r="F479" s="26"/>
    </row>
    <row r="480" spans="6:6" x14ac:dyDescent="0.25">
      <c r="F480" s="26"/>
    </row>
    <row r="481" spans="6:6" x14ac:dyDescent="0.25">
      <c r="F481" s="26"/>
    </row>
    <row r="482" spans="6:6" x14ac:dyDescent="0.25">
      <c r="F482" s="26"/>
    </row>
    <row r="483" spans="6:6" x14ac:dyDescent="0.25">
      <c r="F483" s="26"/>
    </row>
    <row r="484" spans="6:6" x14ac:dyDescent="0.25">
      <c r="F484" s="26"/>
    </row>
    <row r="485" spans="6:6" x14ac:dyDescent="0.25">
      <c r="F485" s="26"/>
    </row>
    <row r="486" spans="6:6" x14ac:dyDescent="0.25">
      <c r="F486" s="26"/>
    </row>
    <row r="487" spans="6:6" x14ac:dyDescent="0.25">
      <c r="F487" s="26"/>
    </row>
    <row r="488" spans="6:6" x14ac:dyDescent="0.25">
      <c r="F488" s="26"/>
    </row>
    <row r="489" spans="6:6" x14ac:dyDescent="0.25">
      <c r="F489" s="26"/>
    </row>
    <row r="490" spans="6:6" x14ac:dyDescent="0.25">
      <c r="F490" s="26"/>
    </row>
    <row r="491" spans="6:6" x14ac:dyDescent="0.25">
      <c r="F491" s="26"/>
    </row>
    <row r="492" spans="6:6" x14ac:dyDescent="0.25">
      <c r="F492" s="26"/>
    </row>
    <row r="493" spans="6:6" x14ac:dyDescent="0.25">
      <c r="F493" s="26"/>
    </row>
    <row r="494" spans="6:6" x14ac:dyDescent="0.25">
      <c r="F494" s="26"/>
    </row>
    <row r="495" spans="6:6" x14ac:dyDescent="0.25">
      <c r="F495" s="26"/>
    </row>
    <row r="496" spans="6:6" x14ac:dyDescent="0.25">
      <c r="F496" s="26"/>
    </row>
    <row r="497" spans="6:6" x14ac:dyDescent="0.25">
      <c r="F497" s="26"/>
    </row>
    <row r="498" spans="6:6" x14ac:dyDescent="0.25">
      <c r="F498" s="26"/>
    </row>
    <row r="499" spans="6:6" x14ac:dyDescent="0.25">
      <c r="F499" s="26"/>
    </row>
    <row r="500" spans="6:6" x14ac:dyDescent="0.25">
      <c r="F500" s="26"/>
    </row>
    <row r="501" spans="6:6" x14ac:dyDescent="0.25">
      <c r="F501" s="26"/>
    </row>
    <row r="502" spans="6:6" x14ac:dyDescent="0.25">
      <c r="F502" s="26"/>
    </row>
    <row r="503" spans="6:6" x14ac:dyDescent="0.25">
      <c r="F503" s="26"/>
    </row>
    <row r="504" spans="6:6" x14ac:dyDescent="0.25">
      <c r="F504" s="26"/>
    </row>
    <row r="505" spans="6:6" x14ac:dyDescent="0.25">
      <c r="F505" s="26"/>
    </row>
    <row r="506" spans="6:6" x14ac:dyDescent="0.25">
      <c r="F506" s="26"/>
    </row>
    <row r="507" spans="6:6" x14ac:dyDescent="0.25">
      <c r="F507" s="26"/>
    </row>
    <row r="508" spans="6:6" x14ac:dyDescent="0.25">
      <c r="F508" s="26"/>
    </row>
    <row r="509" spans="6:6" x14ac:dyDescent="0.25">
      <c r="F509" s="26"/>
    </row>
    <row r="510" spans="6:6" x14ac:dyDescent="0.25">
      <c r="F510" s="26"/>
    </row>
    <row r="511" spans="6:6" x14ac:dyDescent="0.25">
      <c r="F511" s="26"/>
    </row>
    <row r="512" spans="6:6" x14ac:dyDescent="0.25">
      <c r="F512" s="26"/>
    </row>
    <row r="513" spans="6:6" x14ac:dyDescent="0.25">
      <c r="F513" s="26"/>
    </row>
    <row r="514" spans="6:6" x14ac:dyDescent="0.25">
      <c r="F514" s="26"/>
    </row>
    <row r="515" spans="6:6" x14ac:dyDescent="0.25">
      <c r="F515" s="26"/>
    </row>
    <row r="516" spans="6:6" x14ac:dyDescent="0.25">
      <c r="F516" s="26"/>
    </row>
    <row r="517" spans="6:6" x14ac:dyDescent="0.25">
      <c r="F517" s="26"/>
    </row>
    <row r="518" spans="6:6" x14ac:dyDescent="0.25">
      <c r="F518" s="26"/>
    </row>
    <row r="519" spans="6:6" x14ac:dyDescent="0.25">
      <c r="F519" s="26"/>
    </row>
    <row r="520" spans="6:6" x14ac:dyDescent="0.25">
      <c r="F520" s="26"/>
    </row>
    <row r="521" spans="6:6" x14ac:dyDescent="0.25">
      <c r="F521" s="26"/>
    </row>
    <row r="522" spans="6:6" x14ac:dyDescent="0.25">
      <c r="F522" s="26"/>
    </row>
    <row r="523" spans="6:6" x14ac:dyDescent="0.25">
      <c r="F523" s="26"/>
    </row>
    <row r="524" spans="6:6" x14ac:dyDescent="0.25">
      <c r="F524" s="26"/>
    </row>
    <row r="525" spans="6:6" x14ac:dyDescent="0.25">
      <c r="F525" s="26"/>
    </row>
    <row r="526" spans="6:6" x14ac:dyDescent="0.25">
      <c r="F526" s="26"/>
    </row>
    <row r="527" spans="6:6" x14ac:dyDescent="0.25">
      <c r="F527" s="26"/>
    </row>
    <row r="528" spans="6:6" x14ac:dyDescent="0.25">
      <c r="F528" s="26"/>
    </row>
    <row r="529" spans="6:6" x14ac:dyDescent="0.25">
      <c r="F529" s="26"/>
    </row>
    <row r="530" spans="6:6" x14ac:dyDescent="0.25">
      <c r="F530" s="26"/>
    </row>
    <row r="531" spans="6:6" x14ac:dyDescent="0.25">
      <c r="F531" s="26"/>
    </row>
    <row r="532" spans="6:6" x14ac:dyDescent="0.25">
      <c r="F532" s="26"/>
    </row>
    <row r="533" spans="6:6" x14ac:dyDescent="0.25">
      <c r="F533" s="26"/>
    </row>
    <row r="534" spans="6:6" x14ac:dyDescent="0.25">
      <c r="F534" s="26"/>
    </row>
    <row r="535" spans="6:6" x14ac:dyDescent="0.25">
      <c r="F535" s="26"/>
    </row>
    <row r="536" spans="6:6" x14ac:dyDescent="0.25">
      <c r="F536" s="26"/>
    </row>
    <row r="537" spans="6:6" x14ac:dyDescent="0.25">
      <c r="F537" s="26"/>
    </row>
    <row r="538" spans="6:6" x14ac:dyDescent="0.25">
      <c r="F538" s="26"/>
    </row>
    <row r="539" spans="6:6" x14ac:dyDescent="0.25">
      <c r="F539" s="26"/>
    </row>
    <row r="540" spans="6:6" x14ac:dyDescent="0.25">
      <c r="F540" s="26"/>
    </row>
    <row r="541" spans="6:6" x14ac:dyDescent="0.25">
      <c r="F541" s="26"/>
    </row>
    <row r="542" spans="6:6" x14ac:dyDescent="0.25">
      <c r="F542" s="26"/>
    </row>
    <row r="543" spans="6:6" x14ac:dyDescent="0.25">
      <c r="F543" s="26"/>
    </row>
    <row r="544" spans="6:6" x14ac:dyDescent="0.25">
      <c r="F544" s="26"/>
    </row>
    <row r="545" spans="6:6" x14ac:dyDescent="0.25">
      <c r="F545" s="26"/>
    </row>
    <row r="546" spans="6:6" x14ac:dyDescent="0.25">
      <c r="F546" s="26"/>
    </row>
    <row r="547" spans="6:6" x14ac:dyDescent="0.25">
      <c r="F547" s="26"/>
    </row>
    <row r="548" spans="6:6" x14ac:dyDescent="0.25">
      <c r="F548" s="26"/>
    </row>
    <row r="549" spans="6:6" x14ac:dyDescent="0.25">
      <c r="F549" s="26"/>
    </row>
    <row r="550" spans="6:6" x14ac:dyDescent="0.25">
      <c r="F550" s="26"/>
    </row>
    <row r="551" spans="6:6" x14ac:dyDescent="0.25">
      <c r="F551" s="26"/>
    </row>
    <row r="552" spans="6:6" x14ac:dyDescent="0.25">
      <c r="F552" s="26"/>
    </row>
    <row r="553" spans="6:6" x14ac:dyDescent="0.25">
      <c r="F553" s="26"/>
    </row>
    <row r="554" spans="6:6" x14ac:dyDescent="0.25">
      <c r="F554" s="26"/>
    </row>
    <row r="555" spans="6:6" x14ac:dyDescent="0.25">
      <c r="F555" s="26"/>
    </row>
    <row r="556" spans="6:6" x14ac:dyDescent="0.25">
      <c r="F556" s="26"/>
    </row>
    <row r="557" spans="6:6" x14ac:dyDescent="0.25">
      <c r="F557" s="26"/>
    </row>
    <row r="558" spans="6:6" x14ac:dyDescent="0.25">
      <c r="F558" s="26"/>
    </row>
    <row r="559" spans="6:6" x14ac:dyDescent="0.25">
      <c r="F559" s="26"/>
    </row>
    <row r="560" spans="6:6" x14ac:dyDescent="0.25">
      <c r="F560" s="26"/>
    </row>
    <row r="561" spans="6:6" x14ac:dyDescent="0.25">
      <c r="F561" s="26"/>
    </row>
    <row r="562" spans="6:6" x14ac:dyDescent="0.25">
      <c r="F562" s="26"/>
    </row>
    <row r="563" spans="6:6" x14ac:dyDescent="0.25">
      <c r="F563" s="26"/>
    </row>
    <row r="564" spans="6:6" x14ac:dyDescent="0.25">
      <c r="F564" s="26"/>
    </row>
    <row r="565" spans="6:6" x14ac:dyDescent="0.25">
      <c r="F565" s="26"/>
    </row>
    <row r="566" spans="6:6" x14ac:dyDescent="0.25">
      <c r="F566" s="26"/>
    </row>
    <row r="567" spans="6:6" x14ac:dyDescent="0.25">
      <c r="F567" s="26"/>
    </row>
    <row r="568" spans="6:6" x14ac:dyDescent="0.25">
      <c r="F568" s="26"/>
    </row>
    <row r="569" spans="6:6" x14ac:dyDescent="0.25">
      <c r="F569" s="26"/>
    </row>
    <row r="570" spans="6:6" x14ac:dyDescent="0.25">
      <c r="F570" s="26"/>
    </row>
    <row r="571" spans="6:6" x14ac:dyDescent="0.25">
      <c r="F571" s="26"/>
    </row>
    <row r="572" spans="6:6" x14ac:dyDescent="0.25">
      <c r="F572" s="26"/>
    </row>
    <row r="573" spans="6:6" x14ac:dyDescent="0.25">
      <c r="F573" s="26"/>
    </row>
    <row r="574" spans="6:6" x14ac:dyDescent="0.25">
      <c r="F574" s="26"/>
    </row>
    <row r="575" spans="6:6" x14ac:dyDescent="0.25">
      <c r="F575" s="26"/>
    </row>
    <row r="576" spans="6:6" x14ac:dyDescent="0.25">
      <c r="F576" s="26"/>
    </row>
    <row r="577" spans="6:6" x14ac:dyDescent="0.25">
      <c r="F577" s="26"/>
    </row>
    <row r="578" spans="6:6" x14ac:dyDescent="0.25">
      <c r="F578" s="26"/>
    </row>
    <row r="579" spans="6:6" x14ac:dyDescent="0.25">
      <c r="F579" s="26"/>
    </row>
    <row r="580" spans="6:6" x14ac:dyDescent="0.25">
      <c r="F580" s="26"/>
    </row>
    <row r="581" spans="6:6" x14ac:dyDescent="0.25">
      <c r="F581" s="26"/>
    </row>
    <row r="582" spans="6:6" x14ac:dyDescent="0.25">
      <c r="F582" s="26"/>
    </row>
    <row r="583" spans="6:6" x14ac:dyDescent="0.25">
      <c r="F583" s="26"/>
    </row>
    <row r="584" spans="6:6" x14ac:dyDescent="0.25">
      <c r="F584" s="26"/>
    </row>
    <row r="585" spans="6:6" x14ac:dyDescent="0.25">
      <c r="F585" s="26"/>
    </row>
    <row r="586" spans="6:6" x14ac:dyDescent="0.25">
      <c r="F586" s="26"/>
    </row>
    <row r="587" spans="6:6" x14ac:dyDescent="0.25">
      <c r="F587" s="26"/>
    </row>
    <row r="588" spans="6:6" x14ac:dyDescent="0.25">
      <c r="F588" s="26"/>
    </row>
    <row r="589" spans="6:6" x14ac:dyDescent="0.25">
      <c r="F589" s="26"/>
    </row>
    <row r="590" spans="6:6" x14ac:dyDescent="0.25">
      <c r="F590" s="26"/>
    </row>
    <row r="591" spans="6:6" x14ac:dyDescent="0.25">
      <c r="F591" s="26"/>
    </row>
    <row r="592" spans="6:6" x14ac:dyDescent="0.25">
      <c r="F592" s="26"/>
    </row>
    <row r="593" spans="6:6" x14ac:dyDescent="0.25">
      <c r="F593" s="26"/>
    </row>
    <row r="594" spans="6:6" x14ac:dyDescent="0.25">
      <c r="F594" s="26"/>
    </row>
    <row r="595" spans="6:6" x14ac:dyDescent="0.25">
      <c r="F595" s="26"/>
    </row>
    <row r="596" spans="6:6" x14ac:dyDescent="0.25">
      <c r="F596" s="26"/>
    </row>
    <row r="597" spans="6:6" x14ac:dyDescent="0.25">
      <c r="F597" s="26"/>
    </row>
    <row r="598" spans="6:6" x14ac:dyDescent="0.25">
      <c r="F598" s="26"/>
    </row>
    <row r="599" spans="6:6" x14ac:dyDescent="0.25">
      <c r="F599" s="26"/>
    </row>
    <row r="600" spans="6:6" x14ac:dyDescent="0.25">
      <c r="F600" s="26"/>
    </row>
    <row r="601" spans="6:6" x14ac:dyDescent="0.25">
      <c r="F601" s="26"/>
    </row>
    <row r="602" spans="6:6" x14ac:dyDescent="0.25">
      <c r="F602" s="26"/>
    </row>
    <row r="603" spans="6:6" x14ac:dyDescent="0.25">
      <c r="F603" s="26"/>
    </row>
    <row r="604" spans="6:6" x14ac:dyDescent="0.25">
      <c r="F604" s="26"/>
    </row>
    <row r="605" spans="6:6" x14ac:dyDescent="0.25">
      <c r="F605" s="26"/>
    </row>
    <row r="606" spans="6:6" x14ac:dyDescent="0.25">
      <c r="F606" s="26"/>
    </row>
    <row r="607" spans="6:6" x14ac:dyDescent="0.25">
      <c r="F607" s="26"/>
    </row>
    <row r="608" spans="6:6" x14ac:dyDescent="0.25">
      <c r="F608" s="26"/>
    </row>
    <row r="609" spans="6:6" x14ac:dyDescent="0.25">
      <c r="F609" s="26"/>
    </row>
    <row r="610" spans="6:6" x14ac:dyDescent="0.25">
      <c r="F610" s="26"/>
    </row>
    <row r="611" spans="6:6" x14ac:dyDescent="0.25">
      <c r="F611" s="26"/>
    </row>
    <row r="612" spans="6:6" x14ac:dyDescent="0.25">
      <c r="F612" s="26"/>
    </row>
    <row r="613" spans="6:6" x14ac:dyDescent="0.25">
      <c r="F613" s="26"/>
    </row>
    <row r="614" spans="6:6" x14ac:dyDescent="0.25">
      <c r="F614" s="26"/>
    </row>
    <row r="615" spans="6:6" x14ac:dyDescent="0.25">
      <c r="F615" s="26"/>
    </row>
    <row r="616" spans="6:6" x14ac:dyDescent="0.25">
      <c r="F616" s="26"/>
    </row>
    <row r="617" spans="6:6" x14ac:dyDescent="0.25">
      <c r="F617" s="26"/>
    </row>
    <row r="618" spans="6:6" x14ac:dyDescent="0.25">
      <c r="F618" s="26"/>
    </row>
    <row r="619" spans="6:6" x14ac:dyDescent="0.25">
      <c r="F619" s="26"/>
    </row>
    <row r="620" spans="6:6" x14ac:dyDescent="0.25">
      <c r="F620" s="26"/>
    </row>
    <row r="621" spans="6:6" x14ac:dyDescent="0.25">
      <c r="F621" s="26"/>
    </row>
    <row r="622" spans="6:6" x14ac:dyDescent="0.25">
      <c r="F622" s="26"/>
    </row>
    <row r="623" spans="6:6" x14ac:dyDescent="0.25">
      <c r="F623" s="26"/>
    </row>
    <row r="624" spans="6:6" x14ac:dyDescent="0.25">
      <c r="F624" s="26"/>
    </row>
    <row r="625" spans="6:6" x14ac:dyDescent="0.25">
      <c r="F625" s="26"/>
    </row>
    <row r="626" spans="6:6" x14ac:dyDescent="0.25">
      <c r="F626" s="26"/>
    </row>
    <row r="627" spans="6:6" x14ac:dyDescent="0.25">
      <c r="F627" s="26"/>
    </row>
    <row r="628" spans="6:6" x14ac:dyDescent="0.25">
      <c r="F628" s="26"/>
    </row>
    <row r="629" spans="6:6" x14ac:dyDescent="0.25">
      <c r="F629" s="26"/>
    </row>
    <row r="630" spans="6:6" x14ac:dyDescent="0.25">
      <c r="F630" s="26"/>
    </row>
    <row r="631" spans="6:6" x14ac:dyDescent="0.25">
      <c r="F631" s="26"/>
    </row>
    <row r="632" spans="6:6" x14ac:dyDescent="0.25">
      <c r="F632" s="26"/>
    </row>
    <row r="633" spans="6:6" x14ac:dyDescent="0.25">
      <c r="F633" s="26"/>
    </row>
    <row r="634" spans="6:6" x14ac:dyDescent="0.25">
      <c r="F634" s="26"/>
    </row>
    <row r="635" spans="6:6" x14ac:dyDescent="0.25">
      <c r="F635" s="26"/>
    </row>
    <row r="636" spans="6:6" x14ac:dyDescent="0.25">
      <c r="F636" s="26"/>
    </row>
    <row r="637" spans="6:6" x14ac:dyDescent="0.25">
      <c r="F637" s="26"/>
    </row>
    <row r="638" spans="6:6" x14ac:dyDescent="0.25">
      <c r="F638" s="26"/>
    </row>
    <row r="639" spans="6:6" x14ac:dyDescent="0.25">
      <c r="F639" s="26"/>
    </row>
    <row r="640" spans="6:6" x14ac:dyDescent="0.25">
      <c r="F640" s="26"/>
    </row>
    <row r="641" spans="6:6" x14ac:dyDescent="0.25">
      <c r="F641" s="26"/>
    </row>
    <row r="642" spans="6:6" x14ac:dyDescent="0.25">
      <c r="F642" s="26"/>
    </row>
    <row r="643" spans="6:6" x14ac:dyDescent="0.25">
      <c r="F643" s="26"/>
    </row>
    <row r="644" spans="6:6" x14ac:dyDescent="0.25">
      <c r="F644" s="26"/>
    </row>
    <row r="645" spans="6:6" x14ac:dyDescent="0.25">
      <c r="F645" s="26"/>
    </row>
    <row r="646" spans="6:6" x14ac:dyDescent="0.25">
      <c r="F646" s="26"/>
    </row>
    <row r="647" spans="6:6" x14ac:dyDescent="0.25">
      <c r="F647" s="26"/>
    </row>
    <row r="648" spans="6:6" x14ac:dyDescent="0.25">
      <c r="F648" s="26"/>
    </row>
    <row r="649" spans="6:6" x14ac:dyDescent="0.25">
      <c r="F649" s="26"/>
    </row>
    <row r="650" spans="6:6" x14ac:dyDescent="0.25">
      <c r="F650" s="26"/>
    </row>
    <row r="651" spans="6:6" x14ac:dyDescent="0.25">
      <c r="F651" s="26"/>
    </row>
    <row r="652" spans="6:6" x14ac:dyDescent="0.25">
      <c r="F652" s="26"/>
    </row>
    <row r="653" spans="6:6" x14ac:dyDescent="0.25">
      <c r="F653" s="26"/>
    </row>
    <row r="654" spans="6:6" x14ac:dyDescent="0.25">
      <c r="F654" s="26"/>
    </row>
    <row r="655" spans="6:6" x14ac:dyDescent="0.25">
      <c r="F655" s="26"/>
    </row>
    <row r="656" spans="6:6" x14ac:dyDescent="0.25">
      <c r="F656" s="26"/>
    </row>
    <row r="657" spans="6:6" x14ac:dyDescent="0.25">
      <c r="F657" s="26"/>
    </row>
    <row r="658" spans="6:6" x14ac:dyDescent="0.25">
      <c r="F658" s="26"/>
    </row>
    <row r="659" spans="6:6" x14ac:dyDescent="0.25">
      <c r="F659" s="26"/>
    </row>
    <row r="660" spans="6:6" x14ac:dyDescent="0.25">
      <c r="F660" s="26"/>
    </row>
    <row r="661" spans="6:6" x14ac:dyDescent="0.25">
      <c r="F661" s="26"/>
    </row>
    <row r="662" spans="6:6" x14ac:dyDescent="0.25">
      <c r="F662" s="26"/>
    </row>
    <row r="663" spans="6:6" x14ac:dyDescent="0.25">
      <c r="F663" s="26"/>
    </row>
    <row r="664" spans="6:6" x14ac:dyDescent="0.25">
      <c r="F664" s="26"/>
    </row>
    <row r="665" spans="6:6" x14ac:dyDescent="0.25">
      <c r="F665" s="26"/>
    </row>
    <row r="666" spans="6:6" x14ac:dyDescent="0.25">
      <c r="F666" s="26"/>
    </row>
    <row r="667" spans="6:6" x14ac:dyDescent="0.25">
      <c r="F667" s="26"/>
    </row>
    <row r="668" spans="6:6" x14ac:dyDescent="0.25">
      <c r="F668" s="26"/>
    </row>
    <row r="669" spans="6:6" x14ac:dyDescent="0.25">
      <c r="F669" s="26"/>
    </row>
    <row r="670" spans="6:6" x14ac:dyDescent="0.25">
      <c r="F670" s="26"/>
    </row>
    <row r="671" spans="6:6" x14ac:dyDescent="0.25">
      <c r="F671" s="26"/>
    </row>
    <row r="672" spans="6:6" x14ac:dyDescent="0.25">
      <c r="F672" s="26"/>
    </row>
    <row r="673" spans="6:6" x14ac:dyDescent="0.25">
      <c r="F673" s="26"/>
    </row>
    <row r="674" spans="6:6" x14ac:dyDescent="0.25">
      <c r="F674" s="26"/>
    </row>
    <row r="675" spans="6:6" x14ac:dyDescent="0.25">
      <c r="F675" s="26"/>
    </row>
    <row r="676" spans="6:6" x14ac:dyDescent="0.25">
      <c r="F676" s="26"/>
    </row>
    <row r="677" spans="6:6" x14ac:dyDescent="0.25">
      <c r="F677" s="26"/>
    </row>
    <row r="678" spans="6:6" x14ac:dyDescent="0.25">
      <c r="F678" s="26"/>
    </row>
    <row r="679" spans="6:6" x14ac:dyDescent="0.25">
      <c r="F679" s="26"/>
    </row>
    <row r="680" spans="6:6" x14ac:dyDescent="0.25">
      <c r="F680" s="26"/>
    </row>
    <row r="681" spans="6:6" x14ac:dyDescent="0.25">
      <c r="F681" s="26"/>
    </row>
    <row r="682" spans="6:6" x14ac:dyDescent="0.25">
      <c r="F682" s="26"/>
    </row>
    <row r="683" spans="6:6" x14ac:dyDescent="0.25">
      <c r="F683" s="26"/>
    </row>
    <row r="684" spans="6:6" x14ac:dyDescent="0.25">
      <c r="F684" s="26"/>
    </row>
    <row r="685" spans="6:6" x14ac:dyDescent="0.25">
      <c r="F685" s="26"/>
    </row>
    <row r="686" spans="6:6" x14ac:dyDescent="0.25">
      <c r="F686" s="26"/>
    </row>
    <row r="687" spans="6:6" x14ac:dyDescent="0.25">
      <c r="F687" s="26"/>
    </row>
    <row r="688" spans="6:6" x14ac:dyDescent="0.25">
      <c r="F688" s="26"/>
    </row>
    <row r="689" spans="6:6" x14ac:dyDescent="0.25">
      <c r="F689" s="26"/>
    </row>
    <row r="690" spans="6:6" x14ac:dyDescent="0.25">
      <c r="F690" s="26"/>
    </row>
    <row r="691" spans="6:6" x14ac:dyDescent="0.25">
      <c r="F691" s="26"/>
    </row>
    <row r="692" spans="6:6" x14ac:dyDescent="0.25">
      <c r="F692" s="26"/>
    </row>
    <row r="693" spans="6:6" x14ac:dyDescent="0.25">
      <c r="F693" s="26"/>
    </row>
    <row r="694" spans="6:6" x14ac:dyDescent="0.25">
      <c r="F694" s="26"/>
    </row>
    <row r="695" spans="6:6" x14ac:dyDescent="0.25">
      <c r="F695" s="26"/>
    </row>
    <row r="696" spans="6:6" x14ac:dyDescent="0.25">
      <c r="F696" s="26"/>
    </row>
    <row r="697" spans="6:6" x14ac:dyDescent="0.25">
      <c r="F697" s="26"/>
    </row>
    <row r="698" spans="6:6" x14ac:dyDescent="0.25">
      <c r="F698" s="26"/>
    </row>
    <row r="699" spans="6:6" x14ac:dyDescent="0.25">
      <c r="F699" s="26"/>
    </row>
    <row r="700" spans="6:6" x14ac:dyDescent="0.25">
      <c r="F700" s="26"/>
    </row>
    <row r="701" spans="6:6" x14ac:dyDescent="0.25">
      <c r="F701" s="26"/>
    </row>
    <row r="702" spans="6:6" x14ac:dyDescent="0.25">
      <c r="F702" s="26"/>
    </row>
    <row r="703" spans="6:6" x14ac:dyDescent="0.25">
      <c r="F703" s="26"/>
    </row>
    <row r="704" spans="6:6" x14ac:dyDescent="0.25">
      <c r="F704" s="26"/>
    </row>
    <row r="705" spans="6:6" x14ac:dyDescent="0.25">
      <c r="F705" s="26"/>
    </row>
    <row r="706" spans="6:6" x14ac:dyDescent="0.25">
      <c r="F706" s="26"/>
    </row>
    <row r="707" spans="6:6" x14ac:dyDescent="0.25">
      <c r="F707" s="26"/>
    </row>
    <row r="708" spans="6:6" x14ac:dyDescent="0.25">
      <c r="F708" s="26"/>
    </row>
    <row r="709" spans="6:6" x14ac:dyDescent="0.25">
      <c r="F709" s="26"/>
    </row>
    <row r="710" spans="6:6" x14ac:dyDescent="0.25">
      <c r="F710" s="26"/>
    </row>
    <row r="711" spans="6:6" x14ac:dyDescent="0.25">
      <c r="F711" s="26"/>
    </row>
    <row r="712" spans="6:6" x14ac:dyDescent="0.25">
      <c r="F712" s="26"/>
    </row>
    <row r="713" spans="6:6" x14ac:dyDescent="0.25">
      <c r="F713" s="26"/>
    </row>
    <row r="714" spans="6:6" x14ac:dyDescent="0.25">
      <c r="F714" s="26"/>
    </row>
    <row r="715" spans="6:6" x14ac:dyDescent="0.25">
      <c r="F715" s="26"/>
    </row>
    <row r="716" spans="6:6" x14ac:dyDescent="0.25">
      <c r="F716" s="26"/>
    </row>
    <row r="717" spans="6:6" x14ac:dyDescent="0.25">
      <c r="F717" s="26"/>
    </row>
    <row r="718" spans="6:6" x14ac:dyDescent="0.25">
      <c r="F718" s="26"/>
    </row>
    <row r="719" spans="6:6" x14ac:dyDescent="0.25">
      <c r="F719" s="26"/>
    </row>
    <row r="720" spans="6:6" x14ac:dyDescent="0.25">
      <c r="F720" s="26"/>
    </row>
    <row r="721" spans="6:6" x14ac:dyDescent="0.25">
      <c r="F721" s="26"/>
    </row>
    <row r="722" spans="6:6" x14ac:dyDescent="0.25">
      <c r="F722" s="26"/>
    </row>
    <row r="723" spans="6:6" x14ac:dyDescent="0.25">
      <c r="F723" s="26"/>
    </row>
    <row r="724" spans="6:6" x14ac:dyDescent="0.25">
      <c r="F724" s="26"/>
    </row>
    <row r="725" spans="6:6" x14ac:dyDescent="0.25">
      <c r="F725" s="26"/>
    </row>
    <row r="726" spans="6:6" x14ac:dyDescent="0.25">
      <c r="F726" s="26"/>
    </row>
    <row r="727" spans="6:6" x14ac:dyDescent="0.25">
      <c r="F727" s="26"/>
    </row>
    <row r="728" spans="6:6" x14ac:dyDescent="0.25">
      <c r="F728" s="26"/>
    </row>
    <row r="729" spans="6:6" x14ac:dyDescent="0.25">
      <c r="F729" s="26"/>
    </row>
    <row r="730" spans="6:6" x14ac:dyDescent="0.25">
      <c r="F730" s="26"/>
    </row>
    <row r="731" spans="6:6" x14ac:dyDescent="0.25">
      <c r="F731" s="26"/>
    </row>
    <row r="732" spans="6:6" x14ac:dyDescent="0.25">
      <c r="F732" s="26"/>
    </row>
    <row r="733" spans="6:6" x14ac:dyDescent="0.25">
      <c r="F733" s="26"/>
    </row>
    <row r="734" spans="6:6" x14ac:dyDescent="0.25">
      <c r="F734" s="26"/>
    </row>
    <row r="735" spans="6:6" x14ac:dyDescent="0.25">
      <c r="F735" s="26"/>
    </row>
    <row r="736" spans="6:6" x14ac:dyDescent="0.25">
      <c r="F736" s="26"/>
    </row>
    <row r="737" spans="6:6" x14ac:dyDescent="0.25">
      <c r="F737" s="26"/>
    </row>
    <row r="738" spans="6:6" x14ac:dyDescent="0.25">
      <c r="F738" s="26"/>
    </row>
    <row r="739" spans="6:6" x14ac:dyDescent="0.25">
      <c r="F739" s="26"/>
    </row>
    <row r="740" spans="6:6" x14ac:dyDescent="0.25">
      <c r="F740" s="26"/>
    </row>
    <row r="741" spans="6:6" x14ac:dyDescent="0.25">
      <c r="F741" s="26"/>
    </row>
    <row r="742" spans="6:6" x14ac:dyDescent="0.25">
      <c r="F742" s="26"/>
    </row>
    <row r="743" spans="6:6" x14ac:dyDescent="0.25">
      <c r="F743" s="26"/>
    </row>
    <row r="744" spans="6:6" x14ac:dyDescent="0.25">
      <c r="F744" s="26"/>
    </row>
    <row r="745" spans="6:6" x14ac:dyDescent="0.25">
      <c r="F745" s="26"/>
    </row>
    <row r="746" spans="6:6" x14ac:dyDescent="0.25">
      <c r="F746" s="26"/>
    </row>
    <row r="747" spans="6:6" x14ac:dyDescent="0.25">
      <c r="F747" s="26"/>
    </row>
    <row r="748" spans="6:6" x14ac:dyDescent="0.25">
      <c r="F748" s="26"/>
    </row>
    <row r="749" spans="6:6" x14ac:dyDescent="0.25">
      <c r="F749" s="26"/>
    </row>
    <row r="750" spans="6:6" x14ac:dyDescent="0.25">
      <c r="F750" s="26"/>
    </row>
    <row r="751" spans="6:6" x14ac:dyDescent="0.25">
      <c r="F751" s="26"/>
    </row>
    <row r="752" spans="6:6" x14ac:dyDescent="0.25">
      <c r="F752" s="26"/>
    </row>
    <row r="753" spans="6:6" x14ac:dyDescent="0.25">
      <c r="F753" s="26"/>
    </row>
    <row r="754" spans="6:6" x14ac:dyDescent="0.25">
      <c r="F754" s="26"/>
    </row>
    <row r="755" spans="6:6" x14ac:dyDescent="0.25">
      <c r="F755" s="26"/>
    </row>
    <row r="756" spans="6:6" x14ac:dyDescent="0.25">
      <c r="F756" s="26"/>
    </row>
    <row r="757" spans="6:6" x14ac:dyDescent="0.25">
      <c r="F757" s="26"/>
    </row>
    <row r="758" spans="6:6" x14ac:dyDescent="0.25">
      <c r="F758" s="26"/>
    </row>
    <row r="759" spans="6:6" x14ac:dyDescent="0.25">
      <c r="F759" s="26"/>
    </row>
    <row r="760" spans="6:6" x14ac:dyDescent="0.25">
      <c r="F760" s="26"/>
    </row>
    <row r="761" spans="6:6" x14ac:dyDescent="0.25">
      <c r="F761" s="26"/>
    </row>
    <row r="762" spans="6:6" x14ac:dyDescent="0.25">
      <c r="F762" s="26"/>
    </row>
    <row r="763" spans="6:6" x14ac:dyDescent="0.25">
      <c r="F763" s="26"/>
    </row>
    <row r="764" spans="6:6" x14ac:dyDescent="0.25">
      <c r="F764" s="26"/>
    </row>
    <row r="765" spans="6:6" x14ac:dyDescent="0.25">
      <c r="F765" s="26"/>
    </row>
    <row r="766" spans="6:6" x14ac:dyDescent="0.25">
      <c r="F766" s="26"/>
    </row>
    <row r="767" spans="6:6" x14ac:dyDescent="0.25">
      <c r="F767" s="26"/>
    </row>
    <row r="768" spans="6:6" x14ac:dyDescent="0.25">
      <c r="F768" s="26"/>
    </row>
    <row r="769" spans="6:6" x14ac:dyDescent="0.25">
      <c r="F769" s="26"/>
    </row>
    <row r="770" spans="6:6" x14ac:dyDescent="0.25">
      <c r="F770" s="26"/>
    </row>
    <row r="771" spans="6:6" x14ac:dyDescent="0.25">
      <c r="F771" s="26"/>
    </row>
    <row r="772" spans="6:6" x14ac:dyDescent="0.25">
      <c r="F772" s="26"/>
    </row>
    <row r="773" spans="6:6" x14ac:dyDescent="0.25">
      <c r="F773" s="26"/>
    </row>
    <row r="774" spans="6:6" x14ac:dyDescent="0.25">
      <c r="F774" s="26"/>
    </row>
    <row r="775" spans="6:6" x14ac:dyDescent="0.25">
      <c r="F775" s="26"/>
    </row>
    <row r="776" spans="6:6" x14ac:dyDescent="0.25">
      <c r="F776" s="26"/>
    </row>
    <row r="777" spans="6:6" x14ac:dyDescent="0.25">
      <c r="F777" s="26"/>
    </row>
    <row r="778" spans="6:6" x14ac:dyDescent="0.25">
      <c r="F778" s="26"/>
    </row>
    <row r="779" spans="6:6" x14ac:dyDescent="0.25">
      <c r="F779" s="26"/>
    </row>
    <row r="780" spans="6:6" x14ac:dyDescent="0.25">
      <c r="F780" s="26"/>
    </row>
    <row r="781" spans="6:6" x14ac:dyDescent="0.25">
      <c r="F781" s="26"/>
    </row>
    <row r="782" spans="6:6" x14ac:dyDescent="0.25">
      <c r="F782" s="26"/>
    </row>
    <row r="783" spans="6:6" x14ac:dyDescent="0.25">
      <c r="F783" s="26"/>
    </row>
    <row r="784" spans="6:6" x14ac:dyDescent="0.25">
      <c r="F784" s="26"/>
    </row>
    <row r="785" spans="6:6" x14ac:dyDescent="0.25">
      <c r="F785" s="26"/>
    </row>
    <row r="786" spans="6:6" x14ac:dyDescent="0.25">
      <c r="F786" s="26"/>
    </row>
    <row r="787" spans="6:6" x14ac:dyDescent="0.25">
      <c r="F787" s="26"/>
    </row>
    <row r="788" spans="6:6" x14ac:dyDescent="0.25">
      <c r="F788" s="26"/>
    </row>
    <row r="789" spans="6:6" x14ac:dyDescent="0.25">
      <c r="F789" s="26"/>
    </row>
    <row r="790" spans="6:6" x14ac:dyDescent="0.25">
      <c r="F790" s="26"/>
    </row>
    <row r="791" spans="6:6" x14ac:dyDescent="0.25">
      <c r="F791" s="26"/>
    </row>
    <row r="792" spans="6:6" x14ac:dyDescent="0.25">
      <c r="F792" s="26"/>
    </row>
    <row r="793" spans="6:6" x14ac:dyDescent="0.25">
      <c r="F793" s="26"/>
    </row>
    <row r="794" spans="6:6" x14ac:dyDescent="0.25">
      <c r="F794" s="26"/>
    </row>
    <row r="795" spans="6:6" x14ac:dyDescent="0.25">
      <c r="F795" s="26"/>
    </row>
    <row r="796" spans="6:6" x14ac:dyDescent="0.25">
      <c r="F796" s="26"/>
    </row>
    <row r="797" spans="6:6" x14ac:dyDescent="0.25">
      <c r="F797" s="26"/>
    </row>
    <row r="798" spans="6:6" x14ac:dyDescent="0.25">
      <c r="F798" s="26"/>
    </row>
    <row r="799" spans="6:6" x14ac:dyDescent="0.25">
      <c r="F799" s="26"/>
    </row>
    <row r="800" spans="6:6" x14ac:dyDescent="0.25">
      <c r="F800" s="26"/>
    </row>
    <row r="801" spans="6:6" x14ac:dyDescent="0.25">
      <c r="F801" s="26"/>
    </row>
    <row r="802" spans="6:6" x14ac:dyDescent="0.25">
      <c r="F802" s="26"/>
    </row>
    <row r="803" spans="6:6" x14ac:dyDescent="0.25">
      <c r="F803" s="26"/>
    </row>
    <row r="804" spans="6:6" x14ac:dyDescent="0.25">
      <c r="F804" s="26"/>
    </row>
    <row r="805" spans="6:6" x14ac:dyDescent="0.25">
      <c r="F805" s="26"/>
    </row>
    <row r="806" spans="6:6" x14ac:dyDescent="0.25">
      <c r="F806" s="26"/>
    </row>
    <row r="807" spans="6:6" x14ac:dyDescent="0.25">
      <c r="F807" s="26"/>
    </row>
    <row r="808" spans="6:6" x14ac:dyDescent="0.25">
      <c r="F808" s="26"/>
    </row>
    <row r="809" spans="6:6" x14ac:dyDescent="0.25">
      <c r="F809" s="26"/>
    </row>
    <row r="810" spans="6:6" x14ac:dyDescent="0.25">
      <c r="F810" s="26"/>
    </row>
    <row r="811" spans="6:6" x14ac:dyDescent="0.25">
      <c r="F811" s="26"/>
    </row>
    <row r="812" spans="6:6" x14ac:dyDescent="0.25">
      <c r="F812" s="26"/>
    </row>
    <row r="813" spans="6:6" x14ac:dyDescent="0.25">
      <c r="F813" s="26"/>
    </row>
    <row r="814" spans="6:6" x14ac:dyDescent="0.25">
      <c r="F814" s="26"/>
    </row>
    <row r="815" spans="6:6" x14ac:dyDescent="0.25">
      <c r="F815" s="26"/>
    </row>
    <row r="816" spans="6:6" x14ac:dyDescent="0.25">
      <c r="F816" s="26"/>
    </row>
    <row r="817" spans="6:6" x14ac:dyDescent="0.25">
      <c r="F817" s="26"/>
    </row>
    <row r="818" spans="6:6" x14ac:dyDescent="0.25">
      <c r="F818" s="26"/>
    </row>
    <row r="819" spans="6:6" x14ac:dyDescent="0.25">
      <c r="F819" s="26"/>
    </row>
    <row r="820" spans="6:6" x14ac:dyDescent="0.25">
      <c r="F820" s="26"/>
    </row>
    <row r="821" spans="6:6" x14ac:dyDescent="0.25">
      <c r="F821" s="26"/>
    </row>
    <row r="822" spans="6:6" x14ac:dyDescent="0.25">
      <c r="F822" s="26"/>
    </row>
    <row r="823" spans="6:6" x14ac:dyDescent="0.25">
      <c r="F823" s="26"/>
    </row>
    <row r="824" spans="6:6" x14ac:dyDescent="0.25">
      <c r="F824" s="26"/>
    </row>
    <row r="825" spans="6:6" x14ac:dyDescent="0.25">
      <c r="F825" s="26"/>
    </row>
    <row r="826" spans="6:6" x14ac:dyDescent="0.25">
      <c r="F826" s="26"/>
    </row>
    <row r="827" spans="6:6" x14ac:dyDescent="0.25">
      <c r="F827" s="26"/>
    </row>
    <row r="828" spans="6:6" x14ac:dyDescent="0.25">
      <c r="F828" s="26"/>
    </row>
    <row r="829" spans="6:6" x14ac:dyDescent="0.25">
      <c r="F829" s="26"/>
    </row>
    <row r="830" spans="6:6" x14ac:dyDescent="0.25">
      <c r="F830" s="26"/>
    </row>
    <row r="831" spans="6:6" x14ac:dyDescent="0.25">
      <c r="F831" s="26"/>
    </row>
    <row r="832" spans="6:6" x14ac:dyDescent="0.25">
      <c r="F832" s="26"/>
    </row>
    <row r="833" spans="6:6" x14ac:dyDescent="0.25">
      <c r="F833" s="26"/>
    </row>
    <row r="834" spans="6:6" x14ac:dyDescent="0.25">
      <c r="F834" s="26"/>
    </row>
    <row r="835" spans="6:6" x14ac:dyDescent="0.25">
      <c r="F835" s="26"/>
    </row>
    <row r="836" spans="6:6" x14ac:dyDescent="0.25">
      <c r="F836" s="26"/>
    </row>
    <row r="837" spans="6:6" x14ac:dyDescent="0.25">
      <c r="F837" s="26"/>
    </row>
    <row r="838" spans="6:6" x14ac:dyDescent="0.25">
      <c r="F838" s="26"/>
    </row>
    <row r="839" spans="6:6" x14ac:dyDescent="0.25">
      <c r="F839" s="26"/>
    </row>
    <row r="840" spans="6:6" x14ac:dyDescent="0.25">
      <c r="F840" s="26"/>
    </row>
    <row r="841" spans="6:6" x14ac:dyDescent="0.25">
      <c r="F841" s="26"/>
    </row>
    <row r="842" spans="6:6" x14ac:dyDescent="0.25">
      <c r="F842" s="26"/>
    </row>
    <row r="843" spans="6:6" x14ac:dyDescent="0.25">
      <c r="F843" s="26"/>
    </row>
    <row r="844" spans="6:6" x14ac:dyDescent="0.25">
      <c r="F844" s="26"/>
    </row>
    <row r="845" spans="6:6" x14ac:dyDescent="0.25">
      <c r="F845" s="26"/>
    </row>
    <row r="846" spans="6:6" x14ac:dyDescent="0.25">
      <c r="F846" s="26"/>
    </row>
    <row r="847" spans="6:6" x14ac:dyDescent="0.25">
      <c r="F847" s="26"/>
    </row>
    <row r="848" spans="6:6" x14ac:dyDescent="0.25">
      <c r="F848" s="26"/>
    </row>
    <row r="849" spans="6:6" x14ac:dyDescent="0.25">
      <c r="F849" s="26"/>
    </row>
    <row r="850" spans="6:6" x14ac:dyDescent="0.25">
      <c r="F850" s="26"/>
    </row>
    <row r="851" spans="6:6" x14ac:dyDescent="0.25">
      <c r="F851" s="26"/>
    </row>
    <row r="852" spans="6:6" x14ac:dyDescent="0.25">
      <c r="F852" s="26"/>
    </row>
    <row r="853" spans="6:6" x14ac:dyDescent="0.25">
      <c r="F853" s="26"/>
    </row>
    <row r="854" spans="6:6" x14ac:dyDescent="0.25">
      <c r="F854" s="26"/>
    </row>
    <row r="855" spans="6:6" x14ac:dyDescent="0.25">
      <c r="F855" s="26"/>
    </row>
    <row r="856" spans="6:6" x14ac:dyDescent="0.25">
      <c r="F856" s="26"/>
    </row>
    <row r="857" spans="6:6" x14ac:dyDescent="0.25">
      <c r="F857" s="26"/>
    </row>
    <row r="858" spans="6:6" x14ac:dyDescent="0.25">
      <c r="F858" s="26"/>
    </row>
    <row r="859" spans="6:6" x14ac:dyDescent="0.25">
      <c r="F859" s="26"/>
    </row>
    <row r="860" spans="6:6" x14ac:dyDescent="0.25">
      <c r="F860" s="26"/>
    </row>
    <row r="861" spans="6:6" x14ac:dyDescent="0.25">
      <c r="F861" s="26"/>
    </row>
    <row r="862" spans="6:6" x14ac:dyDescent="0.25">
      <c r="F862" s="26"/>
    </row>
    <row r="863" spans="6:6" x14ac:dyDescent="0.25">
      <c r="F863" s="26"/>
    </row>
    <row r="864" spans="6:6" x14ac:dyDescent="0.25">
      <c r="F864" s="26"/>
    </row>
    <row r="865" spans="6:6" x14ac:dyDescent="0.25">
      <c r="F865" s="26"/>
    </row>
    <row r="866" spans="6:6" x14ac:dyDescent="0.25">
      <c r="F866" s="26"/>
    </row>
    <row r="867" spans="6:6" x14ac:dyDescent="0.25">
      <c r="F867" s="26"/>
    </row>
    <row r="868" spans="6:6" x14ac:dyDescent="0.25">
      <c r="F868" s="26"/>
    </row>
    <row r="869" spans="6:6" x14ac:dyDescent="0.25">
      <c r="F869" s="26"/>
    </row>
    <row r="870" spans="6:6" x14ac:dyDescent="0.25">
      <c r="F870" s="26"/>
    </row>
    <row r="871" spans="6:6" x14ac:dyDescent="0.25">
      <c r="F871" s="26"/>
    </row>
    <row r="872" spans="6:6" x14ac:dyDescent="0.25">
      <c r="F872" s="26"/>
    </row>
    <row r="873" spans="6:6" x14ac:dyDescent="0.25">
      <c r="F873" s="26"/>
    </row>
    <row r="874" spans="6:6" x14ac:dyDescent="0.25">
      <c r="F874" s="26"/>
    </row>
    <row r="875" spans="6:6" x14ac:dyDescent="0.25">
      <c r="F875" s="26"/>
    </row>
    <row r="876" spans="6:6" x14ac:dyDescent="0.25">
      <c r="F876" s="26"/>
    </row>
    <row r="877" spans="6:6" x14ac:dyDescent="0.25">
      <c r="F877" s="26"/>
    </row>
    <row r="878" spans="6:6" x14ac:dyDescent="0.25">
      <c r="F878" s="26"/>
    </row>
    <row r="879" spans="6:6" x14ac:dyDescent="0.25">
      <c r="F879" s="26"/>
    </row>
    <row r="880" spans="6:6" x14ac:dyDescent="0.25">
      <c r="F880" s="26"/>
    </row>
    <row r="881" spans="6:6" x14ac:dyDescent="0.25">
      <c r="F881" s="26"/>
    </row>
    <row r="882" spans="6:6" x14ac:dyDescent="0.25">
      <c r="F882" s="26"/>
    </row>
    <row r="883" spans="6:6" x14ac:dyDescent="0.25">
      <c r="F883" s="26"/>
    </row>
    <row r="884" spans="6:6" x14ac:dyDescent="0.25">
      <c r="F884" s="26"/>
    </row>
    <row r="885" spans="6:6" x14ac:dyDescent="0.25">
      <c r="F885" s="26"/>
    </row>
    <row r="886" spans="6:6" x14ac:dyDescent="0.25">
      <c r="F886" s="26"/>
    </row>
    <row r="887" spans="6:6" x14ac:dyDescent="0.25">
      <c r="F887" s="26"/>
    </row>
    <row r="888" spans="6:6" x14ac:dyDescent="0.25">
      <c r="F888" s="26"/>
    </row>
    <row r="889" spans="6:6" x14ac:dyDescent="0.25">
      <c r="F889" s="26"/>
    </row>
    <row r="890" spans="6:6" x14ac:dyDescent="0.25">
      <c r="F890" s="26"/>
    </row>
    <row r="891" spans="6:6" x14ac:dyDescent="0.25">
      <c r="F891" s="26"/>
    </row>
    <row r="892" spans="6:6" x14ac:dyDescent="0.25">
      <c r="F892" s="26"/>
    </row>
    <row r="893" spans="6:6" x14ac:dyDescent="0.25">
      <c r="F893" s="26"/>
    </row>
    <row r="894" spans="6:6" x14ac:dyDescent="0.25">
      <c r="F894" s="26"/>
    </row>
    <row r="895" spans="6:6" x14ac:dyDescent="0.25">
      <c r="F895" s="26"/>
    </row>
    <row r="896" spans="6:6" x14ac:dyDescent="0.25">
      <c r="F896" s="26"/>
    </row>
    <row r="897" spans="6:6" x14ac:dyDescent="0.25">
      <c r="F897" s="26"/>
    </row>
    <row r="898" spans="6:6" x14ac:dyDescent="0.25">
      <c r="F898" s="26"/>
    </row>
    <row r="899" spans="6:6" x14ac:dyDescent="0.25">
      <c r="F899" s="26"/>
    </row>
  </sheetData>
  <mergeCells count="6">
    <mergeCell ref="J26:K26"/>
    <mergeCell ref="J27:K27"/>
    <mergeCell ref="B2:H2"/>
    <mergeCell ref="J8:K8"/>
    <mergeCell ref="J9:K9"/>
    <mergeCell ref="J11:L11"/>
  </mergeCells>
  <conditionalFormatting sqref="G4:G219">
    <cfRule type="colorScale" priority="2">
      <colorScale>
        <cfvo type="num" val="1"/>
        <cfvo type="num" val="5"/>
        <cfvo type="num" val="20"/>
        <color theme="4" tint="0.39997558519241921"/>
        <color rgb="FF69BF5D"/>
        <color theme="6" tint="0.39997558519241921"/>
      </colorScale>
    </cfRule>
  </conditionalFormatting>
  <conditionalFormatting sqref="H4:H207">
    <cfRule type="colorScale" priority="1">
      <colorScale>
        <cfvo type="num" val="1"/>
        <cfvo type="percentile" val="50"/>
        <cfvo type="percent" val="100"/>
        <color theme="0" tint="-4.9989318521683403E-2"/>
        <color theme="4" tint="0.39997558519241921"/>
        <color theme="4" tint="-0.499984740745262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49600-7B49-48BC-AC97-621B38A7B580}">
  <sheetPr codeName="Feuil13">
    <tabColor theme="6" tint="-0.499984740745262"/>
  </sheetPr>
  <dimension ref="B1:L835"/>
  <sheetViews>
    <sheetView showGridLines="0" topLeftCell="A103" zoomScale="145" zoomScaleNormal="145" workbookViewId="0">
      <selection activeCell="G116" sqref="G116"/>
    </sheetView>
  </sheetViews>
  <sheetFormatPr baseColWidth="10" defaultRowHeight="15" x14ac:dyDescent="0.25"/>
  <cols>
    <col min="1" max="1" width="7.28515625" style="18" customWidth="1"/>
    <col min="2" max="2" width="7.7109375" style="26" customWidth="1"/>
    <col min="3" max="3" width="42.85546875" style="26" bestFit="1" customWidth="1"/>
    <col min="4" max="5" width="11.42578125" style="26" customWidth="1"/>
    <col min="6" max="6" width="15.85546875" style="25" customWidth="1"/>
    <col min="7" max="7" width="15.5703125" style="26" customWidth="1"/>
    <col min="8" max="8" width="17.28515625" style="18" bestFit="1" customWidth="1"/>
    <col min="9" max="9" width="11.42578125" style="18"/>
    <col min="10" max="10" width="11.42578125" style="18" customWidth="1"/>
    <col min="11" max="12" width="11.42578125" style="18"/>
    <col min="13" max="13" width="5.5703125" style="18" customWidth="1"/>
    <col min="14" max="16384" width="11.42578125" style="18"/>
  </cols>
  <sheetData>
    <row r="1" spans="2:12" x14ac:dyDescent="0.25">
      <c r="F1" s="26"/>
    </row>
    <row r="2" spans="2:12" x14ac:dyDescent="0.25">
      <c r="B2" s="153" t="s">
        <v>717</v>
      </c>
      <c r="C2" s="154"/>
      <c r="D2" s="154"/>
      <c r="E2" s="154"/>
      <c r="F2" s="154"/>
      <c r="G2" s="154"/>
      <c r="H2" s="154"/>
    </row>
    <row r="3" spans="2:12" x14ac:dyDescent="0.25">
      <c r="B3" s="25" t="s">
        <v>27</v>
      </c>
      <c r="C3" s="25" t="s">
        <v>41</v>
      </c>
      <c r="D3" s="25" t="s">
        <v>28</v>
      </c>
      <c r="E3" s="25" t="s">
        <v>255</v>
      </c>
      <c r="F3" s="25" t="s">
        <v>180</v>
      </c>
      <c r="G3" s="25" t="s">
        <v>36</v>
      </c>
      <c r="H3" s="19" t="s">
        <v>38</v>
      </c>
      <c r="J3" s="27" t="s">
        <v>29</v>
      </c>
      <c r="K3" s="20" t="s">
        <v>34</v>
      </c>
      <c r="L3" s="21" t="s">
        <v>30</v>
      </c>
    </row>
    <row r="4" spans="2:12" x14ac:dyDescent="0.25">
      <c r="B4" s="25">
        <v>1</v>
      </c>
      <c r="C4" s="25" t="s">
        <v>504</v>
      </c>
      <c r="D4" s="23" t="s">
        <v>32</v>
      </c>
      <c r="E4" s="33" t="s">
        <v>249</v>
      </c>
      <c r="F4" s="28" t="s">
        <v>80</v>
      </c>
      <c r="G4" s="25">
        <v>3</v>
      </c>
      <c r="H4" s="80">
        <v>1</v>
      </c>
      <c r="J4" s="27">
        <f>SUMIF(Lorcana1720[[#All],[Couleur]],J3,Lorcana1720[[#All],[Nb de cartes]])</f>
        <v>256</v>
      </c>
      <c r="K4" s="20">
        <f>SUMIF(Lorcana1720[[#All],[Couleur]],K3,Lorcana1720[[#All],[Nb de cartes]])</f>
        <v>288</v>
      </c>
      <c r="L4" s="21">
        <f>SUMIF(Lorcana1720[[#All],[Couleur]],L3,Lorcana1720[[#All],[Nb de cartes]])</f>
        <v>285</v>
      </c>
    </row>
    <row r="5" spans="2:12" x14ac:dyDescent="0.25">
      <c r="B5" s="25">
        <v>2</v>
      </c>
      <c r="C5" s="25" t="s">
        <v>505</v>
      </c>
      <c r="D5" s="23" t="s">
        <v>32</v>
      </c>
      <c r="E5" s="33" t="s">
        <v>249</v>
      </c>
      <c r="F5" s="28" t="s">
        <v>80</v>
      </c>
      <c r="G5" s="25">
        <v>3</v>
      </c>
      <c r="H5" s="80">
        <v>0</v>
      </c>
      <c r="J5" s="22" t="s">
        <v>31</v>
      </c>
      <c r="K5" s="23" t="s">
        <v>32</v>
      </c>
      <c r="L5" s="24" t="s">
        <v>33</v>
      </c>
    </row>
    <row r="6" spans="2:12" x14ac:dyDescent="0.25">
      <c r="B6" s="25">
        <v>3</v>
      </c>
      <c r="C6" s="25" t="s">
        <v>506</v>
      </c>
      <c r="D6" s="23" t="s">
        <v>32</v>
      </c>
      <c r="E6" s="33" t="s">
        <v>254</v>
      </c>
      <c r="F6" s="28" t="s">
        <v>80</v>
      </c>
      <c r="G6" s="25">
        <v>4</v>
      </c>
      <c r="H6" s="80">
        <v>1</v>
      </c>
      <c r="J6" s="22">
        <f>SUMIF(Lorcana1720[[#All],[Couleur]],J5,Lorcana1720[[#All],[Nb de cartes]])</f>
        <v>266</v>
      </c>
      <c r="K6" s="23">
        <f>SUMIF(Lorcana1720[[#All],[Couleur]],K5,Lorcana1720[[#All],[Nb de cartes]])</f>
        <v>296</v>
      </c>
      <c r="L6" s="24">
        <f>SUMIF(Lorcana1720[[#All],[Couleur]],L5,Lorcana1720[[#All],[Nb de cartes]])</f>
        <v>277</v>
      </c>
    </row>
    <row r="7" spans="2:12" x14ac:dyDescent="0.25">
      <c r="B7" s="25" t="s">
        <v>499</v>
      </c>
      <c r="C7" s="25" t="s">
        <v>507</v>
      </c>
      <c r="D7" s="23" t="s">
        <v>32</v>
      </c>
      <c r="E7" s="33" t="s">
        <v>258</v>
      </c>
      <c r="F7" s="28" t="s">
        <v>80</v>
      </c>
      <c r="G7" s="25">
        <v>6</v>
      </c>
      <c r="H7" s="80">
        <v>1</v>
      </c>
    </row>
    <row r="8" spans="2:12" x14ac:dyDescent="0.25">
      <c r="B8" s="25" t="s">
        <v>500</v>
      </c>
      <c r="C8" s="25" t="s">
        <v>507</v>
      </c>
      <c r="D8" s="23" t="s">
        <v>32</v>
      </c>
      <c r="E8" s="33" t="s">
        <v>258</v>
      </c>
      <c r="F8" s="28" t="s">
        <v>80</v>
      </c>
      <c r="G8" s="25">
        <v>3</v>
      </c>
      <c r="H8" s="80">
        <v>0</v>
      </c>
      <c r="J8" s="147" t="s">
        <v>37</v>
      </c>
      <c r="K8" s="147"/>
      <c r="L8" s="99">
        <f>SUM(Lorcana1720[Nb de cartes])</f>
        <v>1668</v>
      </c>
    </row>
    <row r="9" spans="2:12" x14ac:dyDescent="0.25">
      <c r="B9" s="25" t="s">
        <v>501</v>
      </c>
      <c r="C9" s="25" t="s">
        <v>507</v>
      </c>
      <c r="D9" s="23" t="s">
        <v>32</v>
      </c>
      <c r="E9" s="33" t="s">
        <v>258</v>
      </c>
      <c r="F9" s="28" t="s">
        <v>80</v>
      </c>
      <c r="G9" s="25">
        <v>3</v>
      </c>
      <c r="H9" s="80">
        <v>0</v>
      </c>
      <c r="J9" s="147" t="s">
        <v>39</v>
      </c>
      <c r="K9" s="147"/>
      <c r="L9" s="99">
        <f>SUM(Lorcana1720[[#All],[dont Nb brillant]])</f>
        <v>133</v>
      </c>
    </row>
    <row r="10" spans="2:12" x14ac:dyDescent="0.25">
      <c r="B10" s="25" t="s">
        <v>502</v>
      </c>
      <c r="C10" s="25" t="s">
        <v>507</v>
      </c>
      <c r="D10" s="23" t="s">
        <v>32</v>
      </c>
      <c r="E10" s="33" t="s">
        <v>258</v>
      </c>
      <c r="F10" s="28" t="s">
        <v>80</v>
      </c>
      <c r="G10" s="25">
        <v>5</v>
      </c>
      <c r="H10" s="80">
        <v>1</v>
      </c>
    </row>
    <row r="11" spans="2:12" x14ac:dyDescent="0.25">
      <c r="B11" s="25" t="s">
        <v>503</v>
      </c>
      <c r="C11" s="25" t="s">
        <v>507</v>
      </c>
      <c r="D11" s="23" t="s">
        <v>32</v>
      </c>
      <c r="E11" s="33" t="s">
        <v>258</v>
      </c>
      <c r="F11" s="28" t="s">
        <v>80</v>
      </c>
      <c r="G11" s="25">
        <v>5</v>
      </c>
      <c r="H11" s="80">
        <v>0</v>
      </c>
      <c r="J11" s="155" t="s">
        <v>259</v>
      </c>
      <c r="K11" s="155"/>
      <c r="L11" s="155"/>
    </row>
    <row r="12" spans="2:12" x14ac:dyDescent="0.25">
      <c r="B12" s="25">
        <v>5</v>
      </c>
      <c r="C12" s="25" t="s">
        <v>508</v>
      </c>
      <c r="D12" s="23" t="s">
        <v>32</v>
      </c>
      <c r="E12" s="33" t="s">
        <v>258</v>
      </c>
      <c r="F12" s="28" t="s">
        <v>80</v>
      </c>
      <c r="G12" s="25">
        <v>12</v>
      </c>
      <c r="H12" s="80">
        <v>1</v>
      </c>
      <c r="J12" s="29" t="s">
        <v>258</v>
      </c>
      <c r="K12" s="30" t="s">
        <v>252</v>
      </c>
      <c r="L12" s="100" t="s">
        <v>249</v>
      </c>
    </row>
    <row r="13" spans="2:12" x14ac:dyDescent="0.25">
      <c r="B13" s="25">
        <v>6</v>
      </c>
      <c r="C13" s="25" t="s">
        <v>509</v>
      </c>
      <c r="D13" s="23" t="s">
        <v>32</v>
      </c>
      <c r="E13" s="33" t="s">
        <v>258</v>
      </c>
      <c r="F13" s="28" t="s">
        <v>80</v>
      </c>
      <c r="G13" s="25">
        <v>16</v>
      </c>
      <c r="H13" s="80">
        <v>1</v>
      </c>
      <c r="J13" s="46"/>
      <c r="K13" s="47"/>
      <c r="L13" s="48"/>
    </row>
    <row r="14" spans="2:12" x14ac:dyDescent="0.25">
      <c r="B14" s="25">
        <v>7</v>
      </c>
      <c r="C14" s="25" t="s">
        <v>510</v>
      </c>
      <c r="D14" s="23" t="s">
        <v>32</v>
      </c>
      <c r="E14" s="33" t="s">
        <v>250</v>
      </c>
      <c r="F14" s="28" t="s">
        <v>80</v>
      </c>
      <c r="G14" s="25">
        <v>1</v>
      </c>
      <c r="H14" s="80">
        <v>0</v>
      </c>
      <c r="J14" s="46"/>
      <c r="K14" s="47"/>
      <c r="L14" s="48"/>
    </row>
    <row r="15" spans="2:12" x14ac:dyDescent="0.25">
      <c r="B15" s="25">
        <v>8</v>
      </c>
      <c r="C15" s="107" t="s">
        <v>511</v>
      </c>
      <c r="D15" s="23" t="s">
        <v>32</v>
      </c>
      <c r="E15" s="33" t="s">
        <v>249</v>
      </c>
      <c r="F15" s="28" t="s">
        <v>80</v>
      </c>
      <c r="G15" s="25">
        <v>5</v>
      </c>
      <c r="H15" s="80">
        <v>0</v>
      </c>
      <c r="J15" s="34">
        <f>COUNTIFS(Lorcana1720[Rareté],J12,Lorcana1720[Nb de cartes], "&gt;0")/COUNTIF(Lorcana1720[Rareté],J12)</f>
        <v>1</v>
      </c>
      <c r="K15" s="35">
        <f>COUNTIFS(Lorcana1720[Rareté],K12,Lorcana1720[Nb de cartes], "&gt;0")/COUNTIF(Lorcana1720[Rareté],K12)</f>
        <v>1</v>
      </c>
      <c r="L15" s="36">
        <f>COUNTIFS(Lorcana1720[Rareté],L12,Lorcana1720[Nb de cartes], "&gt;0")/COUNTIF(Lorcana1720[Rareté],L12)</f>
        <v>1</v>
      </c>
    </row>
    <row r="16" spans="2:12" x14ac:dyDescent="0.25">
      <c r="B16" s="25">
        <v>9</v>
      </c>
      <c r="C16" s="107" t="s">
        <v>512</v>
      </c>
      <c r="D16" s="23" t="s">
        <v>32</v>
      </c>
      <c r="E16" s="33" t="s">
        <v>249</v>
      </c>
      <c r="F16" s="28" t="s">
        <v>80</v>
      </c>
      <c r="G16" s="25">
        <v>5</v>
      </c>
      <c r="H16" s="80">
        <v>0</v>
      </c>
      <c r="J16" s="38" t="s">
        <v>254</v>
      </c>
      <c r="K16" s="38" t="s">
        <v>250</v>
      </c>
      <c r="L16" s="31" t="s">
        <v>253</v>
      </c>
    </row>
    <row r="17" spans="2:12" x14ac:dyDescent="0.25">
      <c r="B17" s="25">
        <v>10</v>
      </c>
      <c r="C17" s="107" t="s">
        <v>513</v>
      </c>
      <c r="D17" s="23" t="s">
        <v>32</v>
      </c>
      <c r="E17" s="33" t="s">
        <v>258</v>
      </c>
      <c r="F17" s="28" t="s">
        <v>80</v>
      </c>
      <c r="G17" s="25">
        <v>9</v>
      </c>
      <c r="H17" s="80">
        <v>1</v>
      </c>
      <c r="J17" s="49"/>
      <c r="K17" s="49"/>
      <c r="L17" s="50"/>
    </row>
    <row r="18" spans="2:12" x14ac:dyDescent="0.25">
      <c r="B18" s="25">
        <v>11</v>
      </c>
      <c r="C18" s="107" t="s">
        <v>514</v>
      </c>
      <c r="D18" s="23" t="s">
        <v>32</v>
      </c>
      <c r="E18" s="33" t="s">
        <v>258</v>
      </c>
      <c r="F18" s="28" t="s">
        <v>80</v>
      </c>
      <c r="G18" s="25">
        <v>15</v>
      </c>
      <c r="H18" s="80">
        <v>2</v>
      </c>
      <c r="J18" s="49"/>
      <c r="K18" s="49"/>
      <c r="L18" s="50"/>
    </row>
    <row r="19" spans="2:12" x14ac:dyDescent="0.25">
      <c r="B19" s="25">
        <v>12</v>
      </c>
      <c r="C19" s="107" t="s">
        <v>515</v>
      </c>
      <c r="D19" s="23" t="s">
        <v>32</v>
      </c>
      <c r="E19" s="33" t="s">
        <v>252</v>
      </c>
      <c r="F19" s="28" t="s">
        <v>80</v>
      </c>
      <c r="G19" s="25">
        <v>11</v>
      </c>
      <c r="H19" s="80">
        <v>1</v>
      </c>
      <c r="J19" s="39">
        <f>COUNTIFS(Lorcana1720[Rareté],J16,Lorcana1720[Nb de cartes], "&gt;0")/COUNTIF(Lorcana1720[Rareté],J16)</f>
        <v>1</v>
      </c>
      <c r="K19" s="39">
        <f>COUNTIFS(Lorcana1720[Rareté],K16,Lorcana1720[Nb de cartes], "&gt;0")/COUNTIF(Lorcana1720[Rareté],K16)</f>
        <v>1</v>
      </c>
      <c r="L19" s="37">
        <f>COUNTIFS(Lorcana1720[Rareté],L16,Lorcana1720[Nb de cartes], "&gt;0")/COUNTIF(Lorcana1720[Rareté],L16)</f>
        <v>0.16666666666666666</v>
      </c>
    </row>
    <row r="20" spans="2:12" x14ac:dyDescent="0.25">
      <c r="B20" s="25">
        <v>13</v>
      </c>
      <c r="C20" s="107" t="s">
        <v>516</v>
      </c>
      <c r="D20" s="23" t="s">
        <v>32</v>
      </c>
      <c r="E20" s="33" t="s">
        <v>258</v>
      </c>
      <c r="F20" s="28" t="s">
        <v>80</v>
      </c>
      <c r="G20" s="25">
        <v>10</v>
      </c>
      <c r="H20" s="80">
        <v>0</v>
      </c>
      <c r="J20" s="27" t="s">
        <v>29</v>
      </c>
      <c r="K20" s="20" t="s">
        <v>34</v>
      </c>
      <c r="L20" s="21" t="s">
        <v>30</v>
      </c>
    </row>
    <row r="21" spans="2:12" x14ac:dyDescent="0.25">
      <c r="B21" s="25">
        <v>14</v>
      </c>
      <c r="C21" s="107" t="s">
        <v>517</v>
      </c>
      <c r="D21" s="23" t="s">
        <v>32</v>
      </c>
      <c r="E21" s="33" t="s">
        <v>258</v>
      </c>
      <c r="F21" s="28" t="s">
        <v>80</v>
      </c>
      <c r="G21" s="25">
        <v>11</v>
      </c>
      <c r="H21" s="80">
        <v>0</v>
      </c>
      <c r="J21" s="51" t="str">
        <f>COUNTIFS(Lorcana1720[Couleur],J20,Lorcana1720[Nb de cartes], "&gt;0")&amp;"/36"</f>
        <v>35/36</v>
      </c>
      <c r="K21" s="20" t="str">
        <f>COUNTIFS(Lorcana1720[Couleur],K20,Lorcana1720[Nb de cartes], "&gt;0")&amp;"/36"</f>
        <v>35/36</v>
      </c>
      <c r="L21" s="21" t="str">
        <f>COUNTIFS(Lorcana1720[Couleur],L20,Lorcana1720[Nb de cartes], "&gt;0")&amp;"/36"</f>
        <v>34/36</v>
      </c>
    </row>
    <row r="22" spans="2:12" x14ac:dyDescent="0.25">
      <c r="B22" s="25">
        <v>15</v>
      </c>
      <c r="C22" s="107" t="s">
        <v>518</v>
      </c>
      <c r="D22" s="23" t="s">
        <v>32</v>
      </c>
      <c r="E22" s="33" t="s">
        <v>250</v>
      </c>
      <c r="F22" s="28" t="s">
        <v>80</v>
      </c>
      <c r="G22" s="25">
        <v>1</v>
      </c>
      <c r="H22" s="80">
        <v>0</v>
      </c>
      <c r="J22" s="40">
        <f>COUNTIFS(Lorcana1720[Couleur],J20,Lorcana1720[Nb de cartes], "&gt;0")/COUNTIF(Lorcana1720[Couleur],J20)</f>
        <v>0.94594594594594594</v>
      </c>
      <c r="K22" s="41">
        <f>COUNTIFS(Lorcana1720[Couleur],K20,Lorcana1720[Nb de cartes], "&gt;0")/COUNTIF(Lorcana1720[Couleur],K20)</f>
        <v>0.94594594594594594</v>
      </c>
      <c r="L22" s="42">
        <f>COUNTIFS(Lorcana1720[Couleur],L20,Lorcana1720[Nb de cartes], "&gt;0")/COUNTIF(Lorcana1720[Couleur],L20)</f>
        <v>0.91891891891891897</v>
      </c>
    </row>
    <row r="23" spans="2:12" x14ac:dyDescent="0.25">
      <c r="B23" s="25">
        <v>16</v>
      </c>
      <c r="C23" s="107" t="s">
        <v>519</v>
      </c>
      <c r="D23" s="23" t="s">
        <v>32</v>
      </c>
      <c r="E23" s="33" t="s">
        <v>254</v>
      </c>
      <c r="F23" s="28" t="s">
        <v>80</v>
      </c>
      <c r="G23" s="25">
        <v>5</v>
      </c>
      <c r="H23" s="80">
        <v>0</v>
      </c>
      <c r="J23" s="22" t="s">
        <v>31</v>
      </c>
      <c r="K23" s="23" t="s">
        <v>32</v>
      </c>
      <c r="L23" s="24" t="s">
        <v>33</v>
      </c>
    </row>
    <row r="24" spans="2:12" x14ac:dyDescent="0.25">
      <c r="B24" s="25">
        <v>17</v>
      </c>
      <c r="C24" s="107" t="s">
        <v>520</v>
      </c>
      <c r="D24" s="23" t="s">
        <v>32</v>
      </c>
      <c r="E24" s="33" t="s">
        <v>249</v>
      </c>
      <c r="F24" s="28" t="s">
        <v>80</v>
      </c>
      <c r="G24" s="25">
        <v>3</v>
      </c>
      <c r="H24" s="80">
        <v>1</v>
      </c>
      <c r="J24" s="22" t="str">
        <f>COUNTIFS(Lorcana1720[Couleur],J23,Lorcana1720[Nb de cartes], "&gt;0")&amp;"/36"</f>
        <v>34/36</v>
      </c>
      <c r="K24" s="23" t="str">
        <f>COUNTIFS(Lorcana1720[Couleur],K23,Lorcana1720[Nb de cartes], "&gt;0")&amp;"/40"</f>
        <v>39/40</v>
      </c>
      <c r="L24" s="24" t="str">
        <f>COUNTIFS(Lorcana1720[Couleur],L23,Lorcana1720[Nb de cartes], "&gt;0")&amp;"/36"</f>
        <v>34/36</v>
      </c>
    </row>
    <row r="25" spans="2:12" x14ac:dyDescent="0.25">
      <c r="B25" s="25">
        <v>18</v>
      </c>
      <c r="C25" s="107" t="s">
        <v>521</v>
      </c>
      <c r="D25" s="23" t="s">
        <v>32</v>
      </c>
      <c r="E25" s="33" t="s">
        <v>252</v>
      </c>
      <c r="F25" s="28" t="s">
        <v>80</v>
      </c>
      <c r="G25" s="25">
        <v>9</v>
      </c>
      <c r="H25" s="80">
        <v>2</v>
      </c>
      <c r="J25" s="43">
        <f>COUNTIFS(Lorcana1720[Couleur],J23,Lorcana1720[Nb de cartes], "&gt;0")/COUNTIF(Lorcana1720[Couleur],J23)</f>
        <v>0.91891891891891897</v>
      </c>
      <c r="K25" s="44">
        <f>COUNTIFS(Lorcana1720[Couleur],K23,Lorcana1720[Nb de cartes], "&gt;0")/COUNTIF(Lorcana1720[Couleur],K23)</f>
        <v>0.95121951219512191</v>
      </c>
      <c r="L25" s="45">
        <f>COUNTIFS(Lorcana1720[Couleur],L23,Lorcana1720[Nb de cartes], "&gt;0")/COUNTIF(Lorcana1720[Couleur],L23)</f>
        <v>0.91891891891891897</v>
      </c>
    </row>
    <row r="26" spans="2:12" x14ac:dyDescent="0.25">
      <c r="B26" s="25">
        <v>19</v>
      </c>
      <c r="C26" s="107" t="s">
        <v>522</v>
      </c>
      <c r="D26" s="23" t="s">
        <v>32</v>
      </c>
      <c r="E26" s="33" t="s">
        <v>254</v>
      </c>
      <c r="F26" s="28" t="s">
        <v>80</v>
      </c>
      <c r="G26" s="25">
        <v>5</v>
      </c>
      <c r="H26" s="80">
        <v>2</v>
      </c>
      <c r="J26" s="156" t="s">
        <v>261</v>
      </c>
      <c r="K26" s="156"/>
      <c r="L26" s="52" t="str">
        <f>(COUNTIF(Lorcana1720[Nb de cartes], "=0") - 15)&amp;"/208"</f>
        <v>0/208</v>
      </c>
    </row>
    <row r="27" spans="2:12" x14ac:dyDescent="0.25">
      <c r="B27" s="25">
        <v>20</v>
      </c>
      <c r="C27" s="107" t="s">
        <v>523</v>
      </c>
      <c r="D27" s="23" t="s">
        <v>32</v>
      </c>
      <c r="E27" s="33" t="s">
        <v>252</v>
      </c>
      <c r="F27" s="28" t="s">
        <v>80</v>
      </c>
      <c r="G27" s="25">
        <v>12</v>
      </c>
      <c r="H27" s="80">
        <v>1</v>
      </c>
    </row>
    <row r="28" spans="2:12" x14ac:dyDescent="0.25">
      <c r="B28" s="25">
        <v>21</v>
      </c>
      <c r="C28" s="107" t="s">
        <v>524</v>
      </c>
      <c r="D28" s="23" t="s">
        <v>32</v>
      </c>
      <c r="E28" s="33" t="s">
        <v>252</v>
      </c>
      <c r="F28" s="28" t="s">
        <v>80</v>
      </c>
      <c r="G28" s="25">
        <v>12</v>
      </c>
      <c r="H28" s="80">
        <v>0</v>
      </c>
    </row>
    <row r="29" spans="2:12" x14ac:dyDescent="0.25">
      <c r="B29" s="25">
        <v>22</v>
      </c>
      <c r="C29" s="107" t="s">
        <v>525</v>
      </c>
      <c r="D29" s="23" t="s">
        <v>32</v>
      </c>
      <c r="E29" s="33" t="s">
        <v>252</v>
      </c>
      <c r="F29" s="28" t="s">
        <v>80</v>
      </c>
      <c r="G29" s="25">
        <v>8</v>
      </c>
      <c r="H29" s="80">
        <v>0</v>
      </c>
    </row>
    <row r="30" spans="2:12" x14ac:dyDescent="0.25">
      <c r="B30" s="25">
        <v>23</v>
      </c>
      <c r="C30" s="107" t="s">
        <v>526</v>
      </c>
      <c r="D30" s="23" t="s">
        <v>32</v>
      </c>
      <c r="E30" s="33" t="s">
        <v>252</v>
      </c>
      <c r="F30" s="28" t="s">
        <v>80</v>
      </c>
      <c r="G30" s="25">
        <v>9</v>
      </c>
      <c r="H30" s="80">
        <v>1</v>
      </c>
    </row>
    <row r="31" spans="2:12" x14ac:dyDescent="0.25">
      <c r="B31" s="25">
        <v>24</v>
      </c>
      <c r="C31" s="107" t="s">
        <v>527</v>
      </c>
      <c r="D31" s="23" t="s">
        <v>32</v>
      </c>
      <c r="E31" s="33" t="s">
        <v>252</v>
      </c>
      <c r="F31" s="28" t="s">
        <v>80</v>
      </c>
      <c r="G31" s="25">
        <v>9</v>
      </c>
      <c r="H31" s="80">
        <v>1</v>
      </c>
    </row>
    <row r="32" spans="2:12" x14ac:dyDescent="0.25">
      <c r="B32" s="25">
        <v>25</v>
      </c>
      <c r="C32" s="107" t="s">
        <v>670</v>
      </c>
      <c r="D32" s="23" t="s">
        <v>32</v>
      </c>
      <c r="E32" s="33" t="s">
        <v>258</v>
      </c>
      <c r="F32" s="28" t="s">
        <v>68</v>
      </c>
      <c r="G32" s="25">
        <v>10</v>
      </c>
      <c r="H32" s="80">
        <v>0</v>
      </c>
    </row>
    <row r="33" spans="2:8" x14ac:dyDescent="0.25">
      <c r="B33" s="25">
        <v>26</v>
      </c>
      <c r="C33" s="107" t="s">
        <v>671</v>
      </c>
      <c r="D33" s="23" t="s">
        <v>32</v>
      </c>
      <c r="E33" s="33" t="s">
        <v>258</v>
      </c>
      <c r="F33" s="28" t="s">
        <v>66</v>
      </c>
      <c r="G33" s="25">
        <v>13</v>
      </c>
      <c r="H33" s="80">
        <v>1</v>
      </c>
    </row>
    <row r="34" spans="2:8" x14ac:dyDescent="0.25">
      <c r="B34" s="25">
        <v>27</v>
      </c>
      <c r="C34" s="107" t="s">
        <v>672</v>
      </c>
      <c r="D34" s="23" t="s">
        <v>32</v>
      </c>
      <c r="E34" s="33" t="s">
        <v>258</v>
      </c>
      <c r="F34" s="28" t="s">
        <v>68</v>
      </c>
      <c r="G34" s="25">
        <v>14</v>
      </c>
      <c r="H34" s="80">
        <v>1</v>
      </c>
    </row>
    <row r="35" spans="2:8" x14ac:dyDescent="0.25">
      <c r="B35" s="25">
        <v>28</v>
      </c>
      <c r="C35" s="107" t="s">
        <v>673</v>
      </c>
      <c r="D35" s="23" t="s">
        <v>32</v>
      </c>
      <c r="E35" s="33" t="s">
        <v>249</v>
      </c>
      <c r="F35" s="28" t="s">
        <v>66</v>
      </c>
      <c r="G35" s="25">
        <v>4</v>
      </c>
      <c r="H35" s="80">
        <v>1</v>
      </c>
    </row>
    <row r="36" spans="2:8" x14ac:dyDescent="0.25">
      <c r="B36" s="25">
        <v>29</v>
      </c>
      <c r="C36" s="107" t="s">
        <v>674</v>
      </c>
      <c r="D36" s="23" t="s">
        <v>32</v>
      </c>
      <c r="E36" s="33" t="s">
        <v>258</v>
      </c>
      <c r="F36" s="28" t="s">
        <v>75</v>
      </c>
      <c r="G36" s="25">
        <v>11</v>
      </c>
      <c r="H36" s="80">
        <v>1</v>
      </c>
    </row>
    <row r="37" spans="2:8" x14ac:dyDescent="0.25">
      <c r="B37" s="25">
        <v>30</v>
      </c>
      <c r="C37" s="107" t="s">
        <v>675</v>
      </c>
      <c r="D37" s="23" t="s">
        <v>32</v>
      </c>
      <c r="E37" s="33" t="s">
        <v>249</v>
      </c>
      <c r="F37" s="28" t="s">
        <v>75</v>
      </c>
      <c r="G37" s="25">
        <v>4</v>
      </c>
      <c r="H37" s="80">
        <v>0</v>
      </c>
    </row>
    <row r="38" spans="2:8" x14ac:dyDescent="0.25">
      <c r="B38" s="25">
        <v>31</v>
      </c>
      <c r="C38" s="107" t="s">
        <v>676</v>
      </c>
      <c r="D38" s="23" t="s">
        <v>32</v>
      </c>
      <c r="E38" s="33" t="s">
        <v>252</v>
      </c>
      <c r="F38" s="28" t="s">
        <v>75</v>
      </c>
      <c r="G38" s="25">
        <v>11</v>
      </c>
      <c r="H38" s="80">
        <v>0</v>
      </c>
    </row>
    <row r="39" spans="2:8" x14ac:dyDescent="0.25">
      <c r="B39" s="25">
        <v>32</v>
      </c>
      <c r="C39" s="107" t="s">
        <v>528</v>
      </c>
      <c r="D39" s="23" t="s">
        <v>32</v>
      </c>
      <c r="E39" s="33" t="s">
        <v>258</v>
      </c>
      <c r="F39" s="28" t="s">
        <v>712</v>
      </c>
      <c r="G39" s="25">
        <v>11</v>
      </c>
      <c r="H39" s="80">
        <v>0</v>
      </c>
    </row>
    <row r="40" spans="2:8" x14ac:dyDescent="0.25">
      <c r="B40" s="25">
        <v>33</v>
      </c>
      <c r="C40" s="107" t="s">
        <v>529</v>
      </c>
      <c r="D40" s="23" t="s">
        <v>32</v>
      </c>
      <c r="E40" s="33" t="s">
        <v>249</v>
      </c>
      <c r="F40" s="28" t="s">
        <v>712</v>
      </c>
      <c r="G40" s="25">
        <v>8</v>
      </c>
      <c r="H40" s="80">
        <v>1</v>
      </c>
    </row>
    <row r="41" spans="2:8" x14ac:dyDescent="0.25">
      <c r="B41" s="25">
        <v>34</v>
      </c>
      <c r="C41" s="107" t="s">
        <v>530</v>
      </c>
      <c r="D41" s="23" t="s">
        <v>32</v>
      </c>
      <c r="E41" s="33" t="s">
        <v>252</v>
      </c>
      <c r="F41" s="28" t="s">
        <v>712</v>
      </c>
      <c r="G41" s="25">
        <v>9</v>
      </c>
      <c r="H41" s="80">
        <v>2</v>
      </c>
    </row>
    <row r="42" spans="2:8" x14ac:dyDescent="0.25">
      <c r="B42" s="25">
        <v>35</v>
      </c>
      <c r="C42" s="107" t="s">
        <v>531</v>
      </c>
      <c r="D42" s="27" t="s">
        <v>29</v>
      </c>
      <c r="E42" s="33" t="s">
        <v>254</v>
      </c>
      <c r="F42" s="28" t="s">
        <v>80</v>
      </c>
      <c r="G42" s="25">
        <v>4</v>
      </c>
      <c r="H42" s="80">
        <v>1</v>
      </c>
    </row>
    <row r="43" spans="2:8" x14ac:dyDescent="0.25">
      <c r="B43" s="25">
        <v>36</v>
      </c>
      <c r="C43" s="107" t="s">
        <v>532</v>
      </c>
      <c r="D43" s="27" t="s">
        <v>29</v>
      </c>
      <c r="E43" s="33" t="s">
        <v>252</v>
      </c>
      <c r="F43" s="28" t="s">
        <v>80</v>
      </c>
      <c r="G43" s="25">
        <v>7</v>
      </c>
      <c r="H43" s="80">
        <v>1</v>
      </c>
    </row>
    <row r="44" spans="2:8" x14ac:dyDescent="0.25">
      <c r="B44" s="25">
        <v>37</v>
      </c>
      <c r="C44" s="107" t="s">
        <v>533</v>
      </c>
      <c r="D44" s="27" t="s">
        <v>29</v>
      </c>
      <c r="E44" s="33" t="s">
        <v>258</v>
      </c>
      <c r="F44" s="28" t="s">
        <v>80</v>
      </c>
      <c r="G44" s="25">
        <v>13</v>
      </c>
      <c r="H44" s="80">
        <v>1</v>
      </c>
    </row>
    <row r="45" spans="2:8" x14ac:dyDescent="0.25">
      <c r="B45" s="25">
        <v>38</v>
      </c>
      <c r="C45" s="107" t="s">
        <v>534</v>
      </c>
      <c r="D45" s="27" t="s">
        <v>29</v>
      </c>
      <c r="E45" s="33" t="s">
        <v>254</v>
      </c>
      <c r="F45" s="28" t="s">
        <v>80</v>
      </c>
      <c r="G45" s="25">
        <v>1</v>
      </c>
      <c r="H45" s="80">
        <v>0</v>
      </c>
    </row>
    <row r="46" spans="2:8" x14ac:dyDescent="0.25">
      <c r="B46" s="25">
        <v>39</v>
      </c>
      <c r="C46" s="107" t="s">
        <v>535</v>
      </c>
      <c r="D46" s="27" t="s">
        <v>29</v>
      </c>
      <c r="E46" s="33" t="s">
        <v>252</v>
      </c>
      <c r="F46" s="28" t="s">
        <v>80</v>
      </c>
      <c r="G46" s="25">
        <v>8</v>
      </c>
      <c r="H46" s="80">
        <v>1</v>
      </c>
    </row>
    <row r="47" spans="2:8" x14ac:dyDescent="0.25">
      <c r="B47" s="25">
        <v>40</v>
      </c>
      <c r="C47" s="107" t="s">
        <v>536</v>
      </c>
      <c r="D47" s="27" t="s">
        <v>29</v>
      </c>
      <c r="E47" s="33" t="s">
        <v>258</v>
      </c>
      <c r="F47" s="28" t="s">
        <v>80</v>
      </c>
      <c r="G47" s="25">
        <v>15</v>
      </c>
      <c r="H47" s="80">
        <v>0</v>
      </c>
    </row>
    <row r="48" spans="2:8" x14ac:dyDescent="0.25">
      <c r="B48" s="25">
        <v>41</v>
      </c>
      <c r="C48" s="107" t="s">
        <v>537</v>
      </c>
      <c r="D48" s="27" t="s">
        <v>29</v>
      </c>
      <c r="E48" s="33" t="s">
        <v>252</v>
      </c>
      <c r="F48" s="28" t="s">
        <v>80</v>
      </c>
      <c r="G48" s="25">
        <v>9</v>
      </c>
      <c r="H48" s="80">
        <v>1</v>
      </c>
    </row>
    <row r="49" spans="2:8" x14ac:dyDescent="0.25">
      <c r="B49" s="25">
        <v>42</v>
      </c>
      <c r="C49" s="107" t="s">
        <v>538</v>
      </c>
      <c r="D49" s="27" t="s">
        <v>29</v>
      </c>
      <c r="E49" s="33" t="s">
        <v>250</v>
      </c>
      <c r="F49" s="28" t="s">
        <v>80</v>
      </c>
      <c r="G49" s="25">
        <v>1</v>
      </c>
      <c r="H49" s="80">
        <v>0</v>
      </c>
    </row>
    <row r="50" spans="2:8" x14ac:dyDescent="0.25">
      <c r="B50" s="25">
        <v>43</v>
      </c>
      <c r="C50" s="107" t="s">
        <v>539</v>
      </c>
      <c r="D50" s="27" t="s">
        <v>29</v>
      </c>
      <c r="E50" s="33" t="s">
        <v>258</v>
      </c>
      <c r="F50" s="28" t="s">
        <v>80</v>
      </c>
      <c r="G50" s="25">
        <v>10</v>
      </c>
      <c r="H50" s="80">
        <v>1</v>
      </c>
    </row>
    <row r="51" spans="2:8" x14ac:dyDescent="0.25">
      <c r="B51" s="25">
        <v>44</v>
      </c>
      <c r="C51" s="107" t="s">
        <v>540</v>
      </c>
      <c r="D51" s="27" t="s">
        <v>29</v>
      </c>
      <c r="E51" s="33" t="s">
        <v>252</v>
      </c>
      <c r="F51" s="28" t="s">
        <v>80</v>
      </c>
      <c r="G51" s="25">
        <v>6</v>
      </c>
      <c r="H51" s="80">
        <v>1</v>
      </c>
    </row>
    <row r="52" spans="2:8" x14ac:dyDescent="0.25">
      <c r="B52" s="25">
        <v>45</v>
      </c>
      <c r="C52" s="107" t="s">
        <v>541</v>
      </c>
      <c r="D52" s="27" t="s">
        <v>29</v>
      </c>
      <c r="E52" s="33" t="s">
        <v>258</v>
      </c>
      <c r="F52" s="28" t="s">
        <v>80</v>
      </c>
      <c r="G52" s="25">
        <v>11</v>
      </c>
      <c r="H52" s="80">
        <v>2</v>
      </c>
    </row>
    <row r="53" spans="2:8" x14ac:dyDescent="0.25">
      <c r="B53" s="25">
        <v>46</v>
      </c>
      <c r="C53" s="107" t="s">
        <v>542</v>
      </c>
      <c r="D53" s="27" t="s">
        <v>29</v>
      </c>
      <c r="E53" s="33" t="s">
        <v>258</v>
      </c>
      <c r="F53" s="28" t="s">
        <v>80</v>
      </c>
      <c r="G53" s="25">
        <v>14</v>
      </c>
      <c r="H53" s="80">
        <v>2</v>
      </c>
    </row>
    <row r="54" spans="2:8" x14ac:dyDescent="0.25">
      <c r="B54" s="25">
        <v>47</v>
      </c>
      <c r="C54" s="107" t="s">
        <v>543</v>
      </c>
      <c r="D54" s="27" t="s">
        <v>29</v>
      </c>
      <c r="E54" s="33" t="s">
        <v>258</v>
      </c>
      <c r="F54" s="28" t="s">
        <v>80</v>
      </c>
      <c r="G54" s="25">
        <v>16</v>
      </c>
      <c r="H54" s="80">
        <v>1</v>
      </c>
    </row>
    <row r="55" spans="2:8" x14ac:dyDescent="0.25">
      <c r="B55" s="25">
        <v>48</v>
      </c>
      <c r="C55" s="107" t="s">
        <v>544</v>
      </c>
      <c r="D55" s="27" t="s">
        <v>29</v>
      </c>
      <c r="E55" s="33" t="s">
        <v>258</v>
      </c>
      <c r="F55" s="28" t="s">
        <v>80</v>
      </c>
      <c r="G55" s="25">
        <v>11</v>
      </c>
      <c r="H55" s="80">
        <v>2</v>
      </c>
    </row>
    <row r="56" spans="2:8" x14ac:dyDescent="0.25">
      <c r="B56" s="25">
        <v>49</v>
      </c>
      <c r="C56" s="107" t="s">
        <v>545</v>
      </c>
      <c r="D56" s="27" t="s">
        <v>29</v>
      </c>
      <c r="E56" s="33" t="s">
        <v>254</v>
      </c>
      <c r="F56" s="28" t="s">
        <v>80</v>
      </c>
      <c r="G56" s="25">
        <v>3</v>
      </c>
      <c r="H56" s="80">
        <v>0</v>
      </c>
    </row>
    <row r="57" spans="2:8" x14ac:dyDescent="0.25">
      <c r="B57" s="25">
        <v>50</v>
      </c>
      <c r="C57" s="107" t="s">
        <v>546</v>
      </c>
      <c r="D57" s="27" t="s">
        <v>29</v>
      </c>
      <c r="E57" s="33" t="s">
        <v>252</v>
      </c>
      <c r="F57" s="28" t="s">
        <v>80</v>
      </c>
      <c r="G57" s="25">
        <v>4</v>
      </c>
      <c r="H57" s="80">
        <v>0</v>
      </c>
    </row>
    <row r="58" spans="2:8" x14ac:dyDescent="0.25">
      <c r="B58" s="25">
        <v>51</v>
      </c>
      <c r="C58" s="107" t="s">
        <v>547</v>
      </c>
      <c r="D58" s="27" t="s">
        <v>29</v>
      </c>
      <c r="E58" s="33" t="s">
        <v>250</v>
      </c>
      <c r="F58" s="28" t="s">
        <v>80</v>
      </c>
      <c r="G58" s="25">
        <v>1</v>
      </c>
      <c r="H58" s="80">
        <v>0</v>
      </c>
    </row>
    <row r="59" spans="2:8" x14ac:dyDescent="0.25">
      <c r="B59" s="25">
        <v>52</v>
      </c>
      <c r="C59" s="107" t="s">
        <v>548</v>
      </c>
      <c r="D59" s="27" t="s">
        <v>29</v>
      </c>
      <c r="E59" s="33" t="s">
        <v>252</v>
      </c>
      <c r="F59" s="28" t="s">
        <v>80</v>
      </c>
      <c r="G59" s="25">
        <v>10</v>
      </c>
      <c r="H59" s="80">
        <v>1</v>
      </c>
    </row>
    <row r="60" spans="2:8" x14ac:dyDescent="0.25">
      <c r="B60" s="25">
        <v>53</v>
      </c>
      <c r="C60" s="107" t="s">
        <v>549</v>
      </c>
      <c r="D60" s="27" t="s">
        <v>29</v>
      </c>
      <c r="E60" s="33" t="s">
        <v>258</v>
      </c>
      <c r="F60" s="28" t="s">
        <v>80</v>
      </c>
      <c r="G60" s="25">
        <v>11</v>
      </c>
      <c r="H60" s="80">
        <v>0</v>
      </c>
    </row>
    <row r="61" spans="2:8" x14ac:dyDescent="0.25">
      <c r="B61" s="25">
        <v>54</v>
      </c>
      <c r="C61" s="107" t="s">
        <v>550</v>
      </c>
      <c r="D61" s="27" t="s">
        <v>29</v>
      </c>
      <c r="E61" s="33" t="s">
        <v>249</v>
      </c>
      <c r="F61" s="28" t="s">
        <v>80</v>
      </c>
      <c r="G61" s="25">
        <v>2</v>
      </c>
      <c r="H61" s="80">
        <v>0</v>
      </c>
    </row>
    <row r="62" spans="2:8" x14ac:dyDescent="0.25">
      <c r="B62" s="25">
        <v>55</v>
      </c>
      <c r="C62" s="107" t="s">
        <v>551</v>
      </c>
      <c r="D62" s="27" t="s">
        <v>29</v>
      </c>
      <c r="E62" s="33" t="s">
        <v>249</v>
      </c>
      <c r="F62" s="28" t="s">
        <v>80</v>
      </c>
      <c r="G62" s="25">
        <v>6</v>
      </c>
      <c r="H62" s="80">
        <v>0</v>
      </c>
    </row>
    <row r="63" spans="2:8" x14ac:dyDescent="0.25">
      <c r="B63" s="25">
        <v>56</v>
      </c>
      <c r="C63" s="107" t="s">
        <v>552</v>
      </c>
      <c r="D63" s="27" t="s">
        <v>29</v>
      </c>
      <c r="E63" s="33" t="s">
        <v>258</v>
      </c>
      <c r="F63" s="28" t="s">
        <v>80</v>
      </c>
      <c r="G63" s="25">
        <v>11</v>
      </c>
      <c r="H63" s="80">
        <v>0</v>
      </c>
    </row>
    <row r="64" spans="2:8" x14ac:dyDescent="0.25">
      <c r="B64" s="25">
        <v>57</v>
      </c>
      <c r="C64" s="107" t="s">
        <v>553</v>
      </c>
      <c r="D64" s="27" t="s">
        <v>29</v>
      </c>
      <c r="E64" s="33" t="s">
        <v>258</v>
      </c>
      <c r="F64" s="28" t="s">
        <v>80</v>
      </c>
      <c r="G64" s="25">
        <v>10</v>
      </c>
      <c r="H64" s="80">
        <v>1</v>
      </c>
    </row>
    <row r="65" spans="2:8" x14ac:dyDescent="0.25">
      <c r="B65" s="25">
        <v>58</v>
      </c>
      <c r="C65" s="107" t="s">
        <v>554</v>
      </c>
      <c r="D65" s="27" t="s">
        <v>29</v>
      </c>
      <c r="E65" s="33" t="s">
        <v>249</v>
      </c>
      <c r="F65" s="28" t="s">
        <v>80</v>
      </c>
      <c r="G65" s="25">
        <v>3</v>
      </c>
      <c r="H65" s="80">
        <v>0</v>
      </c>
    </row>
    <row r="66" spans="2:8" x14ac:dyDescent="0.25">
      <c r="B66" s="25">
        <v>59</v>
      </c>
      <c r="C66" s="107" t="s">
        <v>555</v>
      </c>
      <c r="D66" s="27" t="s">
        <v>29</v>
      </c>
      <c r="E66" s="33" t="s">
        <v>249</v>
      </c>
      <c r="F66" s="28" t="s">
        <v>80</v>
      </c>
      <c r="G66" s="25">
        <v>3</v>
      </c>
      <c r="H66" s="80">
        <v>0</v>
      </c>
    </row>
    <row r="67" spans="2:8" x14ac:dyDescent="0.25">
      <c r="B67" s="25">
        <v>60</v>
      </c>
      <c r="C67" s="107" t="s">
        <v>677</v>
      </c>
      <c r="D67" s="27" t="s">
        <v>29</v>
      </c>
      <c r="E67" s="33" t="s">
        <v>258</v>
      </c>
      <c r="F67" s="28" t="s">
        <v>68</v>
      </c>
      <c r="G67" s="25">
        <v>12</v>
      </c>
      <c r="H67" s="80">
        <v>2</v>
      </c>
    </row>
    <row r="68" spans="2:8" x14ac:dyDescent="0.25">
      <c r="B68" s="25">
        <v>61</v>
      </c>
      <c r="C68" s="107" t="s">
        <v>678</v>
      </c>
      <c r="D68" s="27" t="s">
        <v>29</v>
      </c>
      <c r="E68" s="33" t="s">
        <v>252</v>
      </c>
      <c r="F68" s="28" t="s">
        <v>66</v>
      </c>
      <c r="G68" s="25">
        <v>6</v>
      </c>
      <c r="H68" s="80">
        <v>0</v>
      </c>
    </row>
    <row r="69" spans="2:8" x14ac:dyDescent="0.25">
      <c r="B69" s="25">
        <v>62</v>
      </c>
      <c r="C69" s="107" t="s">
        <v>679</v>
      </c>
      <c r="D69" s="27" t="s">
        <v>29</v>
      </c>
      <c r="E69" s="33" t="s">
        <v>252</v>
      </c>
      <c r="F69" s="28" t="s">
        <v>68</v>
      </c>
      <c r="G69" s="25">
        <v>8</v>
      </c>
      <c r="H69" s="80">
        <v>2</v>
      </c>
    </row>
    <row r="70" spans="2:8" x14ac:dyDescent="0.25">
      <c r="B70" s="25">
        <v>63</v>
      </c>
      <c r="C70" s="107" t="s">
        <v>680</v>
      </c>
      <c r="D70" s="27" t="s">
        <v>29</v>
      </c>
      <c r="E70" s="33" t="s">
        <v>249</v>
      </c>
      <c r="F70" s="108" t="s">
        <v>66</v>
      </c>
      <c r="G70" s="25">
        <v>4</v>
      </c>
      <c r="H70" s="80">
        <v>0</v>
      </c>
    </row>
    <row r="71" spans="2:8" x14ac:dyDescent="0.25">
      <c r="B71" s="25">
        <v>64</v>
      </c>
      <c r="C71" s="107" t="s">
        <v>681</v>
      </c>
      <c r="D71" s="27" t="s">
        <v>29</v>
      </c>
      <c r="E71" s="33" t="s">
        <v>249</v>
      </c>
      <c r="F71" s="28" t="s">
        <v>75</v>
      </c>
      <c r="G71" s="25">
        <v>4</v>
      </c>
      <c r="H71" s="80">
        <v>0</v>
      </c>
    </row>
    <row r="72" spans="2:8" x14ac:dyDescent="0.25">
      <c r="B72" s="25">
        <v>65</v>
      </c>
      <c r="C72" s="107" t="s">
        <v>682</v>
      </c>
      <c r="D72" s="27" t="s">
        <v>29</v>
      </c>
      <c r="E72" s="33" t="s">
        <v>249</v>
      </c>
      <c r="F72" s="28" t="s">
        <v>75</v>
      </c>
      <c r="G72" s="25">
        <v>5</v>
      </c>
      <c r="H72" s="80">
        <v>1</v>
      </c>
    </row>
    <row r="73" spans="2:8" x14ac:dyDescent="0.25">
      <c r="B73" s="25">
        <v>66</v>
      </c>
      <c r="C73" s="107" t="s">
        <v>556</v>
      </c>
      <c r="D73" s="27" t="s">
        <v>29</v>
      </c>
      <c r="E73" s="33" t="s">
        <v>258</v>
      </c>
      <c r="F73" s="28" t="s">
        <v>712</v>
      </c>
      <c r="G73" s="25">
        <v>8</v>
      </c>
      <c r="H73" s="80">
        <v>0</v>
      </c>
    </row>
    <row r="74" spans="2:8" x14ac:dyDescent="0.25">
      <c r="B74" s="25">
        <v>67</v>
      </c>
      <c r="C74" s="107" t="s">
        <v>557</v>
      </c>
      <c r="D74" s="27" t="s">
        <v>29</v>
      </c>
      <c r="E74" s="33" t="s">
        <v>249</v>
      </c>
      <c r="F74" s="28" t="s">
        <v>712</v>
      </c>
      <c r="G74" s="25">
        <v>10</v>
      </c>
      <c r="H74" s="80">
        <v>0</v>
      </c>
    </row>
    <row r="75" spans="2:8" x14ac:dyDescent="0.25">
      <c r="B75" s="25">
        <v>68</v>
      </c>
      <c r="C75" s="107" t="s">
        <v>558</v>
      </c>
      <c r="D75" s="27" t="s">
        <v>29</v>
      </c>
      <c r="E75" s="33" t="s">
        <v>252</v>
      </c>
      <c r="F75" s="28" t="s">
        <v>712</v>
      </c>
      <c r="G75" s="25">
        <v>8</v>
      </c>
      <c r="H75" s="80">
        <v>1</v>
      </c>
    </row>
    <row r="76" spans="2:8" x14ac:dyDescent="0.25">
      <c r="B76" s="25">
        <v>69</v>
      </c>
      <c r="C76" s="107" t="s">
        <v>559</v>
      </c>
      <c r="D76" s="20" t="s">
        <v>34</v>
      </c>
      <c r="E76" s="33" t="s">
        <v>258</v>
      </c>
      <c r="F76" s="28" t="s">
        <v>80</v>
      </c>
      <c r="G76" s="25">
        <v>17</v>
      </c>
      <c r="H76" s="80">
        <v>1</v>
      </c>
    </row>
    <row r="77" spans="2:8" x14ac:dyDescent="0.25">
      <c r="B77" s="25">
        <v>70</v>
      </c>
      <c r="C77" s="107" t="s">
        <v>560</v>
      </c>
      <c r="D77" s="20" t="s">
        <v>34</v>
      </c>
      <c r="E77" s="33" t="s">
        <v>249</v>
      </c>
      <c r="F77" s="28" t="s">
        <v>80</v>
      </c>
      <c r="G77" s="25">
        <v>4</v>
      </c>
      <c r="H77" s="80">
        <v>1</v>
      </c>
    </row>
    <row r="78" spans="2:8" x14ac:dyDescent="0.25">
      <c r="B78" s="25">
        <v>71</v>
      </c>
      <c r="C78" s="107" t="s">
        <v>561</v>
      </c>
      <c r="D78" s="20" t="s">
        <v>34</v>
      </c>
      <c r="E78" s="33" t="s">
        <v>258</v>
      </c>
      <c r="F78" s="28" t="s">
        <v>80</v>
      </c>
      <c r="G78" s="25">
        <v>13</v>
      </c>
      <c r="H78" s="80">
        <v>0</v>
      </c>
    </row>
    <row r="79" spans="2:8" x14ac:dyDescent="0.25">
      <c r="B79" s="25">
        <v>72</v>
      </c>
      <c r="C79" s="107" t="s">
        <v>562</v>
      </c>
      <c r="D79" s="20" t="s">
        <v>34</v>
      </c>
      <c r="E79" s="33" t="s">
        <v>258</v>
      </c>
      <c r="F79" s="28" t="s">
        <v>80</v>
      </c>
      <c r="G79" s="25">
        <v>12</v>
      </c>
      <c r="H79" s="80">
        <v>2</v>
      </c>
    </row>
    <row r="80" spans="2:8" x14ac:dyDescent="0.25">
      <c r="B80" s="25">
        <v>73</v>
      </c>
      <c r="C80" s="107" t="s">
        <v>563</v>
      </c>
      <c r="D80" s="20" t="s">
        <v>34</v>
      </c>
      <c r="E80" s="33" t="s">
        <v>252</v>
      </c>
      <c r="F80" s="28" t="s">
        <v>80</v>
      </c>
      <c r="G80" s="25">
        <v>9</v>
      </c>
      <c r="H80" s="80">
        <v>0</v>
      </c>
    </row>
    <row r="81" spans="2:8" x14ac:dyDescent="0.25">
      <c r="B81" s="25">
        <v>74</v>
      </c>
      <c r="C81" s="107" t="s">
        <v>564</v>
      </c>
      <c r="D81" s="20" t="s">
        <v>34</v>
      </c>
      <c r="E81" s="33" t="s">
        <v>254</v>
      </c>
      <c r="F81" s="28" t="s">
        <v>80</v>
      </c>
      <c r="G81" s="25">
        <v>5</v>
      </c>
      <c r="H81" s="80">
        <v>0</v>
      </c>
    </row>
    <row r="82" spans="2:8" x14ac:dyDescent="0.25">
      <c r="B82" s="25">
        <v>75</v>
      </c>
      <c r="C82" s="107" t="s">
        <v>565</v>
      </c>
      <c r="D82" s="20" t="s">
        <v>34</v>
      </c>
      <c r="E82" s="33" t="s">
        <v>249</v>
      </c>
      <c r="F82" s="28" t="s">
        <v>80</v>
      </c>
      <c r="G82" s="25">
        <v>6</v>
      </c>
      <c r="H82" s="80">
        <v>0</v>
      </c>
    </row>
    <row r="83" spans="2:8" x14ac:dyDescent="0.25">
      <c r="B83" s="25">
        <v>76</v>
      </c>
      <c r="C83" s="107" t="s">
        <v>566</v>
      </c>
      <c r="D83" s="20" t="s">
        <v>34</v>
      </c>
      <c r="E83" s="33" t="s">
        <v>258</v>
      </c>
      <c r="F83" s="28" t="s">
        <v>80</v>
      </c>
      <c r="G83" s="25">
        <v>15</v>
      </c>
      <c r="H83" s="80">
        <v>1</v>
      </c>
    </row>
    <row r="84" spans="2:8" x14ac:dyDescent="0.25">
      <c r="B84" s="25">
        <v>77</v>
      </c>
      <c r="C84" s="107" t="s">
        <v>567</v>
      </c>
      <c r="D84" s="20" t="s">
        <v>34</v>
      </c>
      <c r="E84" s="33" t="s">
        <v>252</v>
      </c>
      <c r="F84" s="28" t="s">
        <v>80</v>
      </c>
      <c r="G84" s="25">
        <v>12</v>
      </c>
      <c r="H84" s="80">
        <v>1</v>
      </c>
    </row>
    <row r="85" spans="2:8" x14ac:dyDescent="0.25">
      <c r="B85" s="25">
        <v>78</v>
      </c>
      <c r="C85" s="107" t="s">
        <v>568</v>
      </c>
      <c r="D85" s="20" t="s">
        <v>34</v>
      </c>
      <c r="E85" s="33" t="s">
        <v>254</v>
      </c>
      <c r="F85" s="28" t="s">
        <v>80</v>
      </c>
      <c r="G85" s="25">
        <v>3</v>
      </c>
      <c r="H85" s="80">
        <v>0</v>
      </c>
    </row>
    <row r="86" spans="2:8" x14ac:dyDescent="0.25">
      <c r="B86" s="25">
        <v>79</v>
      </c>
      <c r="C86" s="107" t="s">
        <v>569</v>
      </c>
      <c r="D86" s="20" t="s">
        <v>34</v>
      </c>
      <c r="E86" s="33" t="s">
        <v>258</v>
      </c>
      <c r="F86" s="28" t="s">
        <v>80</v>
      </c>
      <c r="G86" s="25">
        <v>15</v>
      </c>
      <c r="H86" s="80">
        <v>2</v>
      </c>
    </row>
    <row r="87" spans="2:8" x14ac:dyDescent="0.25">
      <c r="B87" s="25">
        <v>80</v>
      </c>
      <c r="C87" s="107" t="s">
        <v>570</v>
      </c>
      <c r="D87" s="20" t="s">
        <v>34</v>
      </c>
      <c r="E87" s="33" t="s">
        <v>250</v>
      </c>
      <c r="F87" s="28" t="s">
        <v>80</v>
      </c>
      <c r="G87" s="25">
        <v>4</v>
      </c>
      <c r="H87" s="80">
        <v>2</v>
      </c>
    </row>
    <row r="88" spans="2:8" x14ac:dyDescent="0.25">
      <c r="B88" s="25">
        <v>81</v>
      </c>
      <c r="C88" s="107" t="s">
        <v>571</v>
      </c>
      <c r="D88" s="20" t="s">
        <v>34</v>
      </c>
      <c r="E88" s="33" t="s">
        <v>249</v>
      </c>
      <c r="F88" s="28" t="s">
        <v>80</v>
      </c>
      <c r="G88" s="25">
        <v>6</v>
      </c>
      <c r="H88" s="80">
        <v>2</v>
      </c>
    </row>
    <row r="89" spans="2:8" x14ac:dyDescent="0.25">
      <c r="B89" s="25">
        <v>82</v>
      </c>
      <c r="C89" s="107" t="s">
        <v>572</v>
      </c>
      <c r="D89" s="20" t="s">
        <v>34</v>
      </c>
      <c r="E89" s="33" t="s">
        <v>249</v>
      </c>
      <c r="F89" s="28" t="s">
        <v>80</v>
      </c>
      <c r="G89" s="25">
        <v>4</v>
      </c>
      <c r="H89" s="80">
        <v>1</v>
      </c>
    </row>
    <row r="90" spans="2:8" x14ac:dyDescent="0.25">
      <c r="B90" s="25">
        <v>83</v>
      </c>
      <c r="C90" s="107" t="s">
        <v>573</v>
      </c>
      <c r="D90" s="20" t="s">
        <v>34</v>
      </c>
      <c r="E90" s="33" t="s">
        <v>252</v>
      </c>
      <c r="F90" s="28" t="s">
        <v>80</v>
      </c>
      <c r="G90" s="25">
        <v>7</v>
      </c>
      <c r="H90" s="80">
        <v>1</v>
      </c>
    </row>
    <row r="91" spans="2:8" x14ac:dyDescent="0.25">
      <c r="B91" s="25">
        <v>84</v>
      </c>
      <c r="C91" s="107" t="s">
        <v>574</v>
      </c>
      <c r="D91" s="20" t="s">
        <v>34</v>
      </c>
      <c r="E91" s="33" t="s">
        <v>249</v>
      </c>
      <c r="F91" s="28" t="s">
        <v>80</v>
      </c>
      <c r="G91" s="25">
        <v>4</v>
      </c>
      <c r="H91" s="80">
        <v>0</v>
      </c>
    </row>
    <row r="92" spans="2:8" x14ac:dyDescent="0.25">
      <c r="B92" s="25">
        <v>85</v>
      </c>
      <c r="C92" s="107" t="s">
        <v>575</v>
      </c>
      <c r="D92" s="20" t="s">
        <v>34</v>
      </c>
      <c r="E92" s="33" t="s">
        <v>254</v>
      </c>
      <c r="F92" s="28" t="s">
        <v>80</v>
      </c>
      <c r="G92" s="25">
        <v>3</v>
      </c>
      <c r="H92" s="80">
        <v>1</v>
      </c>
    </row>
    <row r="93" spans="2:8" x14ac:dyDescent="0.25">
      <c r="B93" s="25">
        <v>86</v>
      </c>
      <c r="C93" s="107" t="s">
        <v>576</v>
      </c>
      <c r="D93" s="20" t="s">
        <v>34</v>
      </c>
      <c r="E93" s="33" t="s">
        <v>258</v>
      </c>
      <c r="F93" s="28" t="s">
        <v>80</v>
      </c>
      <c r="G93" s="25">
        <v>13</v>
      </c>
      <c r="H93" s="80">
        <v>0</v>
      </c>
    </row>
    <row r="94" spans="2:8" x14ac:dyDescent="0.25">
      <c r="B94" s="25">
        <v>87</v>
      </c>
      <c r="C94" s="107" t="s">
        <v>577</v>
      </c>
      <c r="D94" s="20" t="s">
        <v>34</v>
      </c>
      <c r="E94" s="33" t="s">
        <v>258</v>
      </c>
      <c r="F94" s="28" t="s">
        <v>80</v>
      </c>
      <c r="G94" s="25">
        <v>15</v>
      </c>
      <c r="H94" s="80">
        <v>1</v>
      </c>
    </row>
    <row r="95" spans="2:8" x14ac:dyDescent="0.25">
      <c r="B95" s="25">
        <v>88</v>
      </c>
      <c r="C95" s="107" t="s">
        <v>578</v>
      </c>
      <c r="D95" s="20" t="s">
        <v>34</v>
      </c>
      <c r="E95" s="33" t="s">
        <v>252</v>
      </c>
      <c r="F95" s="28" t="s">
        <v>80</v>
      </c>
      <c r="G95" s="25">
        <v>10</v>
      </c>
      <c r="H95" s="80">
        <v>1</v>
      </c>
    </row>
    <row r="96" spans="2:8" x14ac:dyDescent="0.25">
      <c r="B96" s="25">
        <v>89</v>
      </c>
      <c r="C96" s="107" t="s">
        <v>579</v>
      </c>
      <c r="D96" s="20" t="s">
        <v>34</v>
      </c>
      <c r="E96" s="33" t="s">
        <v>249</v>
      </c>
      <c r="F96" s="28" t="s">
        <v>80</v>
      </c>
      <c r="G96" s="25">
        <v>5</v>
      </c>
      <c r="H96" s="80">
        <v>1</v>
      </c>
    </row>
    <row r="97" spans="2:8" x14ac:dyDescent="0.25">
      <c r="B97" s="25">
        <v>90</v>
      </c>
      <c r="C97" s="107" t="s">
        <v>580</v>
      </c>
      <c r="D97" s="20" t="s">
        <v>34</v>
      </c>
      <c r="E97" s="33" t="s">
        <v>252</v>
      </c>
      <c r="F97" s="28" t="s">
        <v>80</v>
      </c>
      <c r="G97" s="25">
        <v>11</v>
      </c>
      <c r="H97" s="80">
        <v>1</v>
      </c>
    </row>
    <row r="98" spans="2:8" x14ac:dyDescent="0.25">
      <c r="B98" s="25">
        <v>91</v>
      </c>
      <c r="C98" s="107" t="s">
        <v>581</v>
      </c>
      <c r="D98" s="20" t="s">
        <v>34</v>
      </c>
      <c r="E98" s="33" t="s">
        <v>250</v>
      </c>
      <c r="F98" s="28" t="s">
        <v>80</v>
      </c>
      <c r="G98" s="25">
        <v>4</v>
      </c>
      <c r="H98" s="80">
        <v>0</v>
      </c>
    </row>
    <row r="99" spans="2:8" x14ac:dyDescent="0.25">
      <c r="B99" s="25">
        <v>92</v>
      </c>
      <c r="C99" s="107" t="s">
        <v>582</v>
      </c>
      <c r="D99" s="20" t="s">
        <v>34</v>
      </c>
      <c r="E99" s="33" t="s">
        <v>252</v>
      </c>
      <c r="F99" s="28" t="s">
        <v>80</v>
      </c>
      <c r="G99" s="25">
        <v>11</v>
      </c>
      <c r="H99" s="80">
        <v>0</v>
      </c>
    </row>
    <row r="100" spans="2:8" x14ac:dyDescent="0.25">
      <c r="B100" s="25">
        <v>93</v>
      </c>
      <c r="C100" s="107" t="s">
        <v>583</v>
      </c>
      <c r="D100" s="20" t="s">
        <v>34</v>
      </c>
      <c r="E100" s="33" t="s">
        <v>258</v>
      </c>
      <c r="F100" s="28" t="s">
        <v>80</v>
      </c>
      <c r="G100" s="25">
        <v>8</v>
      </c>
      <c r="H100" s="80">
        <v>1</v>
      </c>
    </row>
    <row r="101" spans="2:8" x14ac:dyDescent="0.25">
      <c r="B101" s="25">
        <v>94</v>
      </c>
      <c r="C101" s="107" t="s">
        <v>683</v>
      </c>
      <c r="D101" s="20" t="s">
        <v>34</v>
      </c>
      <c r="E101" s="33" t="s">
        <v>252</v>
      </c>
      <c r="F101" s="108" t="s">
        <v>66</v>
      </c>
      <c r="G101" s="25">
        <v>6</v>
      </c>
      <c r="H101" s="80">
        <v>0</v>
      </c>
    </row>
    <row r="102" spans="2:8" x14ac:dyDescent="0.25">
      <c r="B102" s="25">
        <v>95</v>
      </c>
      <c r="C102" s="107" t="s">
        <v>684</v>
      </c>
      <c r="D102" s="20" t="s">
        <v>34</v>
      </c>
      <c r="E102" s="33" t="s">
        <v>258</v>
      </c>
      <c r="F102" s="108" t="s">
        <v>66</v>
      </c>
      <c r="G102" s="25">
        <v>12</v>
      </c>
      <c r="H102" s="80">
        <v>2</v>
      </c>
    </row>
    <row r="103" spans="2:8" x14ac:dyDescent="0.25">
      <c r="B103" s="25">
        <v>96</v>
      </c>
      <c r="C103" s="107" t="s">
        <v>685</v>
      </c>
      <c r="D103" s="20" t="s">
        <v>34</v>
      </c>
      <c r="E103" s="33" t="s">
        <v>258</v>
      </c>
      <c r="F103" s="108" t="s">
        <v>66</v>
      </c>
      <c r="G103" s="25">
        <v>11</v>
      </c>
      <c r="H103" s="80">
        <v>0</v>
      </c>
    </row>
    <row r="104" spans="2:8" x14ac:dyDescent="0.25">
      <c r="B104" s="25">
        <v>97</v>
      </c>
      <c r="C104" s="107" t="s">
        <v>686</v>
      </c>
      <c r="D104" s="20" t="s">
        <v>34</v>
      </c>
      <c r="E104" s="33" t="s">
        <v>249</v>
      </c>
      <c r="F104" s="108" t="s">
        <v>75</v>
      </c>
      <c r="G104" s="25">
        <v>12</v>
      </c>
      <c r="H104" s="80">
        <v>1</v>
      </c>
    </row>
    <row r="105" spans="2:8" x14ac:dyDescent="0.25">
      <c r="B105" s="25">
        <v>98</v>
      </c>
      <c r="C105" s="107" t="s">
        <v>687</v>
      </c>
      <c r="D105" s="20" t="s">
        <v>34</v>
      </c>
      <c r="E105" s="33" t="s">
        <v>252</v>
      </c>
      <c r="F105" s="108" t="s">
        <v>75</v>
      </c>
      <c r="G105" s="25">
        <v>8</v>
      </c>
      <c r="H105" s="80">
        <v>2</v>
      </c>
    </row>
    <row r="106" spans="2:8" x14ac:dyDescent="0.25">
      <c r="B106" s="25">
        <v>99</v>
      </c>
      <c r="C106" s="107" t="s">
        <v>688</v>
      </c>
      <c r="D106" s="20" t="s">
        <v>34</v>
      </c>
      <c r="E106" s="33" t="s">
        <v>249</v>
      </c>
      <c r="F106" s="108" t="s">
        <v>75</v>
      </c>
      <c r="G106" s="25">
        <v>2</v>
      </c>
      <c r="H106" s="80">
        <v>0</v>
      </c>
    </row>
    <row r="107" spans="2:8" x14ac:dyDescent="0.25">
      <c r="B107" s="25">
        <v>100</v>
      </c>
      <c r="C107" s="107" t="s">
        <v>584</v>
      </c>
      <c r="D107" s="20" t="s">
        <v>34</v>
      </c>
      <c r="E107" s="33" t="s">
        <v>258</v>
      </c>
      <c r="F107" s="28" t="s">
        <v>712</v>
      </c>
      <c r="G107" s="25">
        <v>12</v>
      </c>
      <c r="H107" s="80">
        <v>0</v>
      </c>
    </row>
    <row r="108" spans="2:8" x14ac:dyDescent="0.25">
      <c r="B108" s="25">
        <v>101</v>
      </c>
      <c r="C108" s="107" t="s">
        <v>585</v>
      </c>
      <c r="D108" s="20" t="s">
        <v>34</v>
      </c>
      <c r="E108" s="33" t="s">
        <v>249</v>
      </c>
      <c r="F108" s="28" t="s">
        <v>712</v>
      </c>
      <c r="G108" s="25">
        <v>3</v>
      </c>
      <c r="H108" s="80">
        <v>0</v>
      </c>
    </row>
    <row r="109" spans="2:8" x14ac:dyDescent="0.25">
      <c r="B109" s="25">
        <v>102</v>
      </c>
      <c r="C109" s="107" t="s">
        <v>586</v>
      </c>
      <c r="D109" s="20" t="s">
        <v>34</v>
      </c>
      <c r="E109" s="33" t="s">
        <v>252</v>
      </c>
      <c r="F109" s="28" t="s">
        <v>712</v>
      </c>
      <c r="G109" s="25">
        <v>5</v>
      </c>
      <c r="H109" s="80">
        <v>0</v>
      </c>
    </row>
    <row r="110" spans="2:8" x14ac:dyDescent="0.25">
      <c r="B110" s="25">
        <v>103</v>
      </c>
      <c r="C110" s="107" t="s">
        <v>587</v>
      </c>
      <c r="D110" s="21" t="s">
        <v>30</v>
      </c>
      <c r="E110" s="33" t="s">
        <v>254</v>
      </c>
      <c r="F110" s="28" t="s">
        <v>80</v>
      </c>
      <c r="G110" s="25">
        <v>3</v>
      </c>
      <c r="H110" s="80">
        <v>0</v>
      </c>
    </row>
    <row r="111" spans="2:8" x14ac:dyDescent="0.25">
      <c r="B111" s="25">
        <v>104</v>
      </c>
      <c r="C111" s="107" t="s">
        <v>588</v>
      </c>
      <c r="D111" s="21" t="s">
        <v>30</v>
      </c>
      <c r="E111" s="33" t="s">
        <v>258</v>
      </c>
      <c r="F111" s="28" t="s">
        <v>80</v>
      </c>
      <c r="G111" s="25">
        <v>9</v>
      </c>
      <c r="H111" s="80">
        <v>0</v>
      </c>
    </row>
    <row r="112" spans="2:8" x14ac:dyDescent="0.25">
      <c r="B112" s="25">
        <v>105</v>
      </c>
      <c r="C112" s="107" t="s">
        <v>589</v>
      </c>
      <c r="D112" s="21" t="s">
        <v>30</v>
      </c>
      <c r="E112" s="33" t="s">
        <v>249</v>
      </c>
      <c r="F112" s="28" t="s">
        <v>80</v>
      </c>
      <c r="G112" s="25">
        <v>6</v>
      </c>
      <c r="H112" s="80">
        <v>1</v>
      </c>
    </row>
    <row r="113" spans="2:8" x14ac:dyDescent="0.25">
      <c r="B113" s="25">
        <v>106</v>
      </c>
      <c r="C113" s="107" t="s">
        <v>590</v>
      </c>
      <c r="D113" s="21" t="s">
        <v>30</v>
      </c>
      <c r="E113" s="33" t="s">
        <v>258</v>
      </c>
      <c r="F113" s="28" t="s">
        <v>80</v>
      </c>
      <c r="G113" s="25">
        <v>16</v>
      </c>
      <c r="H113" s="80">
        <v>2</v>
      </c>
    </row>
    <row r="114" spans="2:8" x14ac:dyDescent="0.25">
      <c r="B114" s="25">
        <v>107</v>
      </c>
      <c r="C114" s="107" t="s">
        <v>591</v>
      </c>
      <c r="D114" s="21" t="s">
        <v>30</v>
      </c>
      <c r="E114" s="33" t="s">
        <v>252</v>
      </c>
      <c r="F114" s="28" t="s">
        <v>80</v>
      </c>
      <c r="G114" s="25">
        <v>12</v>
      </c>
      <c r="H114" s="80">
        <v>1</v>
      </c>
    </row>
    <row r="115" spans="2:8" x14ac:dyDescent="0.25">
      <c r="B115" s="25">
        <v>108</v>
      </c>
      <c r="C115" s="107" t="s">
        <v>592</v>
      </c>
      <c r="D115" s="21" t="s">
        <v>30</v>
      </c>
      <c r="E115" s="33" t="s">
        <v>250</v>
      </c>
      <c r="F115" s="28" t="s">
        <v>80</v>
      </c>
      <c r="G115" s="25">
        <v>4</v>
      </c>
      <c r="H115" s="80">
        <v>1</v>
      </c>
    </row>
    <row r="116" spans="2:8" x14ac:dyDescent="0.25">
      <c r="B116" s="25">
        <v>109</v>
      </c>
      <c r="C116" s="107" t="s">
        <v>593</v>
      </c>
      <c r="D116" s="21" t="s">
        <v>30</v>
      </c>
      <c r="E116" s="33" t="s">
        <v>250</v>
      </c>
      <c r="F116" s="28" t="s">
        <v>80</v>
      </c>
      <c r="G116" s="25">
        <v>1</v>
      </c>
      <c r="H116" s="80">
        <v>0</v>
      </c>
    </row>
    <row r="117" spans="2:8" x14ac:dyDescent="0.25">
      <c r="B117" s="25">
        <v>110</v>
      </c>
      <c r="C117" s="107" t="s">
        <v>594</v>
      </c>
      <c r="D117" s="21" t="s">
        <v>30</v>
      </c>
      <c r="E117" s="33" t="s">
        <v>258</v>
      </c>
      <c r="F117" s="28" t="s">
        <v>80</v>
      </c>
      <c r="G117" s="25">
        <v>12</v>
      </c>
      <c r="H117" s="80">
        <v>1</v>
      </c>
    </row>
    <row r="118" spans="2:8" x14ac:dyDescent="0.25">
      <c r="B118" s="25">
        <v>111</v>
      </c>
      <c r="C118" s="107" t="s">
        <v>595</v>
      </c>
      <c r="D118" s="21" t="s">
        <v>30</v>
      </c>
      <c r="E118" s="33" t="s">
        <v>258</v>
      </c>
      <c r="F118" s="28" t="s">
        <v>80</v>
      </c>
      <c r="G118" s="25">
        <v>15</v>
      </c>
      <c r="H118" s="80">
        <v>0</v>
      </c>
    </row>
    <row r="119" spans="2:8" x14ac:dyDescent="0.25">
      <c r="B119" s="25">
        <v>112</v>
      </c>
      <c r="C119" s="107" t="s">
        <v>596</v>
      </c>
      <c r="D119" s="21" t="s">
        <v>30</v>
      </c>
      <c r="E119" s="33" t="s">
        <v>254</v>
      </c>
      <c r="F119" s="28" t="s">
        <v>80</v>
      </c>
      <c r="G119" s="25">
        <v>5</v>
      </c>
      <c r="H119" s="80">
        <v>0</v>
      </c>
    </row>
    <row r="120" spans="2:8" x14ac:dyDescent="0.25">
      <c r="B120" s="25">
        <v>113</v>
      </c>
      <c r="C120" s="107" t="s">
        <v>597</v>
      </c>
      <c r="D120" s="21" t="s">
        <v>30</v>
      </c>
      <c r="E120" s="33" t="s">
        <v>258</v>
      </c>
      <c r="F120" s="28" t="s">
        <v>80</v>
      </c>
      <c r="G120" s="25">
        <v>12</v>
      </c>
      <c r="H120" s="80">
        <v>0</v>
      </c>
    </row>
    <row r="121" spans="2:8" x14ac:dyDescent="0.25">
      <c r="B121" s="25">
        <v>114</v>
      </c>
      <c r="C121" s="107" t="s">
        <v>598</v>
      </c>
      <c r="D121" s="21" t="s">
        <v>30</v>
      </c>
      <c r="E121" s="33" t="s">
        <v>249</v>
      </c>
      <c r="F121" s="28" t="s">
        <v>80</v>
      </c>
      <c r="G121" s="25">
        <v>4</v>
      </c>
      <c r="H121" s="80">
        <v>0</v>
      </c>
    </row>
    <row r="122" spans="2:8" x14ac:dyDescent="0.25">
      <c r="B122" s="25">
        <v>115</v>
      </c>
      <c r="C122" s="107" t="s">
        <v>599</v>
      </c>
      <c r="D122" s="21" t="s">
        <v>30</v>
      </c>
      <c r="E122" s="33" t="s">
        <v>258</v>
      </c>
      <c r="F122" s="28" t="s">
        <v>80</v>
      </c>
      <c r="G122" s="25">
        <v>9</v>
      </c>
      <c r="H122" s="80">
        <v>0</v>
      </c>
    </row>
    <row r="123" spans="2:8" x14ac:dyDescent="0.25">
      <c r="B123" s="25">
        <v>116</v>
      </c>
      <c r="C123" s="107" t="s">
        <v>600</v>
      </c>
      <c r="D123" s="21" t="s">
        <v>30</v>
      </c>
      <c r="E123" s="33" t="s">
        <v>249</v>
      </c>
      <c r="F123" s="28" t="s">
        <v>80</v>
      </c>
      <c r="G123" s="25">
        <v>6</v>
      </c>
      <c r="H123" s="80">
        <v>2</v>
      </c>
    </row>
    <row r="124" spans="2:8" x14ac:dyDescent="0.25">
      <c r="B124" s="25">
        <v>117</v>
      </c>
      <c r="C124" s="107" t="s">
        <v>601</v>
      </c>
      <c r="D124" s="21" t="s">
        <v>30</v>
      </c>
      <c r="E124" s="33" t="s">
        <v>258</v>
      </c>
      <c r="F124" s="28" t="s">
        <v>80</v>
      </c>
      <c r="G124" s="25">
        <v>15</v>
      </c>
      <c r="H124" s="80">
        <v>0</v>
      </c>
    </row>
    <row r="125" spans="2:8" x14ac:dyDescent="0.25">
      <c r="B125" s="25">
        <v>118</v>
      </c>
      <c r="C125" s="107" t="s">
        <v>602</v>
      </c>
      <c r="D125" s="21" t="s">
        <v>30</v>
      </c>
      <c r="E125" s="33" t="s">
        <v>258</v>
      </c>
      <c r="F125" s="28" t="s">
        <v>80</v>
      </c>
      <c r="G125" s="25">
        <v>12</v>
      </c>
      <c r="H125" s="80">
        <v>1</v>
      </c>
    </row>
    <row r="126" spans="2:8" x14ac:dyDescent="0.25">
      <c r="B126" s="25">
        <v>119</v>
      </c>
      <c r="C126" s="107" t="s">
        <v>603</v>
      </c>
      <c r="D126" s="21" t="s">
        <v>30</v>
      </c>
      <c r="E126" s="33" t="s">
        <v>258</v>
      </c>
      <c r="F126" s="28" t="s">
        <v>80</v>
      </c>
      <c r="G126" s="25">
        <v>12</v>
      </c>
      <c r="H126" s="80">
        <v>2</v>
      </c>
    </row>
    <row r="127" spans="2:8" x14ac:dyDescent="0.25">
      <c r="B127" s="25">
        <v>120</v>
      </c>
      <c r="C127" s="107" t="s">
        <v>604</v>
      </c>
      <c r="D127" s="21" t="s">
        <v>30</v>
      </c>
      <c r="E127" s="33" t="s">
        <v>249</v>
      </c>
      <c r="F127" s="28" t="s">
        <v>80</v>
      </c>
      <c r="G127" s="25">
        <v>4</v>
      </c>
      <c r="H127" s="80">
        <v>0</v>
      </c>
    </row>
    <row r="128" spans="2:8" x14ac:dyDescent="0.25">
      <c r="B128" s="25">
        <v>121</v>
      </c>
      <c r="C128" s="107" t="s">
        <v>605</v>
      </c>
      <c r="D128" s="21" t="s">
        <v>30</v>
      </c>
      <c r="E128" s="33" t="s">
        <v>254</v>
      </c>
      <c r="F128" s="28" t="s">
        <v>80</v>
      </c>
      <c r="G128" s="25">
        <v>2</v>
      </c>
      <c r="H128" s="80">
        <v>0</v>
      </c>
    </row>
    <row r="129" spans="2:8" x14ac:dyDescent="0.25">
      <c r="B129" s="25">
        <v>122</v>
      </c>
      <c r="C129" s="107" t="s">
        <v>606</v>
      </c>
      <c r="D129" s="21" t="s">
        <v>30</v>
      </c>
      <c r="E129" s="33" t="s">
        <v>252</v>
      </c>
      <c r="F129" s="28" t="s">
        <v>80</v>
      </c>
      <c r="G129" s="25">
        <v>6</v>
      </c>
      <c r="H129" s="80">
        <v>0</v>
      </c>
    </row>
    <row r="130" spans="2:8" x14ac:dyDescent="0.25">
      <c r="B130" s="25">
        <v>123</v>
      </c>
      <c r="C130" s="107" t="s">
        <v>607</v>
      </c>
      <c r="D130" s="21" t="s">
        <v>30</v>
      </c>
      <c r="E130" s="33" t="s">
        <v>254</v>
      </c>
      <c r="F130" s="28" t="s">
        <v>80</v>
      </c>
      <c r="G130" s="25">
        <v>3</v>
      </c>
      <c r="H130" s="80">
        <v>0</v>
      </c>
    </row>
    <row r="131" spans="2:8" x14ac:dyDescent="0.25">
      <c r="B131" s="25">
        <v>124</v>
      </c>
      <c r="C131" s="107" t="s">
        <v>608</v>
      </c>
      <c r="D131" s="21" t="s">
        <v>30</v>
      </c>
      <c r="E131" s="33" t="s">
        <v>252</v>
      </c>
      <c r="F131" s="28" t="s">
        <v>80</v>
      </c>
      <c r="G131" s="25">
        <v>8</v>
      </c>
      <c r="H131" s="80">
        <v>1</v>
      </c>
    </row>
    <row r="132" spans="2:8" x14ac:dyDescent="0.25">
      <c r="B132" s="25">
        <v>125</v>
      </c>
      <c r="C132" s="107" t="s">
        <v>609</v>
      </c>
      <c r="D132" s="21" t="s">
        <v>30</v>
      </c>
      <c r="E132" s="33" t="s">
        <v>258</v>
      </c>
      <c r="F132" s="28" t="s">
        <v>80</v>
      </c>
      <c r="G132" s="25">
        <v>11</v>
      </c>
      <c r="H132" s="80">
        <v>2</v>
      </c>
    </row>
    <row r="133" spans="2:8" x14ac:dyDescent="0.25">
      <c r="B133" s="25">
        <v>126</v>
      </c>
      <c r="C133" s="107" t="s">
        <v>610</v>
      </c>
      <c r="D133" s="21" t="s">
        <v>30</v>
      </c>
      <c r="E133" s="33" t="s">
        <v>252</v>
      </c>
      <c r="F133" s="28" t="s">
        <v>80</v>
      </c>
      <c r="G133" s="25">
        <v>7</v>
      </c>
      <c r="H133" s="80">
        <v>1</v>
      </c>
    </row>
    <row r="134" spans="2:8" x14ac:dyDescent="0.25">
      <c r="B134" s="25">
        <v>127</v>
      </c>
      <c r="C134" s="107" t="s">
        <v>611</v>
      </c>
      <c r="D134" s="21" t="s">
        <v>30</v>
      </c>
      <c r="E134" s="33" t="s">
        <v>258</v>
      </c>
      <c r="F134" s="28" t="s">
        <v>80</v>
      </c>
      <c r="G134" s="25">
        <v>19</v>
      </c>
      <c r="H134" s="80">
        <v>1</v>
      </c>
    </row>
    <row r="135" spans="2:8" x14ac:dyDescent="0.25">
      <c r="B135" s="25">
        <v>128</v>
      </c>
      <c r="C135" s="107" t="s">
        <v>689</v>
      </c>
      <c r="D135" s="21" t="s">
        <v>30</v>
      </c>
      <c r="E135" s="33" t="s">
        <v>252</v>
      </c>
      <c r="F135" s="28" t="s">
        <v>68</v>
      </c>
      <c r="G135" s="25">
        <v>4</v>
      </c>
      <c r="H135" s="80">
        <v>0</v>
      </c>
    </row>
    <row r="136" spans="2:8" x14ac:dyDescent="0.25">
      <c r="B136" s="25">
        <v>129</v>
      </c>
      <c r="C136" s="107" t="s">
        <v>690</v>
      </c>
      <c r="D136" s="21" t="s">
        <v>30</v>
      </c>
      <c r="E136" s="33" t="s">
        <v>252</v>
      </c>
      <c r="F136" s="28" t="s">
        <v>66</v>
      </c>
      <c r="G136" s="25">
        <v>8</v>
      </c>
      <c r="H136" s="80">
        <v>0</v>
      </c>
    </row>
    <row r="137" spans="2:8" x14ac:dyDescent="0.25">
      <c r="B137" s="25">
        <v>130</v>
      </c>
      <c r="C137" s="107" t="s">
        <v>691</v>
      </c>
      <c r="D137" s="21" t="s">
        <v>30</v>
      </c>
      <c r="E137" s="33" t="s">
        <v>249</v>
      </c>
      <c r="F137" s="28" t="s">
        <v>68</v>
      </c>
      <c r="G137" s="25">
        <v>4</v>
      </c>
      <c r="H137" s="80">
        <v>0</v>
      </c>
    </row>
    <row r="138" spans="2:8" x14ac:dyDescent="0.25">
      <c r="B138" s="25">
        <v>131</v>
      </c>
      <c r="C138" s="107" t="s">
        <v>692</v>
      </c>
      <c r="D138" s="21" t="s">
        <v>30</v>
      </c>
      <c r="E138" s="33" t="s">
        <v>258</v>
      </c>
      <c r="F138" s="28" t="s">
        <v>68</v>
      </c>
      <c r="G138" s="25">
        <v>12</v>
      </c>
      <c r="H138" s="80">
        <v>1</v>
      </c>
    </row>
    <row r="139" spans="2:8" x14ac:dyDescent="0.25">
      <c r="B139" s="25">
        <v>132</v>
      </c>
      <c r="C139" s="107" t="s">
        <v>693</v>
      </c>
      <c r="D139" s="21" t="s">
        <v>30</v>
      </c>
      <c r="E139" s="33" t="s">
        <v>249</v>
      </c>
      <c r="F139" s="28" t="s">
        <v>75</v>
      </c>
      <c r="G139" s="25">
        <v>6</v>
      </c>
      <c r="H139" s="80">
        <v>1</v>
      </c>
    </row>
    <row r="140" spans="2:8" x14ac:dyDescent="0.25">
      <c r="B140" s="25">
        <v>133</v>
      </c>
      <c r="C140" s="107" t="s">
        <v>694</v>
      </c>
      <c r="D140" s="21" t="s">
        <v>30</v>
      </c>
      <c r="E140" s="33" t="s">
        <v>252</v>
      </c>
      <c r="F140" s="28" t="s">
        <v>75</v>
      </c>
      <c r="G140" s="25">
        <v>10</v>
      </c>
      <c r="H140" s="80">
        <v>0</v>
      </c>
    </row>
    <row r="141" spans="2:8" x14ac:dyDescent="0.25">
      <c r="B141" s="25">
        <v>134</v>
      </c>
      <c r="C141" s="107" t="s">
        <v>612</v>
      </c>
      <c r="D141" s="21" t="s">
        <v>30</v>
      </c>
      <c r="E141" s="33" t="s">
        <v>258</v>
      </c>
      <c r="F141" s="28" t="s">
        <v>712</v>
      </c>
      <c r="G141" s="25">
        <v>16</v>
      </c>
      <c r="H141" s="80">
        <v>1</v>
      </c>
    </row>
    <row r="142" spans="2:8" x14ac:dyDescent="0.25">
      <c r="B142" s="25">
        <v>135</v>
      </c>
      <c r="C142" s="107" t="s">
        <v>613</v>
      </c>
      <c r="D142" s="21" t="s">
        <v>30</v>
      </c>
      <c r="E142" s="33" t="s">
        <v>252</v>
      </c>
      <c r="F142" s="28" t="s">
        <v>712</v>
      </c>
      <c r="G142" s="25">
        <v>7</v>
      </c>
      <c r="H142" s="80">
        <v>1</v>
      </c>
    </row>
    <row r="143" spans="2:8" x14ac:dyDescent="0.25">
      <c r="B143" s="25">
        <v>136</v>
      </c>
      <c r="C143" s="107" t="s">
        <v>614</v>
      </c>
      <c r="D143" s="21" t="s">
        <v>30</v>
      </c>
      <c r="E143" s="33" t="s">
        <v>249</v>
      </c>
      <c r="F143" s="28" t="s">
        <v>712</v>
      </c>
      <c r="G143" s="25">
        <v>5</v>
      </c>
      <c r="H143" s="80">
        <v>0</v>
      </c>
    </row>
    <row r="144" spans="2:8" x14ac:dyDescent="0.25">
      <c r="B144" s="25">
        <v>137</v>
      </c>
      <c r="C144" s="107" t="s">
        <v>615</v>
      </c>
      <c r="D144" s="24" t="s">
        <v>33</v>
      </c>
      <c r="E144" s="33" t="s">
        <v>249</v>
      </c>
      <c r="F144" s="28" t="s">
        <v>80</v>
      </c>
      <c r="G144" s="25">
        <v>2</v>
      </c>
      <c r="H144" s="80">
        <v>0</v>
      </c>
    </row>
    <row r="145" spans="2:8" x14ac:dyDescent="0.25">
      <c r="B145" s="25">
        <v>138</v>
      </c>
      <c r="C145" s="107" t="s">
        <v>616</v>
      </c>
      <c r="D145" s="24" t="s">
        <v>33</v>
      </c>
      <c r="E145" s="33" t="s">
        <v>258</v>
      </c>
      <c r="F145" s="28" t="s">
        <v>80</v>
      </c>
      <c r="G145" s="25">
        <v>10</v>
      </c>
      <c r="H145" s="80">
        <v>0</v>
      </c>
    </row>
    <row r="146" spans="2:8" x14ac:dyDescent="0.25">
      <c r="B146" s="25">
        <v>139</v>
      </c>
      <c r="C146" s="107" t="s">
        <v>617</v>
      </c>
      <c r="D146" s="24" t="s">
        <v>33</v>
      </c>
      <c r="E146" s="33" t="s">
        <v>252</v>
      </c>
      <c r="F146" s="28" t="s">
        <v>80</v>
      </c>
      <c r="G146" s="25">
        <v>9</v>
      </c>
      <c r="H146" s="80">
        <v>0</v>
      </c>
    </row>
    <row r="147" spans="2:8" x14ac:dyDescent="0.25">
      <c r="B147" s="25">
        <v>140</v>
      </c>
      <c r="C147" s="107" t="s">
        <v>618</v>
      </c>
      <c r="D147" s="24" t="s">
        <v>33</v>
      </c>
      <c r="E147" s="33" t="s">
        <v>252</v>
      </c>
      <c r="F147" s="28" t="s">
        <v>80</v>
      </c>
      <c r="G147" s="25">
        <v>13</v>
      </c>
      <c r="H147" s="80">
        <v>1</v>
      </c>
    </row>
    <row r="148" spans="2:8" x14ac:dyDescent="0.25">
      <c r="B148" s="25">
        <v>141</v>
      </c>
      <c r="C148" s="107" t="s">
        <v>619</v>
      </c>
      <c r="D148" s="24" t="s">
        <v>33</v>
      </c>
      <c r="E148" s="33" t="s">
        <v>252</v>
      </c>
      <c r="F148" s="28" t="s">
        <v>80</v>
      </c>
      <c r="G148" s="25">
        <v>9</v>
      </c>
      <c r="H148" s="80">
        <v>1</v>
      </c>
    </row>
    <row r="149" spans="2:8" x14ac:dyDescent="0.25">
      <c r="B149" s="25">
        <v>142</v>
      </c>
      <c r="C149" s="107" t="s">
        <v>620</v>
      </c>
      <c r="D149" s="24" t="s">
        <v>33</v>
      </c>
      <c r="E149" s="33" t="s">
        <v>258</v>
      </c>
      <c r="F149" s="28" t="s">
        <v>80</v>
      </c>
      <c r="G149" s="25">
        <v>14</v>
      </c>
      <c r="H149" s="80">
        <v>1</v>
      </c>
    </row>
    <row r="150" spans="2:8" x14ac:dyDescent="0.25">
      <c r="B150" s="25">
        <v>143</v>
      </c>
      <c r="C150" s="107" t="s">
        <v>621</v>
      </c>
      <c r="D150" s="24" t="s">
        <v>33</v>
      </c>
      <c r="E150" s="33" t="s">
        <v>250</v>
      </c>
      <c r="F150" s="28" t="s">
        <v>80</v>
      </c>
      <c r="G150" s="25">
        <v>2</v>
      </c>
      <c r="H150" s="80">
        <v>0</v>
      </c>
    </row>
    <row r="151" spans="2:8" x14ac:dyDescent="0.25">
      <c r="B151" s="25">
        <v>144</v>
      </c>
      <c r="C151" s="107" t="s">
        <v>622</v>
      </c>
      <c r="D151" s="24" t="s">
        <v>33</v>
      </c>
      <c r="E151" s="33" t="s">
        <v>249</v>
      </c>
      <c r="F151" s="28" t="s">
        <v>80</v>
      </c>
      <c r="G151" s="25">
        <v>6</v>
      </c>
      <c r="H151" s="80">
        <v>2</v>
      </c>
    </row>
    <row r="152" spans="2:8" x14ac:dyDescent="0.25">
      <c r="B152" s="25">
        <v>145</v>
      </c>
      <c r="C152" s="107" t="s">
        <v>623</v>
      </c>
      <c r="D152" s="24" t="s">
        <v>33</v>
      </c>
      <c r="E152" s="33" t="s">
        <v>249</v>
      </c>
      <c r="F152" s="28" t="s">
        <v>80</v>
      </c>
      <c r="G152" s="25">
        <v>5</v>
      </c>
      <c r="H152" s="80">
        <v>0</v>
      </c>
    </row>
    <row r="153" spans="2:8" x14ac:dyDescent="0.25">
      <c r="B153" s="25">
        <v>146</v>
      </c>
      <c r="C153" s="107" t="s">
        <v>624</v>
      </c>
      <c r="D153" s="24" t="s">
        <v>33</v>
      </c>
      <c r="E153" s="33" t="s">
        <v>258</v>
      </c>
      <c r="F153" s="28" t="s">
        <v>80</v>
      </c>
      <c r="G153" s="25">
        <v>13</v>
      </c>
      <c r="H153" s="80">
        <v>0</v>
      </c>
    </row>
    <row r="154" spans="2:8" x14ac:dyDescent="0.25">
      <c r="B154" s="25">
        <v>147</v>
      </c>
      <c r="C154" s="107" t="s">
        <v>625</v>
      </c>
      <c r="D154" s="24" t="s">
        <v>33</v>
      </c>
      <c r="E154" s="33" t="s">
        <v>252</v>
      </c>
      <c r="F154" s="28" t="s">
        <v>80</v>
      </c>
      <c r="G154" s="25">
        <v>10</v>
      </c>
      <c r="H154" s="80">
        <v>1</v>
      </c>
    </row>
    <row r="155" spans="2:8" x14ac:dyDescent="0.25">
      <c r="B155" s="25">
        <v>148</v>
      </c>
      <c r="C155" s="107" t="s">
        <v>626</v>
      </c>
      <c r="D155" s="24" t="s">
        <v>33</v>
      </c>
      <c r="E155" s="33" t="s">
        <v>258</v>
      </c>
      <c r="F155" s="28" t="s">
        <v>80</v>
      </c>
      <c r="G155" s="25">
        <v>9</v>
      </c>
      <c r="H155" s="80">
        <v>0</v>
      </c>
    </row>
    <row r="156" spans="2:8" x14ac:dyDescent="0.25">
      <c r="B156" s="25">
        <v>149</v>
      </c>
      <c r="C156" s="107" t="s">
        <v>627</v>
      </c>
      <c r="D156" s="24" t="s">
        <v>33</v>
      </c>
      <c r="E156" s="33" t="s">
        <v>258</v>
      </c>
      <c r="F156" s="28" t="s">
        <v>80</v>
      </c>
      <c r="G156" s="25">
        <v>14</v>
      </c>
      <c r="H156" s="80">
        <v>1</v>
      </c>
    </row>
    <row r="157" spans="2:8" x14ac:dyDescent="0.25">
      <c r="B157" s="25">
        <v>150</v>
      </c>
      <c r="C157" s="107" t="s">
        <v>628</v>
      </c>
      <c r="D157" s="24" t="s">
        <v>33</v>
      </c>
      <c r="E157" s="33" t="s">
        <v>258</v>
      </c>
      <c r="F157" s="28" t="s">
        <v>80</v>
      </c>
      <c r="G157" s="25">
        <v>17</v>
      </c>
      <c r="H157" s="80">
        <v>0</v>
      </c>
    </row>
    <row r="158" spans="2:8" x14ac:dyDescent="0.25">
      <c r="B158" s="25">
        <v>151</v>
      </c>
      <c r="C158" s="107" t="s">
        <v>629</v>
      </c>
      <c r="D158" s="24" t="s">
        <v>33</v>
      </c>
      <c r="E158" s="33" t="s">
        <v>249</v>
      </c>
      <c r="F158" s="28" t="s">
        <v>80</v>
      </c>
      <c r="G158" s="25">
        <v>3</v>
      </c>
      <c r="H158" s="80">
        <v>0</v>
      </c>
    </row>
    <row r="159" spans="2:8" x14ac:dyDescent="0.25">
      <c r="B159" s="25">
        <v>152</v>
      </c>
      <c r="C159" s="107" t="s">
        <v>630</v>
      </c>
      <c r="D159" s="24" t="s">
        <v>33</v>
      </c>
      <c r="E159" s="33" t="s">
        <v>258</v>
      </c>
      <c r="F159" s="28" t="s">
        <v>80</v>
      </c>
      <c r="G159" s="25">
        <v>13</v>
      </c>
      <c r="H159" s="80">
        <v>1</v>
      </c>
    </row>
    <row r="160" spans="2:8" x14ac:dyDescent="0.25">
      <c r="B160" s="25">
        <v>153</v>
      </c>
      <c r="C160" s="107" t="s">
        <v>631</v>
      </c>
      <c r="D160" s="24" t="s">
        <v>33</v>
      </c>
      <c r="E160" s="33" t="s">
        <v>258</v>
      </c>
      <c r="F160" s="28" t="s">
        <v>80</v>
      </c>
      <c r="G160" s="25">
        <v>10</v>
      </c>
      <c r="H160" s="80">
        <v>2</v>
      </c>
    </row>
    <row r="161" spans="2:8" x14ac:dyDescent="0.25">
      <c r="B161" s="25">
        <v>154</v>
      </c>
      <c r="C161" s="107" t="s">
        <v>632</v>
      </c>
      <c r="D161" s="24" t="s">
        <v>33</v>
      </c>
      <c r="E161" s="33" t="s">
        <v>254</v>
      </c>
      <c r="F161" s="28" t="s">
        <v>80</v>
      </c>
      <c r="G161" s="25">
        <v>3</v>
      </c>
      <c r="H161" s="80">
        <v>1</v>
      </c>
    </row>
    <row r="162" spans="2:8" x14ac:dyDescent="0.25">
      <c r="B162" s="25">
        <v>155</v>
      </c>
      <c r="C162" s="107" t="s">
        <v>633</v>
      </c>
      <c r="D162" s="24" t="s">
        <v>33</v>
      </c>
      <c r="E162" s="33" t="s">
        <v>252</v>
      </c>
      <c r="F162" s="28" t="s">
        <v>80</v>
      </c>
      <c r="G162" s="25">
        <v>7</v>
      </c>
      <c r="H162" s="80">
        <v>0</v>
      </c>
    </row>
    <row r="163" spans="2:8" x14ac:dyDescent="0.25">
      <c r="B163" s="25">
        <v>156</v>
      </c>
      <c r="C163" s="107" t="s">
        <v>634</v>
      </c>
      <c r="D163" s="24" t="s">
        <v>33</v>
      </c>
      <c r="E163" s="33" t="s">
        <v>252</v>
      </c>
      <c r="F163" s="28" t="s">
        <v>80</v>
      </c>
      <c r="G163" s="25">
        <v>10</v>
      </c>
      <c r="H163" s="80">
        <v>0</v>
      </c>
    </row>
    <row r="164" spans="2:8" x14ac:dyDescent="0.25">
      <c r="B164" s="25">
        <v>157</v>
      </c>
      <c r="C164" s="107" t="s">
        <v>635</v>
      </c>
      <c r="D164" s="24" t="s">
        <v>33</v>
      </c>
      <c r="E164" s="33" t="s">
        <v>254</v>
      </c>
      <c r="F164" s="28" t="s">
        <v>80</v>
      </c>
      <c r="G164" s="25">
        <v>4</v>
      </c>
      <c r="H164" s="80">
        <v>1</v>
      </c>
    </row>
    <row r="165" spans="2:8" x14ac:dyDescent="0.25">
      <c r="B165" s="25">
        <v>158</v>
      </c>
      <c r="C165" s="107" t="s">
        <v>636</v>
      </c>
      <c r="D165" s="24" t="s">
        <v>33</v>
      </c>
      <c r="E165" s="33" t="s">
        <v>254</v>
      </c>
      <c r="F165" s="28" t="s">
        <v>80</v>
      </c>
      <c r="G165" s="25">
        <v>3</v>
      </c>
      <c r="H165" s="80">
        <v>1</v>
      </c>
    </row>
    <row r="166" spans="2:8" x14ac:dyDescent="0.25">
      <c r="B166" s="25">
        <v>159</v>
      </c>
      <c r="C166" s="107" t="s">
        <v>695</v>
      </c>
      <c r="D166" s="24" t="s">
        <v>33</v>
      </c>
      <c r="E166" s="33" t="s">
        <v>258</v>
      </c>
      <c r="F166" s="28" t="s">
        <v>68</v>
      </c>
      <c r="G166" s="25">
        <v>11</v>
      </c>
      <c r="H166" s="80">
        <v>2</v>
      </c>
    </row>
    <row r="167" spans="2:8" x14ac:dyDescent="0.25">
      <c r="B167" s="25">
        <v>160</v>
      </c>
      <c r="C167" s="107" t="s">
        <v>696</v>
      </c>
      <c r="D167" s="24" t="s">
        <v>33</v>
      </c>
      <c r="E167" s="33" t="s">
        <v>249</v>
      </c>
      <c r="F167" s="108" t="s">
        <v>66</v>
      </c>
      <c r="G167" s="25">
        <v>4</v>
      </c>
      <c r="H167" s="80">
        <v>0</v>
      </c>
    </row>
    <row r="168" spans="2:8" x14ac:dyDescent="0.25">
      <c r="B168" s="25">
        <v>161</v>
      </c>
      <c r="C168" s="107" t="s">
        <v>697</v>
      </c>
      <c r="D168" s="24" t="s">
        <v>33</v>
      </c>
      <c r="E168" s="33" t="s">
        <v>252</v>
      </c>
      <c r="F168" s="108" t="s">
        <v>66</v>
      </c>
      <c r="G168" s="25">
        <v>6</v>
      </c>
      <c r="H168" s="80">
        <v>0</v>
      </c>
    </row>
    <row r="169" spans="2:8" x14ac:dyDescent="0.25">
      <c r="B169" s="25">
        <v>162</v>
      </c>
      <c r="C169" s="107" t="s">
        <v>698</v>
      </c>
      <c r="D169" s="24" t="s">
        <v>33</v>
      </c>
      <c r="E169" s="33" t="s">
        <v>258</v>
      </c>
      <c r="F169" s="28" t="s">
        <v>68</v>
      </c>
      <c r="G169" s="25">
        <v>11</v>
      </c>
      <c r="H169" s="80">
        <v>0</v>
      </c>
    </row>
    <row r="170" spans="2:8" x14ac:dyDescent="0.25">
      <c r="B170" s="25">
        <v>163</v>
      </c>
      <c r="C170" s="107" t="s">
        <v>699</v>
      </c>
      <c r="D170" s="24" t="s">
        <v>33</v>
      </c>
      <c r="E170" s="33" t="s">
        <v>249</v>
      </c>
      <c r="F170" s="28" t="s">
        <v>75</v>
      </c>
      <c r="G170" s="25">
        <v>4</v>
      </c>
      <c r="H170" s="80">
        <v>1</v>
      </c>
    </row>
    <row r="171" spans="2:8" x14ac:dyDescent="0.25">
      <c r="B171" s="25">
        <v>164</v>
      </c>
      <c r="C171" s="107" t="s">
        <v>711</v>
      </c>
      <c r="D171" s="24" t="s">
        <v>33</v>
      </c>
      <c r="E171" s="33" t="s">
        <v>249</v>
      </c>
      <c r="F171" s="28" t="s">
        <v>75</v>
      </c>
      <c r="G171" s="25">
        <v>7</v>
      </c>
      <c r="H171" s="80">
        <v>1</v>
      </c>
    </row>
    <row r="172" spans="2:8" x14ac:dyDescent="0.25">
      <c r="B172" s="25">
        <v>165</v>
      </c>
      <c r="C172" s="107" t="s">
        <v>710</v>
      </c>
      <c r="D172" s="24" t="s">
        <v>33</v>
      </c>
      <c r="E172" s="33" t="s">
        <v>250</v>
      </c>
      <c r="F172" s="28" t="s">
        <v>75</v>
      </c>
      <c r="G172" s="25">
        <v>1</v>
      </c>
      <c r="H172" s="80">
        <v>0</v>
      </c>
    </row>
    <row r="173" spans="2:8" x14ac:dyDescent="0.25">
      <c r="B173" s="25">
        <v>166</v>
      </c>
      <c r="C173" s="107" t="s">
        <v>709</v>
      </c>
      <c r="D173" s="24" t="s">
        <v>33</v>
      </c>
      <c r="E173" s="33" t="s">
        <v>252</v>
      </c>
      <c r="F173" s="28" t="s">
        <v>75</v>
      </c>
      <c r="G173" s="25">
        <v>5</v>
      </c>
      <c r="H173" s="80">
        <v>0</v>
      </c>
    </row>
    <row r="174" spans="2:8" x14ac:dyDescent="0.25">
      <c r="B174" s="25">
        <v>167</v>
      </c>
      <c r="C174" s="107" t="s">
        <v>708</v>
      </c>
      <c r="D174" s="24" t="s">
        <v>33</v>
      </c>
      <c r="E174" s="33" t="s">
        <v>258</v>
      </c>
      <c r="F174" s="28" t="s">
        <v>75</v>
      </c>
      <c r="G174" s="25">
        <v>14</v>
      </c>
      <c r="H174" s="80">
        <v>2</v>
      </c>
    </row>
    <row r="175" spans="2:8" x14ac:dyDescent="0.25">
      <c r="B175" s="25">
        <v>168</v>
      </c>
      <c r="C175" s="107" t="s">
        <v>637</v>
      </c>
      <c r="D175" s="24" t="s">
        <v>33</v>
      </c>
      <c r="E175" s="33" t="s">
        <v>249</v>
      </c>
      <c r="F175" s="28" t="s">
        <v>712</v>
      </c>
      <c r="G175" s="25">
        <v>3</v>
      </c>
      <c r="H175" s="80">
        <v>0</v>
      </c>
    </row>
    <row r="176" spans="2:8" x14ac:dyDescent="0.25">
      <c r="B176" s="25">
        <v>169</v>
      </c>
      <c r="C176" s="107" t="s">
        <v>638</v>
      </c>
      <c r="D176" s="24" t="s">
        <v>33</v>
      </c>
      <c r="E176" s="33" t="s">
        <v>258</v>
      </c>
      <c r="F176" s="28" t="s">
        <v>712</v>
      </c>
      <c r="G176" s="25">
        <v>15</v>
      </c>
      <c r="H176" s="80">
        <v>2</v>
      </c>
    </row>
    <row r="177" spans="2:12" x14ac:dyDescent="0.25">
      <c r="B177" s="25">
        <v>170</v>
      </c>
      <c r="C177" s="107" t="s">
        <v>639</v>
      </c>
      <c r="D177" s="24" t="s">
        <v>33</v>
      </c>
      <c r="E177" s="33" t="s">
        <v>252</v>
      </c>
      <c r="F177" s="28" t="s">
        <v>712</v>
      </c>
      <c r="G177" s="25">
        <v>10</v>
      </c>
      <c r="H177" s="80">
        <v>0</v>
      </c>
    </row>
    <row r="178" spans="2:12" x14ac:dyDescent="0.25">
      <c r="B178" s="25">
        <v>171</v>
      </c>
      <c r="C178" s="107" t="s">
        <v>640</v>
      </c>
      <c r="D178" s="22" t="s">
        <v>31</v>
      </c>
      <c r="E178" s="33" t="s">
        <v>258</v>
      </c>
      <c r="F178" s="28" t="s">
        <v>80</v>
      </c>
      <c r="G178" s="25">
        <v>11</v>
      </c>
      <c r="H178" s="80">
        <v>2</v>
      </c>
    </row>
    <row r="179" spans="2:12" x14ac:dyDescent="0.25">
      <c r="B179" s="25">
        <v>172</v>
      </c>
      <c r="C179" s="107" t="s">
        <v>641</v>
      </c>
      <c r="D179" s="22" t="s">
        <v>31</v>
      </c>
      <c r="E179" s="33" t="s">
        <v>258</v>
      </c>
      <c r="F179" s="28" t="s">
        <v>80</v>
      </c>
      <c r="G179" s="25">
        <v>9</v>
      </c>
      <c r="H179" s="80">
        <v>0</v>
      </c>
    </row>
    <row r="180" spans="2:12" x14ac:dyDescent="0.25">
      <c r="B180" s="25">
        <v>173</v>
      </c>
      <c r="C180" s="107" t="s">
        <v>642</v>
      </c>
      <c r="D180" s="22" t="s">
        <v>31</v>
      </c>
      <c r="E180" s="33" t="s">
        <v>249</v>
      </c>
      <c r="F180" s="28" t="s">
        <v>80</v>
      </c>
      <c r="G180" s="25">
        <v>2</v>
      </c>
      <c r="H180" s="80">
        <v>0</v>
      </c>
    </row>
    <row r="181" spans="2:12" x14ac:dyDescent="0.25">
      <c r="B181" s="25">
        <v>174</v>
      </c>
      <c r="C181" s="107" t="s">
        <v>643</v>
      </c>
      <c r="D181" s="22" t="s">
        <v>31</v>
      </c>
      <c r="E181" s="33" t="s">
        <v>249</v>
      </c>
      <c r="F181" s="28" t="s">
        <v>80</v>
      </c>
      <c r="G181" s="25">
        <v>6</v>
      </c>
      <c r="H181" s="80">
        <v>1</v>
      </c>
    </row>
    <row r="182" spans="2:12" x14ac:dyDescent="0.25">
      <c r="B182" s="25">
        <v>175</v>
      </c>
      <c r="C182" s="107" t="s">
        <v>644</v>
      </c>
      <c r="D182" s="22" t="s">
        <v>31</v>
      </c>
      <c r="E182" s="33" t="s">
        <v>258</v>
      </c>
      <c r="F182" s="28" t="s">
        <v>80</v>
      </c>
      <c r="G182" s="25">
        <v>11</v>
      </c>
      <c r="H182" s="80">
        <v>0</v>
      </c>
    </row>
    <row r="183" spans="2:12" x14ac:dyDescent="0.25">
      <c r="B183" s="25">
        <v>176</v>
      </c>
      <c r="C183" s="107" t="s">
        <v>645</v>
      </c>
      <c r="D183" s="22" t="s">
        <v>31</v>
      </c>
      <c r="E183" s="33" t="s">
        <v>249</v>
      </c>
      <c r="F183" s="28" t="s">
        <v>80</v>
      </c>
      <c r="G183" s="25">
        <v>5</v>
      </c>
      <c r="H183" s="80">
        <v>0</v>
      </c>
    </row>
    <row r="184" spans="2:12" x14ac:dyDescent="0.25">
      <c r="B184" s="25">
        <v>177</v>
      </c>
      <c r="C184" s="107" t="s">
        <v>646</v>
      </c>
      <c r="D184" s="22" t="s">
        <v>31</v>
      </c>
      <c r="E184" s="33" t="s">
        <v>258</v>
      </c>
      <c r="F184" s="28" t="s">
        <v>80</v>
      </c>
      <c r="G184" s="25">
        <v>12</v>
      </c>
      <c r="H184" s="80">
        <v>0</v>
      </c>
    </row>
    <row r="185" spans="2:12" x14ac:dyDescent="0.25">
      <c r="B185" s="25">
        <v>178</v>
      </c>
      <c r="C185" s="107" t="s">
        <v>647</v>
      </c>
      <c r="D185" s="22" t="s">
        <v>31</v>
      </c>
      <c r="E185" s="33" t="s">
        <v>250</v>
      </c>
      <c r="F185" s="28" t="s">
        <v>80</v>
      </c>
      <c r="G185" s="25">
        <v>6</v>
      </c>
      <c r="H185" s="80">
        <v>1</v>
      </c>
    </row>
    <row r="186" spans="2:12" x14ac:dyDescent="0.25">
      <c r="B186" s="25">
        <v>179</v>
      </c>
      <c r="C186" s="107" t="s">
        <v>648</v>
      </c>
      <c r="D186" s="22" t="s">
        <v>31</v>
      </c>
      <c r="E186" s="33" t="s">
        <v>252</v>
      </c>
      <c r="F186" s="28" t="s">
        <v>80</v>
      </c>
      <c r="G186" s="25">
        <v>5</v>
      </c>
      <c r="H186" s="80">
        <v>0</v>
      </c>
    </row>
    <row r="187" spans="2:12" s="26" customFormat="1" x14ac:dyDescent="0.25">
      <c r="B187" s="25">
        <v>180</v>
      </c>
      <c r="C187" s="107" t="s">
        <v>649</v>
      </c>
      <c r="D187" s="22" t="s">
        <v>31</v>
      </c>
      <c r="E187" s="33" t="s">
        <v>252</v>
      </c>
      <c r="F187" s="28" t="s">
        <v>80</v>
      </c>
      <c r="G187" s="25">
        <v>10</v>
      </c>
      <c r="H187" s="80">
        <v>1</v>
      </c>
      <c r="I187" s="18"/>
      <c r="J187" s="18"/>
      <c r="K187" s="18"/>
      <c r="L187" s="18"/>
    </row>
    <row r="188" spans="2:12" s="26" customFormat="1" x14ac:dyDescent="0.25">
      <c r="B188" s="25">
        <v>181</v>
      </c>
      <c r="C188" s="107" t="s">
        <v>650</v>
      </c>
      <c r="D188" s="22" t="s">
        <v>31</v>
      </c>
      <c r="E188" s="33" t="s">
        <v>258</v>
      </c>
      <c r="F188" s="28" t="s">
        <v>80</v>
      </c>
      <c r="G188" s="25">
        <v>11</v>
      </c>
      <c r="H188" s="80">
        <v>1</v>
      </c>
      <c r="I188" s="18"/>
      <c r="J188" s="18"/>
      <c r="K188" s="18"/>
      <c r="L188" s="18"/>
    </row>
    <row r="189" spans="2:12" s="26" customFormat="1" x14ac:dyDescent="0.25">
      <c r="B189" s="25">
        <v>182</v>
      </c>
      <c r="C189" s="107" t="s">
        <v>651</v>
      </c>
      <c r="D189" s="22" t="s">
        <v>31</v>
      </c>
      <c r="E189" s="33" t="s">
        <v>250</v>
      </c>
      <c r="F189" s="28" t="s">
        <v>80</v>
      </c>
      <c r="G189" s="25">
        <v>1</v>
      </c>
      <c r="H189" s="80">
        <v>0</v>
      </c>
      <c r="I189" s="18"/>
      <c r="J189" s="18"/>
      <c r="K189" s="18"/>
      <c r="L189" s="18"/>
    </row>
    <row r="190" spans="2:12" s="26" customFormat="1" x14ac:dyDescent="0.25">
      <c r="B190" s="25">
        <v>183</v>
      </c>
      <c r="C190" s="107" t="s">
        <v>652</v>
      </c>
      <c r="D190" s="22" t="s">
        <v>31</v>
      </c>
      <c r="E190" s="33" t="s">
        <v>258</v>
      </c>
      <c r="F190" s="28" t="s">
        <v>80</v>
      </c>
      <c r="G190" s="25">
        <v>17</v>
      </c>
      <c r="H190" s="80">
        <v>1</v>
      </c>
      <c r="I190" s="18"/>
      <c r="J190" s="18"/>
      <c r="K190" s="18"/>
      <c r="L190" s="18"/>
    </row>
    <row r="191" spans="2:12" s="26" customFormat="1" x14ac:dyDescent="0.25">
      <c r="B191" s="25">
        <v>184</v>
      </c>
      <c r="C191" s="107" t="s">
        <v>653</v>
      </c>
      <c r="D191" s="22" t="s">
        <v>31</v>
      </c>
      <c r="E191" s="33" t="s">
        <v>252</v>
      </c>
      <c r="F191" s="28" t="s">
        <v>80</v>
      </c>
      <c r="G191" s="25">
        <v>9</v>
      </c>
      <c r="H191" s="80">
        <v>1</v>
      </c>
      <c r="I191" s="18"/>
      <c r="J191" s="18"/>
      <c r="K191" s="18"/>
      <c r="L191" s="18"/>
    </row>
    <row r="192" spans="2:12" s="26" customFormat="1" x14ac:dyDescent="0.25">
      <c r="B192" s="25">
        <v>185</v>
      </c>
      <c r="C192" s="107" t="s">
        <v>654</v>
      </c>
      <c r="D192" s="22" t="s">
        <v>31</v>
      </c>
      <c r="E192" s="33" t="s">
        <v>249</v>
      </c>
      <c r="F192" s="28" t="s">
        <v>80</v>
      </c>
      <c r="G192" s="25">
        <v>3</v>
      </c>
      <c r="H192" s="80">
        <v>1</v>
      </c>
      <c r="I192" s="18"/>
      <c r="J192" s="18"/>
      <c r="K192" s="18"/>
      <c r="L192" s="18"/>
    </row>
    <row r="193" spans="2:12" s="26" customFormat="1" x14ac:dyDescent="0.25">
      <c r="B193" s="25">
        <v>186</v>
      </c>
      <c r="C193" s="107" t="s">
        <v>655</v>
      </c>
      <c r="D193" s="22" t="s">
        <v>31</v>
      </c>
      <c r="E193" s="33" t="s">
        <v>252</v>
      </c>
      <c r="F193" s="28" t="s">
        <v>80</v>
      </c>
      <c r="G193" s="25">
        <v>6</v>
      </c>
      <c r="H193" s="80">
        <v>0</v>
      </c>
      <c r="I193" s="18"/>
      <c r="J193" s="18"/>
      <c r="K193" s="18"/>
      <c r="L193" s="18"/>
    </row>
    <row r="194" spans="2:12" s="26" customFormat="1" x14ac:dyDescent="0.25">
      <c r="B194" s="25">
        <v>187</v>
      </c>
      <c r="C194" s="107" t="s">
        <v>656</v>
      </c>
      <c r="D194" s="22" t="s">
        <v>31</v>
      </c>
      <c r="E194" s="33" t="s">
        <v>249</v>
      </c>
      <c r="F194" s="28" t="s">
        <v>80</v>
      </c>
      <c r="G194" s="25">
        <v>4</v>
      </c>
      <c r="H194" s="80">
        <v>0</v>
      </c>
      <c r="I194" s="18"/>
      <c r="J194" s="18"/>
      <c r="K194" s="18"/>
      <c r="L194" s="18"/>
    </row>
    <row r="195" spans="2:12" s="26" customFormat="1" x14ac:dyDescent="0.25">
      <c r="B195" s="25">
        <v>188</v>
      </c>
      <c r="C195" s="107" t="s">
        <v>657</v>
      </c>
      <c r="D195" s="22" t="s">
        <v>31</v>
      </c>
      <c r="E195" s="33" t="s">
        <v>258</v>
      </c>
      <c r="F195" s="28" t="s">
        <v>80</v>
      </c>
      <c r="G195" s="25">
        <v>12</v>
      </c>
      <c r="H195" s="80">
        <v>0</v>
      </c>
      <c r="I195" s="18"/>
      <c r="J195" s="18"/>
      <c r="K195" s="18"/>
      <c r="L195" s="18"/>
    </row>
    <row r="196" spans="2:12" s="26" customFormat="1" x14ac:dyDescent="0.25">
      <c r="B196" s="25">
        <v>189</v>
      </c>
      <c r="C196" s="107" t="s">
        <v>658</v>
      </c>
      <c r="D196" s="22" t="s">
        <v>31</v>
      </c>
      <c r="E196" s="33" t="s">
        <v>258</v>
      </c>
      <c r="F196" s="28" t="s">
        <v>80</v>
      </c>
      <c r="G196" s="25">
        <v>12</v>
      </c>
      <c r="H196" s="80">
        <v>1</v>
      </c>
      <c r="I196" s="18"/>
      <c r="J196" s="18"/>
      <c r="K196" s="18"/>
      <c r="L196" s="18"/>
    </row>
    <row r="197" spans="2:12" s="26" customFormat="1" x14ac:dyDescent="0.25">
      <c r="B197" s="25">
        <v>190</v>
      </c>
      <c r="C197" s="107" t="s">
        <v>659</v>
      </c>
      <c r="D197" s="22" t="s">
        <v>31</v>
      </c>
      <c r="E197" s="33" t="s">
        <v>250</v>
      </c>
      <c r="F197" s="28" t="s">
        <v>80</v>
      </c>
      <c r="G197" s="25">
        <v>4</v>
      </c>
      <c r="H197" s="80">
        <v>1</v>
      </c>
      <c r="I197" s="18"/>
      <c r="J197" s="18"/>
      <c r="K197" s="18"/>
      <c r="L197" s="18"/>
    </row>
    <row r="198" spans="2:12" s="26" customFormat="1" x14ac:dyDescent="0.25">
      <c r="B198" s="25">
        <v>191</v>
      </c>
      <c r="C198" s="107" t="s">
        <v>660</v>
      </c>
      <c r="D198" s="22" t="s">
        <v>31</v>
      </c>
      <c r="E198" s="33" t="s">
        <v>254</v>
      </c>
      <c r="F198" s="28" t="s">
        <v>80</v>
      </c>
      <c r="G198" s="25">
        <v>5</v>
      </c>
      <c r="H198" s="80">
        <v>0</v>
      </c>
      <c r="I198" s="18"/>
      <c r="J198" s="18"/>
      <c r="K198" s="18"/>
      <c r="L198" s="18"/>
    </row>
    <row r="199" spans="2:12" s="26" customFormat="1" x14ac:dyDescent="0.25">
      <c r="B199" s="25">
        <v>192</v>
      </c>
      <c r="C199" s="107" t="s">
        <v>661</v>
      </c>
      <c r="D199" s="22" t="s">
        <v>31</v>
      </c>
      <c r="E199" s="33" t="s">
        <v>254</v>
      </c>
      <c r="F199" s="28" t="s">
        <v>80</v>
      </c>
      <c r="G199" s="25">
        <v>6</v>
      </c>
      <c r="H199" s="80">
        <v>0</v>
      </c>
      <c r="I199" s="18"/>
      <c r="J199" s="18"/>
      <c r="K199" s="18"/>
      <c r="L199" s="18"/>
    </row>
    <row r="200" spans="2:12" s="26" customFormat="1" x14ac:dyDescent="0.25">
      <c r="B200" s="25">
        <v>193</v>
      </c>
      <c r="C200" s="107" t="s">
        <v>662</v>
      </c>
      <c r="D200" s="22" t="s">
        <v>31</v>
      </c>
      <c r="E200" s="33" t="s">
        <v>252</v>
      </c>
      <c r="F200" s="28" t="s">
        <v>80</v>
      </c>
      <c r="G200" s="25">
        <v>7</v>
      </c>
      <c r="H200" s="80">
        <v>0</v>
      </c>
      <c r="I200" s="18"/>
      <c r="J200" s="18"/>
      <c r="K200" s="18"/>
      <c r="L200" s="18"/>
    </row>
    <row r="201" spans="2:12" s="26" customFormat="1" x14ac:dyDescent="0.25">
      <c r="B201" s="25">
        <v>194</v>
      </c>
      <c r="C201" s="107" t="s">
        <v>663</v>
      </c>
      <c r="D201" s="22" t="s">
        <v>31</v>
      </c>
      <c r="E201" s="33" t="s">
        <v>252</v>
      </c>
      <c r="F201" s="28" t="s">
        <v>80</v>
      </c>
      <c r="G201" s="25">
        <v>6</v>
      </c>
      <c r="H201" s="80">
        <v>1</v>
      </c>
      <c r="I201" s="18"/>
      <c r="J201" s="18"/>
      <c r="K201" s="18"/>
      <c r="L201" s="18"/>
    </row>
    <row r="202" spans="2:12" s="26" customFormat="1" x14ac:dyDescent="0.25">
      <c r="B202" s="25">
        <v>195</v>
      </c>
      <c r="C202" s="107" t="s">
        <v>700</v>
      </c>
      <c r="D202" s="22" t="s">
        <v>31</v>
      </c>
      <c r="E202" s="33" t="s">
        <v>249</v>
      </c>
      <c r="F202" s="28" t="s">
        <v>66</v>
      </c>
      <c r="G202" s="25">
        <v>7</v>
      </c>
      <c r="H202" s="80">
        <v>1</v>
      </c>
      <c r="I202" s="18"/>
      <c r="J202" s="18"/>
      <c r="K202" s="18"/>
      <c r="L202" s="18"/>
    </row>
    <row r="203" spans="2:12" s="26" customFormat="1" x14ac:dyDescent="0.25">
      <c r="B203" s="25">
        <v>196</v>
      </c>
      <c r="C203" s="107" t="s">
        <v>707</v>
      </c>
      <c r="D203" s="22" t="s">
        <v>31</v>
      </c>
      <c r="E203" s="33" t="s">
        <v>258</v>
      </c>
      <c r="F203" s="28" t="s">
        <v>68</v>
      </c>
      <c r="G203" s="25">
        <v>9</v>
      </c>
      <c r="H203" s="80">
        <v>0</v>
      </c>
      <c r="I203" s="18"/>
      <c r="J203" s="18"/>
      <c r="K203" s="18"/>
      <c r="L203" s="18"/>
    </row>
    <row r="204" spans="2:12" s="26" customFormat="1" x14ac:dyDescent="0.25">
      <c r="B204" s="25">
        <v>197</v>
      </c>
      <c r="C204" s="107" t="s">
        <v>706</v>
      </c>
      <c r="D204" s="22" t="s">
        <v>31</v>
      </c>
      <c r="E204" s="33" t="s">
        <v>258</v>
      </c>
      <c r="F204" s="28" t="s">
        <v>68</v>
      </c>
      <c r="G204" s="25">
        <v>11</v>
      </c>
      <c r="H204" s="80">
        <v>0</v>
      </c>
      <c r="I204" s="18"/>
      <c r="J204" s="18"/>
      <c r="K204" s="18"/>
      <c r="L204" s="18"/>
    </row>
    <row r="205" spans="2:12" s="26" customFormat="1" x14ac:dyDescent="0.25">
      <c r="B205" s="25">
        <v>198</v>
      </c>
      <c r="C205" s="107" t="s">
        <v>705</v>
      </c>
      <c r="D205" s="22" t="s">
        <v>31</v>
      </c>
      <c r="E205" s="33" t="s">
        <v>252</v>
      </c>
      <c r="F205" s="28" t="s">
        <v>68</v>
      </c>
      <c r="G205" s="25">
        <v>10</v>
      </c>
      <c r="H205" s="80">
        <v>1</v>
      </c>
      <c r="I205" s="18"/>
      <c r="J205" s="18"/>
      <c r="K205" s="18"/>
      <c r="L205" s="18"/>
    </row>
    <row r="206" spans="2:12" s="26" customFormat="1" x14ac:dyDescent="0.25">
      <c r="B206" s="25">
        <v>199</v>
      </c>
      <c r="C206" s="107" t="s">
        <v>704</v>
      </c>
      <c r="D206" s="22" t="s">
        <v>31</v>
      </c>
      <c r="E206" s="33" t="s">
        <v>252</v>
      </c>
      <c r="F206" s="28" t="s">
        <v>75</v>
      </c>
      <c r="G206" s="25">
        <v>7</v>
      </c>
      <c r="H206" s="80">
        <v>0</v>
      </c>
      <c r="I206" s="18"/>
      <c r="J206" s="18"/>
      <c r="K206" s="18"/>
      <c r="L206" s="18"/>
    </row>
    <row r="207" spans="2:12" s="26" customFormat="1" x14ac:dyDescent="0.25">
      <c r="B207" s="25">
        <v>200</v>
      </c>
      <c r="C207" s="107" t="s">
        <v>703</v>
      </c>
      <c r="D207" s="22" t="s">
        <v>31</v>
      </c>
      <c r="E207" s="33" t="s">
        <v>258</v>
      </c>
      <c r="F207" s="28" t="s">
        <v>75</v>
      </c>
      <c r="G207" s="25">
        <v>14</v>
      </c>
      <c r="H207" s="80">
        <v>2</v>
      </c>
      <c r="I207" s="18"/>
      <c r="J207" s="18"/>
      <c r="K207" s="18"/>
      <c r="L207" s="18"/>
    </row>
    <row r="208" spans="2:12" s="26" customFormat="1" x14ac:dyDescent="0.25">
      <c r="B208" s="25">
        <v>201</v>
      </c>
      <c r="C208" s="107" t="s">
        <v>702</v>
      </c>
      <c r="D208" s="22" t="s">
        <v>31</v>
      </c>
      <c r="E208" s="33" t="s">
        <v>249</v>
      </c>
      <c r="F208" s="28" t="s">
        <v>75</v>
      </c>
      <c r="G208" s="25">
        <v>4</v>
      </c>
      <c r="H208" s="80">
        <v>0</v>
      </c>
      <c r="I208" s="18"/>
      <c r="J208" s="18"/>
      <c r="K208" s="18"/>
      <c r="L208" s="18"/>
    </row>
    <row r="209" spans="2:12" s="26" customFormat="1" x14ac:dyDescent="0.25">
      <c r="B209" s="25">
        <v>202</v>
      </c>
      <c r="C209" s="107" t="s">
        <v>664</v>
      </c>
      <c r="D209" s="22" t="s">
        <v>31</v>
      </c>
      <c r="E209" s="33" t="s">
        <v>249</v>
      </c>
      <c r="F209" s="28" t="s">
        <v>712</v>
      </c>
      <c r="G209" s="25">
        <v>6</v>
      </c>
      <c r="H209" s="80">
        <v>1</v>
      </c>
      <c r="I209" s="18"/>
      <c r="J209" s="18"/>
      <c r="K209" s="18"/>
      <c r="L209" s="18"/>
    </row>
    <row r="210" spans="2:12" s="26" customFormat="1" x14ac:dyDescent="0.25">
      <c r="B210" s="25">
        <v>203</v>
      </c>
      <c r="C210" s="107" t="s">
        <v>665</v>
      </c>
      <c r="D210" s="22" t="s">
        <v>31</v>
      </c>
      <c r="E210" s="33" t="s">
        <v>258</v>
      </c>
      <c r="F210" s="28" t="s">
        <v>712</v>
      </c>
      <c r="G210" s="25">
        <v>8</v>
      </c>
      <c r="H210" s="80">
        <v>1</v>
      </c>
      <c r="I210" s="18"/>
      <c r="J210" s="18"/>
      <c r="K210" s="18"/>
      <c r="L210" s="18"/>
    </row>
    <row r="211" spans="2:12" s="26" customFormat="1" x14ac:dyDescent="0.25">
      <c r="B211" s="25">
        <v>204</v>
      </c>
      <c r="C211" s="107" t="s">
        <v>666</v>
      </c>
      <c r="D211" s="22" t="s">
        <v>31</v>
      </c>
      <c r="E211" s="33" t="s">
        <v>252</v>
      </c>
      <c r="F211" s="28" t="s">
        <v>712</v>
      </c>
      <c r="G211" s="25">
        <v>10</v>
      </c>
      <c r="H211" s="80">
        <v>2</v>
      </c>
      <c r="I211" s="18"/>
      <c r="J211" s="18"/>
      <c r="K211" s="18"/>
      <c r="L211" s="18"/>
    </row>
    <row r="212" spans="2:12" s="26" customFormat="1" x14ac:dyDescent="0.25">
      <c r="B212" s="25">
        <v>205</v>
      </c>
      <c r="C212" s="107" t="s">
        <v>506</v>
      </c>
      <c r="D212" s="101" t="s">
        <v>32</v>
      </c>
      <c r="E212" s="33" t="s">
        <v>253</v>
      </c>
      <c r="F212" s="28" t="s">
        <v>80</v>
      </c>
      <c r="G212" s="25">
        <v>1</v>
      </c>
      <c r="H212" s="81">
        <v>0</v>
      </c>
      <c r="I212" s="18"/>
      <c r="J212" s="18"/>
      <c r="K212" s="18"/>
      <c r="L212" s="18"/>
    </row>
    <row r="213" spans="2:12" s="26" customFormat="1" x14ac:dyDescent="0.25">
      <c r="B213" s="25">
        <v>206</v>
      </c>
      <c r="C213" s="107" t="s">
        <v>510</v>
      </c>
      <c r="D213" s="101" t="s">
        <v>32</v>
      </c>
      <c r="E213" s="33" t="s">
        <v>253</v>
      </c>
      <c r="F213" s="28" t="s">
        <v>80</v>
      </c>
      <c r="G213" s="25">
        <v>0</v>
      </c>
      <c r="H213" s="81">
        <v>0</v>
      </c>
      <c r="I213" s="18"/>
      <c r="J213" s="18"/>
      <c r="K213" s="18"/>
      <c r="L213" s="18"/>
    </row>
    <row r="214" spans="2:12" s="26" customFormat="1" x14ac:dyDescent="0.25">
      <c r="B214" s="25">
        <v>207</v>
      </c>
      <c r="C214" s="107" t="s">
        <v>529</v>
      </c>
      <c r="D214" s="101" t="s">
        <v>32</v>
      </c>
      <c r="E214" s="33" t="s">
        <v>253</v>
      </c>
      <c r="F214" s="28" t="s">
        <v>712</v>
      </c>
      <c r="G214" s="25">
        <v>0</v>
      </c>
      <c r="H214" s="81">
        <v>0</v>
      </c>
      <c r="I214" s="18"/>
      <c r="J214" s="18"/>
      <c r="K214" s="18"/>
      <c r="L214" s="18"/>
    </row>
    <row r="215" spans="2:12" s="26" customFormat="1" x14ac:dyDescent="0.25">
      <c r="B215" s="25">
        <v>208</v>
      </c>
      <c r="C215" s="107" t="s">
        <v>538</v>
      </c>
      <c r="D215" s="102" t="s">
        <v>29</v>
      </c>
      <c r="E215" s="33" t="s">
        <v>253</v>
      </c>
      <c r="F215" s="28" t="s">
        <v>80</v>
      </c>
      <c r="G215" s="25">
        <v>1</v>
      </c>
      <c r="H215" s="81">
        <v>0</v>
      </c>
      <c r="I215" s="18"/>
      <c r="J215" s="18"/>
      <c r="K215" s="18"/>
      <c r="L215" s="18"/>
    </row>
    <row r="216" spans="2:12" s="26" customFormat="1" x14ac:dyDescent="0.25">
      <c r="B216" s="25">
        <v>209</v>
      </c>
      <c r="C216" s="107" t="s">
        <v>547</v>
      </c>
      <c r="D216" s="102" t="s">
        <v>29</v>
      </c>
      <c r="E216" s="33" t="s">
        <v>253</v>
      </c>
      <c r="F216" s="28" t="s">
        <v>80</v>
      </c>
      <c r="G216" s="25">
        <v>0</v>
      </c>
      <c r="H216" s="81">
        <v>0</v>
      </c>
      <c r="I216" s="18"/>
      <c r="J216" s="18"/>
      <c r="K216" s="18"/>
      <c r="L216" s="18"/>
    </row>
    <row r="217" spans="2:12" s="26" customFormat="1" x14ac:dyDescent="0.25">
      <c r="B217" s="25">
        <v>210</v>
      </c>
      <c r="C217" s="107" t="s">
        <v>701</v>
      </c>
      <c r="D217" s="102" t="s">
        <v>29</v>
      </c>
      <c r="E217" s="33" t="s">
        <v>253</v>
      </c>
      <c r="F217" s="28" t="s">
        <v>75</v>
      </c>
      <c r="G217" s="25">
        <v>0</v>
      </c>
      <c r="H217" s="81">
        <v>0</v>
      </c>
      <c r="I217" s="18"/>
      <c r="J217" s="18"/>
      <c r="K217" s="18"/>
      <c r="L217" s="18"/>
    </row>
    <row r="218" spans="2:12" s="26" customFormat="1" x14ac:dyDescent="0.25">
      <c r="B218" s="25">
        <v>211</v>
      </c>
      <c r="C218" s="107" t="s">
        <v>571</v>
      </c>
      <c r="D218" s="103" t="s">
        <v>34</v>
      </c>
      <c r="E218" s="33" t="s">
        <v>253</v>
      </c>
      <c r="F218" s="28" t="s">
        <v>80</v>
      </c>
      <c r="G218" s="25">
        <v>0</v>
      </c>
      <c r="H218" s="81">
        <v>0</v>
      </c>
      <c r="I218" s="18"/>
      <c r="J218" s="18"/>
      <c r="K218" s="18"/>
      <c r="L218" s="18"/>
    </row>
    <row r="219" spans="2:12" s="26" customFormat="1" x14ac:dyDescent="0.25">
      <c r="B219" s="25">
        <v>212</v>
      </c>
      <c r="C219" s="107" t="s">
        <v>581</v>
      </c>
      <c r="D219" s="103" t="s">
        <v>34</v>
      </c>
      <c r="E219" s="33" t="s">
        <v>253</v>
      </c>
      <c r="F219" s="28" t="s">
        <v>80</v>
      </c>
      <c r="G219" s="25">
        <v>0</v>
      </c>
      <c r="H219" s="81">
        <v>0</v>
      </c>
      <c r="I219" s="18"/>
      <c r="J219" s="18"/>
      <c r="K219" s="18"/>
      <c r="L219" s="18"/>
    </row>
    <row r="220" spans="2:12" s="26" customFormat="1" x14ac:dyDescent="0.25">
      <c r="B220" s="25">
        <v>213</v>
      </c>
      <c r="C220" s="107" t="s">
        <v>667</v>
      </c>
      <c r="D220" s="103" t="s">
        <v>34</v>
      </c>
      <c r="E220" s="33" t="s">
        <v>253</v>
      </c>
      <c r="F220" s="28" t="s">
        <v>712</v>
      </c>
      <c r="G220" s="25">
        <v>1</v>
      </c>
      <c r="H220" s="81">
        <v>0</v>
      </c>
      <c r="I220" s="18"/>
      <c r="J220" s="18"/>
      <c r="K220" s="18"/>
      <c r="L220" s="18"/>
    </row>
    <row r="221" spans="2:12" s="26" customFormat="1" x14ac:dyDescent="0.25">
      <c r="B221" s="25">
        <v>214</v>
      </c>
      <c r="C221" s="107" t="s">
        <v>589</v>
      </c>
      <c r="D221" s="104" t="s">
        <v>30</v>
      </c>
      <c r="E221" s="33" t="s">
        <v>253</v>
      </c>
      <c r="F221" s="28" t="s">
        <v>80</v>
      </c>
      <c r="G221" s="25">
        <v>0</v>
      </c>
      <c r="H221" s="81">
        <v>0</v>
      </c>
      <c r="I221" s="18"/>
      <c r="J221" s="18"/>
      <c r="K221" s="18"/>
      <c r="L221" s="18"/>
    </row>
    <row r="222" spans="2:12" s="26" customFormat="1" x14ac:dyDescent="0.25">
      <c r="B222" s="25">
        <v>215</v>
      </c>
      <c r="C222" s="107" t="s">
        <v>604</v>
      </c>
      <c r="D222" s="104" t="s">
        <v>30</v>
      </c>
      <c r="E222" s="33" t="s">
        <v>253</v>
      </c>
      <c r="F222" s="28" t="s">
        <v>80</v>
      </c>
      <c r="G222" s="25">
        <v>0</v>
      </c>
      <c r="H222" s="81">
        <v>0</v>
      </c>
      <c r="I222" s="18"/>
      <c r="J222" s="18"/>
      <c r="K222" s="18"/>
      <c r="L222" s="18"/>
    </row>
    <row r="223" spans="2:12" s="26" customFormat="1" x14ac:dyDescent="0.25">
      <c r="B223" s="25">
        <v>216</v>
      </c>
      <c r="C223" s="25" t="s">
        <v>614</v>
      </c>
      <c r="D223" s="104" t="s">
        <v>30</v>
      </c>
      <c r="E223" s="33" t="s">
        <v>253</v>
      </c>
      <c r="F223" s="28" t="s">
        <v>712</v>
      </c>
      <c r="G223" s="25">
        <v>0</v>
      </c>
      <c r="H223" s="81">
        <v>0</v>
      </c>
      <c r="I223" s="18"/>
      <c r="J223" s="18"/>
      <c r="K223" s="18"/>
      <c r="L223" s="18"/>
    </row>
    <row r="224" spans="2:12" s="26" customFormat="1" x14ac:dyDescent="0.25">
      <c r="B224" s="25">
        <v>217</v>
      </c>
      <c r="C224" s="25" t="s">
        <v>621</v>
      </c>
      <c r="D224" s="105" t="s">
        <v>33</v>
      </c>
      <c r="E224" s="33" t="s">
        <v>253</v>
      </c>
      <c r="F224" s="28" t="s">
        <v>80</v>
      </c>
      <c r="G224" s="25">
        <v>0</v>
      </c>
      <c r="H224" s="81">
        <v>0</v>
      </c>
      <c r="I224" s="18"/>
      <c r="J224" s="18"/>
      <c r="K224" s="18"/>
      <c r="L224" s="18"/>
    </row>
    <row r="225" spans="2:12" s="26" customFormat="1" x14ac:dyDescent="0.25">
      <c r="B225" s="25">
        <v>218</v>
      </c>
      <c r="C225" s="25" t="s">
        <v>632</v>
      </c>
      <c r="D225" s="105" t="s">
        <v>33</v>
      </c>
      <c r="E225" s="33" t="s">
        <v>253</v>
      </c>
      <c r="F225" s="28" t="s">
        <v>80</v>
      </c>
      <c r="G225" s="25">
        <v>0</v>
      </c>
      <c r="H225" s="81">
        <v>0</v>
      </c>
      <c r="I225" s="18"/>
      <c r="J225" s="18"/>
      <c r="K225" s="18"/>
      <c r="L225" s="18"/>
    </row>
    <row r="226" spans="2:12" s="26" customFormat="1" x14ac:dyDescent="0.25">
      <c r="B226" s="25">
        <v>219</v>
      </c>
      <c r="C226" s="25" t="s">
        <v>668</v>
      </c>
      <c r="D226" s="105" t="s">
        <v>33</v>
      </c>
      <c r="E226" s="33" t="s">
        <v>253</v>
      </c>
      <c r="F226" s="28" t="s">
        <v>712</v>
      </c>
      <c r="G226" s="25">
        <v>0</v>
      </c>
      <c r="H226" s="81">
        <v>0</v>
      </c>
      <c r="I226" s="18"/>
      <c r="J226" s="18"/>
      <c r="K226" s="18"/>
      <c r="L226" s="18"/>
    </row>
    <row r="227" spans="2:12" s="26" customFormat="1" x14ac:dyDescent="0.25">
      <c r="B227" s="25">
        <v>220</v>
      </c>
      <c r="C227" s="25" t="s">
        <v>651</v>
      </c>
      <c r="D227" s="106" t="s">
        <v>31</v>
      </c>
      <c r="E227" s="33" t="s">
        <v>253</v>
      </c>
      <c r="F227" s="28" t="s">
        <v>80</v>
      </c>
      <c r="G227" s="25">
        <v>0</v>
      </c>
      <c r="H227" s="81">
        <v>0</v>
      </c>
      <c r="I227" s="18"/>
      <c r="J227" s="18"/>
      <c r="K227" s="18"/>
      <c r="L227" s="18"/>
    </row>
    <row r="228" spans="2:12" s="26" customFormat="1" x14ac:dyDescent="0.25">
      <c r="B228" s="25">
        <v>221</v>
      </c>
      <c r="C228" s="25" t="s">
        <v>669</v>
      </c>
      <c r="D228" s="106" t="s">
        <v>31</v>
      </c>
      <c r="E228" s="33" t="s">
        <v>253</v>
      </c>
      <c r="F228" s="28" t="s">
        <v>80</v>
      </c>
      <c r="G228" s="25">
        <v>0</v>
      </c>
      <c r="H228" s="81">
        <v>0</v>
      </c>
      <c r="I228" s="18"/>
      <c r="J228" s="18"/>
      <c r="K228" s="18"/>
      <c r="L228" s="18"/>
    </row>
    <row r="229" spans="2:12" s="26" customFormat="1" x14ac:dyDescent="0.25">
      <c r="B229" s="25">
        <v>222</v>
      </c>
      <c r="C229" s="25" t="s">
        <v>700</v>
      </c>
      <c r="D229" s="106" t="s">
        <v>31</v>
      </c>
      <c r="E229" s="33" t="s">
        <v>253</v>
      </c>
      <c r="F229" s="28" t="s">
        <v>66</v>
      </c>
      <c r="G229" s="25">
        <v>0</v>
      </c>
      <c r="H229" s="81">
        <v>0</v>
      </c>
      <c r="I229" s="18"/>
      <c r="J229" s="18"/>
      <c r="K229" s="18"/>
      <c r="L229" s="18"/>
    </row>
    <row r="230" spans="2:12" s="26" customFormat="1" x14ac:dyDescent="0.25">
      <c r="H230" s="18"/>
      <c r="I230" s="18"/>
      <c r="J230" s="18"/>
      <c r="K230" s="18"/>
      <c r="L230" s="18"/>
    </row>
    <row r="231" spans="2:12" s="26" customFormat="1" x14ac:dyDescent="0.25">
      <c r="H231" s="18"/>
      <c r="I231" s="18"/>
      <c r="J231" s="18"/>
      <c r="K231" s="18"/>
      <c r="L231" s="18"/>
    </row>
    <row r="232" spans="2:12" s="26" customFormat="1" x14ac:dyDescent="0.25">
      <c r="H232" s="18"/>
      <c r="I232" s="18"/>
      <c r="J232" s="18"/>
      <c r="K232" s="18"/>
      <c r="L232" s="18"/>
    </row>
    <row r="233" spans="2:12" s="26" customFormat="1" x14ac:dyDescent="0.25">
      <c r="H233" s="18"/>
      <c r="I233" s="18"/>
      <c r="J233" s="18"/>
      <c r="K233" s="18"/>
      <c r="L233" s="18"/>
    </row>
    <row r="234" spans="2:12" s="26" customFormat="1" x14ac:dyDescent="0.25">
      <c r="H234" s="18"/>
      <c r="I234" s="18"/>
      <c r="J234" s="18"/>
      <c r="K234" s="18"/>
      <c r="L234" s="18"/>
    </row>
    <row r="235" spans="2:12" s="26" customFormat="1" x14ac:dyDescent="0.25">
      <c r="H235" s="18"/>
      <c r="I235" s="18"/>
      <c r="J235" s="18"/>
      <c r="K235" s="18"/>
      <c r="L235" s="18"/>
    </row>
    <row r="236" spans="2:12" s="26" customFormat="1" x14ac:dyDescent="0.25">
      <c r="H236" s="18"/>
      <c r="I236" s="18"/>
      <c r="J236" s="18"/>
      <c r="K236" s="18"/>
      <c r="L236" s="18"/>
    </row>
    <row r="237" spans="2:12" s="26" customFormat="1" x14ac:dyDescent="0.25">
      <c r="H237" s="18"/>
      <c r="I237" s="18"/>
      <c r="J237" s="18"/>
      <c r="K237" s="18"/>
      <c r="L237" s="18"/>
    </row>
    <row r="238" spans="2:12" s="26" customFormat="1" x14ac:dyDescent="0.25">
      <c r="H238" s="18"/>
      <c r="I238" s="18"/>
      <c r="J238" s="18"/>
      <c r="K238" s="18"/>
      <c r="L238" s="18"/>
    </row>
    <row r="239" spans="2:12" s="26" customFormat="1" x14ac:dyDescent="0.25">
      <c r="H239" s="18"/>
      <c r="I239" s="18"/>
      <c r="J239" s="18"/>
      <c r="K239" s="18"/>
      <c r="L239" s="18"/>
    </row>
    <row r="240" spans="2:12" s="26" customFormat="1" x14ac:dyDescent="0.25">
      <c r="H240" s="18"/>
      <c r="I240" s="18"/>
      <c r="J240" s="18"/>
      <c r="K240" s="18"/>
      <c r="L240" s="18"/>
    </row>
    <row r="241" spans="8:12" s="26" customFormat="1" x14ac:dyDescent="0.25">
      <c r="H241" s="18"/>
      <c r="I241" s="18"/>
      <c r="J241" s="18"/>
      <c r="K241" s="18"/>
      <c r="L241" s="18"/>
    </row>
    <row r="242" spans="8:12" s="26" customFormat="1" x14ac:dyDescent="0.25">
      <c r="H242" s="18"/>
      <c r="I242" s="18"/>
      <c r="J242" s="18"/>
      <c r="K242" s="18"/>
      <c r="L242" s="18"/>
    </row>
    <row r="243" spans="8:12" s="26" customFormat="1" x14ac:dyDescent="0.25">
      <c r="H243" s="18"/>
      <c r="I243" s="18"/>
      <c r="J243" s="18"/>
      <c r="K243" s="18"/>
      <c r="L243" s="18"/>
    </row>
    <row r="244" spans="8:12" s="26" customFormat="1" x14ac:dyDescent="0.25">
      <c r="H244" s="18"/>
      <c r="I244" s="18"/>
      <c r="J244" s="18"/>
      <c r="K244" s="18"/>
      <c r="L244" s="18"/>
    </row>
    <row r="245" spans="8:12" s="26" customFormat="1" x14ac:dyDescent="0.25">
      <c r="H245" s="18"/>
      <c r="I245" s="18"/>
      <c r="J245" s="18"/>
      <c r="K245" s="18"/>
      <c r="L245" s="18"/>
    </row>
    <row r="246" spans="8:12" s="26" customFormat="1" x14ac:dyDescent="0.25">
      <c r="H246" s="18"/>
      <c r="I246" s="18"/>
      <c r="J246" s="18"/>
      <c r="K246" s="18"/>
      <c r="L246" s="18"/>
    </row>
    <row r="247" spans="8:12" s="26" customFormat="1" x14ac:dyDescent="0.25">
      <c r="H247" s="18"/>
      <c r="I247" s="18"/>
      <c r="J247" s="18"/>
      <c r="K247" s="18"/>
      <c r="L247" s="18"/>
    </row>
    <row r="248" spans="8:12" s="26" customFormat="1" x14ac:dyDescent="0.25">
      <c r="H248" s="18"/>
      <c r="I248" s="18"/>
      <c r="J248" s="18"/>
      <c r="K248" s="18"/>
      <c r="L248" s="18"/>
    </row>
    <row r="249" spans="8:12" s="26" customFormat="1" x14ac:dyDescent="0.25">
      <c r="H249" s="18"/>
      <c r="I249" s="18"/>
      <c r="J249" s="18"/>
      <c r="K249" s="18"/>
      <c r="L249" s="18"/>
    </row>
    <row r="250" spans="8:12" s="26" customFormat="1" x14ac:dyDescent="0.25">
      <c r="H250" s="18"/>
      <c r="I250" s="18"/>
      <c r="J250" s="18"/>
      <c r="K250" s="18"/>
      <c r="L250" s="18"/>
    </row>
    <row r="251" spans="8:12" s="26" customFormat="1" x14ac:dyDescent="0.25">
      <c r="H251" s="18"/>
      <c r="I251" s="18"/>
      <c r="J251" s="18"/>
      <c r="K251" s="18"/>
      <c r="L251" s="18"/>
    </row>
    <row r="252" spans="8:12" s="26" customFormat="1" x14ac:dyDescent="0.25">
      <c r="H252" s="18"/>
      <c r="I252" s="18"/>
      <c r="J252" s="18"/>
      <c r="K252" s="18"/>
      <c r="L252" s="18"/>
    </row>
    <row r="253" spans="8:12" s="26" customFormat="1" x14ac:dyDescent="0.25">
      <c r="H253" s="18"/>
      <c r="I253" s="18"/>
      <c r="J253" s="18"/>
      <c r="K253" s="18"/>
      <c r="L253" s="18"/>
    </row>
    <row r="254" spans="8:12" s="26" customFormat="1" x14ac:dyDescent="0.25">
      <c r="H254" s="18"/>
      <c r="I254" s="18"/>
      <c r="J254" s="18"/>
      <c r="K254" s="18"/>
      <c r="L254" s="18"/>
    </row>
    <row r="255" spans="8:12" s="26" customFormat="1" x14ac:dyDescent="0.25">
      <c r="H255" s="18"/>
      <c r="I255" s="18"/>
      <c r="J255" s="18"/>
      <c r="K255" s="18"/>
      <c r="L255" s="18"/>
    </row>
    <row r="256" spans="8:12" s="26" customFormat="1" x14ac:dyDescent="0.25">
      <c r="H256" s="18"/>
      <c r="I256" s="18"/>
      <c r="J256" s="18"/>
      <c r="K256" s="18"/>
      <c r="L256" s="18"/>
    </row>
    <row r="257" spans="8:12" s="26" customFormat="1" x14ac:dyDescent="0.25">
      <c r="H257" s="18"/>
      <c r="I257" s="18"/>
      <c r="J257" s="18"/>
      <c r="K257" s="18"/>
      <c r="L257" s="18"/>
    </row>
    <row r="258" spans="8:12" s="26" customFormat="1" x14ac:dyDescent="0.25">
      <c r="H258" s="18"/>
      <c r="I258" s="18"/>
      <c r="J258" s="18"/>
      <c r="K258" s="18"/>
      <c r="L258" s="18"/>
    </row>
    <row r="259" spans="8:12" s="26" customFormat="1" x14ac:dyDescent="0.25">
      <c r="H259" s="18"/>
      <c r="I259" s="18"/>
      <c r="J259" s="18"/>
      <c r="K259" s="18"/>
      <c r="L259" s="18"/>
    </row>
    <row r="260" spans="8:12" s="26" customFormat="1" x14ac:dyDescent="0.25">
      <c r="H260" s="18"/>
      <c r="I260" s="18"/>
      <c r="J260" s="18"/>
      <c r="K260" s="18"/>
      <c r="L260" s="18"/>
    </row>
    <row r="261" spans="8:12" s="26" customFormat="1" x14ac:dyDescent="0.25">
      <c r="H261" s="18"/>
      <c r="I261" s="18"/>
      <c r="J261" s="18"/>
      <c r="K261" s="18"/>
      <c r="L261" s="18"/>
    </row>
    <row r="262" spans="8:12" s="26" customFormat="1" x14ac:dyDescent="0.25">
      <c r="H262" s="18"/>
      <c r="I262" s="18"/>
      <c r="J262" s="18"/>
      <c r="K262" s="18"/>
      <c r="L262" s="18"/>
    </row>
    <row r="263" spans="8:12" s="26" customFormat="1" x14ac:dyDescent="0.25">
      <c r="H263" s="18"/>
      <c r="I263" s="18"/>
      <c r="J263" s="18"/>
      <c r="K263" s="18"/>
      <c r="L263" s="18"/>
    </row>
    <row r="264" spans="8:12" s="26" customFormat="1" x14ac:dyDescent="0.25">
      <c r="H264" s="18"/>
      <c r="I264" s="18"/>
      <c r="J264" s="18"/>
      <c r="K264" s="18"/>
      <c r="L264" s="18"/>
    </row>
    <row r="265" spans="8:12" s="26" customFormat="1" x14ac:dyDescent="0.25">
      <c r="H265" s="18"/>
      <c r="I265" s="18"/>
      <c r="J265" s="18"/>
      <c r="K265" s="18"/>
      <c r="L265" s="18"/>
    </row>
    <row r="266" spans="8:12" s="26" customFormat="1" x14ac:dyDescent="0.25">
      <c r="H266" s="18"/>
      <c r="I266" s="18"/>
      <c r="J266" s="18"/>
      <c r="K266" s="18"/>
      <c r="L266" s="18"/>
    </row>
    <row r="267" spans="8:12" s="26" customFormat="1" x14ac:dyDescent="0.25">
      <c r="H267" s="18"/>
      <c r="I267" s="18"/>
      <c r="J267" s="18"/>
      <c r="K267" s="18"/>
      <c r="L267" s="18"/>
    </row>
    <row r="268" spans="8:12" s="26" customFormat="1" x14ac:dyDescent="0.25">
      <c r="H268" s="18"/>
      <c r="I268" s="18"/>
      <c r="J268" s="18"/>
      <c r="K268" s="18"/>
      <c r="L268" s="18"/>
    </row>
    <row r="269" spans="8:12" s="26" customFormat="1" x14ac:dyDescent="0.25">
      <c r="H269" s="18"/>
      <c r="I269" s="18"/>
      <c r="J269" s="18"/>
      <c r="K269" s="18"/>
      <c r="L269" s="18"/>
    </row>
    <row r="270" spans="8:12" s="26" customFormat="1" x14ac:dyDescent="0.25">
      <c r="H270" s="18"/>
      <c r="I270" s="18"/>
      <c r="J270" s="18"/>
      <c r="K270" s="18"/>
      <c r="L270" s="18"/>
    </row>
    <row r="271" spans="8:12" s="26" customFormat="1" x14ac:dyDescent="0.25">
      <c r="H271" s="18"/>
      <c r="I271" s="18"/>
      <c r="J271" s="18"/>
      <c r="K271" s="18"/>
      <c r="L271" s="18"/>
    </row>
    <row r="272" spans="8:12" s="26" customFormat="1" x14ac:dyDescent="0.25">
      <c r="H272" s="18"/>
      <c r="I272" s="18"/>
      <c r="J272" s="18"/>
      <c r="K272" s="18"/>
      <c r="L272" s="18"/>
    </row>
    <row r="273" spans="8:12" s="26" customFormat="1" x14ac:dyDescent="0.25">
      <c r="H273" s="18"/>
      <c r="I273" s="18"/>
      <c r="J273" s="18"/>
      <c r="K273" s="18"/>
      <c r="L273" s="18"/>
    </row>
    <row r="274" spans="8:12" s="26" customFormat="1" x14ac:dyDescent="0.25">
      <c r="H274" s="18"/>
      <c r="I274" s="18"/>
      <c r="J274" s="18"/>
      <c r="K274" s="18"/>
      <c r="L274" s="18"/>
    </row>
    <row r="275" spans="8:12" s="26" customFormat="1" x14ac:dyDescent="0.25">
      <c r="H275" s="18"/>
      <c r="I275" s="18"/>
      <c r="J275" s="18"/>
      <c r="K275" s="18"/>
      <c r="L275" s="18"/>
    </row>
    <row r="276" spans="8:12" s="26" customFormat="1" x14ac:dyDescent="0.25">
      <c r="H276" s="18"/>
      <c r="I276" s="18"/>
      <c r="J276" s="18"/>
      <c r="K276" s="18"/>
      <c r="L276" s="18"/>
    </row>
    <row r="277" spans="8:12" s="26" customFormat="1" x14ac:dyDescent="0.25">
      <c r="H277" s="18"/>
      <c r="I277" s="18"/>
      <c r="J277" s="18"/>
      <c r="K277" s="18"/>
      <c r="L277" s="18"/>
    </row>
    <row r="278" spans="8:12" s="26" customFormat="1" x14ac:dyDescent="0.25">
      <c r="H278" s="18"/>
      <c r="I278" s="18"/>
      <c r="J278" s="18"/>
      <c r="K278" s="18"/>
      <c r="L278" s="18"/>
    </row>
    <row r="279" spans="8:12" s="26" customFormat="1" x14ac:dyDescent="0.25">
      <c r="H279" s="18"/>
      <c r="I279" s="18"/>
      <c r="J279" s="18"/>
      <c r="K279" s="18"/>
      <c r="L279" s="18"/>
    </row>
    <row r="280" spans="8:12" s="26" customFormat="1" x14ac:dyDescent="0.25">
      <c r="H280" s="18"/>
      <c r="I280" s="18"/>
      <c r="J280" s="18"/>
      <c r="K280" s="18"/>
      <c r="L280" s="18"/>
    </row>
    <row r="281" spans="8:12" s="26" customFormat="1" x14ac:dyDescent="0.25">
      <c r="H281" s="18"/>
      <c r="I281" s="18"/>
      <c r="J281" s="18"/>
      <c r="K281" s="18"/>
      <c r="L281" s="18"/>
    </row>
    <row r="282" spans="8:12" s="26" customFormat="1" x14ac:dyDescent="0.25">
      <c r="H282" s="18"/>
      <c r="I282" s="18"/>
      <c r="J282" s="18"/>
      <c r="K282" s="18"/>
      <c r="L282" s="18"/>
    </row>
    <row r="283" spans="8:12" s="26" customFormat="1" x14ac:dyDescent="0.25">
      <c r="H283" s="18"/>
      <c r="I283" s="18"/>
      <c r="J283" s="18"/>
      <c r="K283" s="18"/>
      <c r="L283" s="18"/>
    </row>
    <row r="284" spans="8:12" s="26" customFormat="1" x14ac:dyDescent="0.25">
      <c r="H284" s="18"/>
      <c r="I284" s="18"/>
      <c r="J284" s="18"/>
      <c r="K284" s="18"/>
      <c r="L284" s="18"/>
    </row>
    <row r="285" spans="8:12" s="26" customFormat="1" x14ac:dyDescent="0.25">
      <c r="H285" s="18"/>
      <c r="I285" s="18"/>
      <c r="J285" s="18"/>
      <c r="K285" s="18"/>
      <c r="L285" s="18"/>
    </row>
    <row r="286" spans="8:12" s="26" customFormat="1" x14ac:dyDescent="0.25">
      <c r="H286" s="18"/>
      <c r="I286" s="18"/>
      <c r="J286" s="18"/>
      <c r="K286" s="18"/>
      <c r="L286" s="18"/>
    </row>
    <row r="287" spans="8:12" s="26" customFormat="1" x14ac:dyDescent="0.25">
      <c r="H287" s="18"/>
      <c r="I287" s="18"/>
      <c r="J287" s="18"/>
      <c r="K287" s="18"/>
      <c r="L287" s="18"/>
    </row>
    <row r="288" spans="8:12" s="26" customFormat="1" x14ac:dyDescent="0.25">
      <c r="H288" s="18"/>
      <c r="I288" s="18"/>
      <c r="J288" s="18"/>
      <c r="K288" s="18"/>
      <c r="L288" s="18"/>
    </row>
    <row r="289" spans="8:12" s="26" customFormat="1" x14ac:dyDescent="0.25">
      <c r="H289" s="18"/>
      <c r="I289" s="18"/>
      <c r="J289" s="18"/>
      <c r="K289" s="18"/>
      <c r="L289" s="18"/>
    </row>
    <row r="290" spans="8:12" s="26" customFormat="1" x14ac:dyDescent="0.25">
      <c r="H290" s="18"/>
      <c r="I290" s="18"/>
      <c r="J290" s="18"/>
      <c r="K290" s="18"/>
      <c r="L290" s="18"/>
    </row>
    <row r="291" spans="8:12" s="26" customFormat="1" x14ac:dyDescent="0.25">
      <c r="H291" s="18"/>
      <c r="I291" s="18"/>
      <c r="J291" s="18"/>
      <c r="K291" s="18"/>
      <c r="L291" s="18"/>
    </row>
    <row r="292" spans="8:12" s="26" customFormat="1" x14ac:dyDescent="0.25">
      <c r="H292" s="18"/>
      <c r="I292" s="18"/>
      <c r="J292" s="18"/>
      <c r="K292" s="18"/>
      <c r="L292" s="18"/>
    </row>
    <row r="293" spans="8:12" s="26" customFormat="1" x14ac:dyDescent="0.25">
      <c r="H293" s="18"/>
      <c r="I293" s="18"/>
      <c r="J293" s="18"/>
      <c r="K293" s="18"/>
      <c r="L293" s="18"/>
    </row>
    <row r="294" spans="8:12" s="26" customFormat="1" x14ac:dyDescent="0.25">
      <c r="H294" s="18"/>
      <c r="I294" s="18"/>
      <c r="J294" s="18"/>
      <c r="K294" s="18"/>
      <c r="L294" s="18"/>
    </row>
    <row r="295" spans="8:12" s="26" customFormat="1" x14ac:dyDescent="0.25">
      <c r="H295" s="18"/>
      <c r="I295" s="18"/>
      <c r="J295" s="18"/>
      <c r="K295" s="18"/>
      <c r="L295" s="18"/>
    </row>
    <row r="296" spans="8:12" s="26" customFormat="1" x14ac:dyDescent="0.25">
      <c r="H296" s="18"/>
      <c r="I296" s="18"/>
      <c r="J296" s="18"/>
      <c r="K296" s="18"/>
      <c r="L296" s="18"/>
    </row>
    <row r="297" spans="8:12" s="26" customFormat="1" x14ac:dyDescent="0.25">
      <c r="H297" s="18"/>
      <c r="I297" s="18"/>
      <c r="J297" s="18"/>
      <c r="K297" s="18"/>
      <c r="L297" s="18"/>
    </row>
    <row r="298" spans="8:12" s="26" customFormat="1" x14ac:dyDescent="0.25">
      <c r="H298" s="18"/>
      <c r="I298" s="18"/>
      <c r="J298" s="18"/>
      <c r="K298" s="18"/>
      <c r="L298" s="18"/>
    </row>
    <row r="299" spans="8:12" s="26" customFormat="1" x14ac:dyDescent="0.25">
      <c r="H299" s="18"/>
      <c r="I299" s="18"/>
      <c r="J299" s="18"/>
      <c r="K299" s="18"/>
      <c r="L299" s="18"/>
    </row>
    <row r="300" spans="8:12" s="26" customFormat="1" x14ac:dyDescent="0.25">
      <c r="H300" s="18"/>
      <c r="I300" s="18"/>
      <c r="J300" s="18"/>
      <c r="K300" s="18"/>
      <c r="L300" s="18"/>
    </row>
    <row r="301" spans="8:12" s="26" customFormat="1" x14ac:dyDescent="0.25">
      <c r="H301" s="18"/>
      <c r="I301" s="18"/>
      <c r="J301" s="18"/>
      <c r="K301" s="18"/>
      <c r="L301" s="18"/>
    </row>
    <row r="302" spans="8:12" s="26" customFormat="1" x14ac:dyDescent="0.25">
      <c r="H302" s="18"/>
      <c r="I302" s="18"/>
      <c r="J302" s="18"/>
      <c r="K302" s="18"/>
      <c r="L302" s="18"/>
    </row>
    <row r="303" spans="8:12" s="26" customFormat="1" x14ac:dyDescent="0.25">
      <c r="H303" s="18"/>
      <c r="I303" s="18"/>
      <c r="J303" s="18"/>
      <c r="K303" s="18"/>
      <c r="L303" s="18"/>
    </row>
    <row r="304" spans="8:12" s="26" customFormat="1" x14ac:dyDescent="0.25">
      <c r="H304" s="18"/>
      <c r="I304" s="18"/>
      <c r="J304" s="18"/>
      <c r="K304" s="18"/>
      <c r="L304" s="18"/>
    </row>
    <row r="305" spans="8:12" s="26" customFormat="1" x14ac:dyDescent="0.25">
      <c r="H305" s="18"/>
      <c r="I305" s="18"/>
      <c r="J305" s="18"/>
      <c r="K305" s="18"/>
      <c r="L305" s="18"/>
    </row>
    <row r="306" spans="8:12" s="26" customFormat="1" x14ac:dyDescent="0.25">
      <c r="H306" s="18"/>
      <c r="I306" s="18"/>
      <c r="J306" s="18"/>
      <c r="K306" s="18"/>
      <c r="L306" s="18"/>
    </row>
    <row r="307" spans="8:12" s="26" customFormat="1" x14ac:dyDescent="0.25">
      <c r="H307" s="18"/>
      <c r="I307" s="18"/>
      <c r="J307" s="18"/>
      <c r="K307" s="18"/>
      <c r="L307" s="18"/>
    </row>
    <row r="308" spans="8:12" s="26" customFormat="1" x14ac:dyDescent="0.25">
      <c r="H308" s="18"/>
      <c r="I308" s="18"/>
      <c r="J308" s="18"/>
      <c r="K308" s="18"/>
      <c r="L308" s="18"/>
    </row>
    <row r="309" spans="8:12" s="26" customFormat="1" x14ac:dyDescent="0.25">
      <c r="H309" s="18"/>
      <c r="I309" s="18"/>
      <c r="J309" s="18"/>
      <c r="K309" s="18"/>
      <c r="L309" s="18"/>
    </row>
    <row r="310" spans="8:12" s="26" customFormat="1" x14ac:dyDescent="0.25">
      <c r="H310" s="18"/>
      <c r="I310" s="18"/>
      <c r="J310" s="18"/>
      <c r="K310" s="18"/>
      <c r="L310" s="18"/>
    </row>
    <row r="311" spans="8:12" s="26" customFormat="1" x14ac:dyDescent="0.25">
      <c r="H311" s="18"/>
      <c r="I311" s="18"/>
      <c r="J311" s="18"/>
      <c r="K311" s="18"/>
      <c r="L311" s="18"/>
    </row>
    <row r="312" spans="8:12" s="26" customFormat="1" x14ac:dyDescent="0.25">
      <c r="H312" s="18"/>
      <c r="I312" s="18"/>
      <c r="J312" s="18"/>
      <c r="K312" s="18"/>
      <c r="L312" s="18"/>
    </row>
    <row r="313" spans="8:12" s="26" customFormat="1" x14ac:dyDescent="0.25">
      <c r="H313" s="18"/>
      <c r="I313" s="18"/>
      <c r="J313" s="18"/>
      <c r="K313" s="18"/>
      <c r="L313" s="18"/>
    </row>
    <row r="314" spans="8:12" s="26" customFormat="1" x14ac:dyDescent="0.25">
      <c r="H314" s="18"/>
      <c r="I314" s="18"/>
      <c r="J314" s="18"/>
      <c r="K314" s="18"/>
      <c r="L314" s="18"/>
    </row>
    <row r="315" spans="8:12" s="26" customFormat="1" x14ac:dyDescent="0.25">
      <c r="H315" s="18"/>
      <c r="I315" s="18"/>
      <c r="J315" s="18"/>
      <c r="K315" s="18"/>
      <c r="L315" s="18"/>
    </row>
    <row r="316" spans="8:12" s="26" customFormat="1" x14ac:dyDescent="0.25">
      <c r="H316" s="18"/>
      <c r="I316" s="18"/>
      <c r="J316" s="18"/>
      <c r="K316" s="18"/>
      <c r="L316" s="18"/>
    </row>
    <row r="317" spans="8:12" s="26" customFormat="1" x14ac:dyDescent="0.25">
      <c r="H317" s="18"/>
      <c r="I317" s="18"/>
      <c r="J317" s="18"/>
      <c r="K317" s="18"/>
      <c r="L317" s="18"/>
    </row>
    <row r="318" spans="8:12" s="26" customFormat="1" x14ac:dyDescent="0.25">
      <c r="H318" s="18"/>
      <c r="I318" s="18"/>
      <c r="J318" s="18"/>
      <c r="K318" s="18"/>
      <c r="L318" s="18"/>
    </row>
    <row r="319" spans="8:12" s="26" customFormat="1" x14ac:dyDescent="0.25">
      <c r="H319" s="18"/>
      <c r="I319" s="18"/>
      <c r="J319" s="18"/>
      <c r="K319" s="18"/>
      <c r="L319" s="18"/>
    </row>
    <row r="320" spans="8:12" s="26" customFormat="1" x14ac:dyDescent="0.25">
      <c r="H320" s="18"/>
      <c r="I320" s="18"/>
      <c r="J320" s="18"/>
      <c r="K320" s="18"/>
      <c r="L320" s="18"/>
    </row>
    <row r="321" spans="8:12" s="26" customFormat="1" x14ac:dyDescent="0.25">
      <c r="H321" s="18"/>
      <c r="I321" s="18"/>
      <c r="J321" s="18"/>
      <c r="K321" s="18"/>
      <c r="L321" s="18"/>
    </row>
    <row r="322" spans="8:12" s="26" customFormat="1" x14ac:dyDescent="0.25">
      <c r="H322" s="18"/>
      <c r="I322" s="18"/>
      <c r="J322" s="18"/>
      <c r="K322" s="18"/>
      <c r="L322" s="18"/>
    </row>
    <row r="323" spans="8:12" s="26" customFormat="1" x14ac:dyDescent="0.25">
      <c r="H323" s="18"/>
      <c r="I323" s="18"/>
      <c r="J323" s="18"/>
      <c r="K323" s="18"/>
      <c r="L323" s="18"/>
    </row>
    <row r="324" spans="8:12" s="26" customFormat="1" x14ac:dyDescent="0.25">
      <c r="H324" s="18"/>
      <c r="I324" s="18"/>
      <c r="J324" s="18"/>
      <c r="K324" s="18"/>
      <c r="L324" s="18"/>
    </row>
    <row r="325" spans="8:12" s="26" customFormat="1" x14ac:dyDescent="0.25">
      <c r="H325" s="18"/>
      <c r="I325" s="18"/>
      <c r="J325" s="18"/>
      <c r="K325" s="18"/>
      <c r="L325" s="18"/>
    </row>
    <row r="326" spans="8:12" s="26" customFormat="1" x14ac:dyDescent="0.25">
      <c r="H326" s="18"/>
      <c r="I326" s="18"/>
      <c r="J326" s="18"/>
      <c r="K326" s="18"/>
      <c r="L326" s="18"/>
    </row>
    <row r="327" spans="8:12" s="26" customFormat="1" x14ac:dyDescent="0.25">
      <c r="H327" s="18"/>
      <c r="I327" s="18"/>
      <c r="J327" s="18"/>
      <c r="K327" s="18"/>
      <c r="L327" s="18"/>
    </row>
    <row r="328" spans="8:12" s="26" customFormat="1" x14ac:dyDescent="0.25">
      <c r="H328" s="18"/>
      <c r="I328" s="18"/>
      <c r="J328" s="18"/>
      <c r="K328" s="18"/>
      <c r="L328" s="18"/>
    </row>
    <row r="329" spans="8:12" s="26" customFormat="1" x14ac:dyDescent="0.25">
      <c r="H329" s="18"/>
      <c r="I329" s="18"/>
      <c r="J329" s="18"/>
      <c r="K329" s="18"/>
      <c r="L329" s="18"/>
    </row>
    <row r="330" spans="8:12" s="26" customFormat="1" x14ac:dyDescent="0.25">
      <c r="H330" s="18"/>
      <c r="I330" s="18"/>
      <c r="J330" s="18"/>
      <c r="K330" s="18"/>
      <c r="L330" s="18"/>
    </row>
    <row r="331" spans="8:12" s="26" customFormat="1" x14ac:dyDescent="0.25">
      <c r="H331" s="18"/>
      <c r="I331" s="18"/>
      <c r="J331" s="18"/>
      <c r="K331" s="18"/>
      <c r="L331" s="18"/>
    </row>
    <row r="332" spans="8:12" s="26" customFormat="1" x14ac:dyDescent="0.25">
      <c r="H332" s="18"/>
      <c r="I332" s="18"/>
      <c r="J332" s="18"/>
      <c r="K332" s="18"/>
      <c r="L332" s="18"/>
    </row>
    <row r="333" spans="8:12" s="26" customFormat="1" x14ac:dyDescent="0.25">
      <c r="H333" s="18"/>
      <c r="I333" s="18"/>
      <c r="J333" s="18"/>
      <c r="K333" s="18"/>
      <c r="L333" s="18"/>
    </row>
    <row r="334" spans="8:12" s="26" customFormat="1" x14ac:dyDescent="0.25">
      <c r="H334" s="18"/>
      <c r="I334" s="18"/>
      <c r="J334" s="18"/>
      <c r="K334" s="18"/>
      <c r="L334" s="18"/>
    </row>
    <row r="335" spans="8:12" s="26" customFormat="1" x14ac:dyDescent="0.25">
      <c r="H335" s="18"/>
      <c r="I335" s="18"/>
      <c r="J335" s="18"/>
      <c r="K335" s="18"/>
      <c r="L335" s="18"/>
    </row>
    <row r="336" spans="8:12" s="26" customFormat="1" x14ac:dyDescent="0.25">
      <c r="H336" s="18"/>
      <c r="I336" s="18"/>
      <c r="J336" s="18"/>
      <c r="K336" s="18"/>
      <c r="L336" s="18"/>
    </row>
    <row r="337" spans="8:12" s="26" customFormat="1" x14ac:dyDescent="0.25">
      <c r="H337" s="18"/>
      <c r="I337" s="18"/>
      <c r="J337" s="18"/>
      <c r="K337" s="18"/>
      <c r="L337" s="18"/>
    </row>
    <row r="338" spans="8:12" s="26" customFormat="1" x14ac:dyDescent="0.25">
      <c r="H338" s="18"/>
      <c r="I338" s="18"/>
      <c r="J338" s="18"/>
      <c r="K338" s="18"/>
      <c r="L338" s="18"/>
    </row>
    <row r="339" spans="8:12" s="26" customFormat="1" x14ac:dyDescent="0.25">
      <c r="H339" s="18"/>
      <c r="I339" s="18"/>
      <c r="J339" s="18"/>
      <c r="K339" s="18"/>
      <c r="L339" s="18"/>
    </row>
    <row r="340" spans="8:12" s="26" customFormat="1" x14ac:dyDescent="0.25">
      <c r="H340" s="18"/>
      <c r="I340" s="18"/>
      <c r="J340" s="18"/>
      <c r="K340" s="18"/>
      <c r="L340" s="18"/>
    </row>
    <row r="341" spans="8:12" s="26" customFormat="1" x14ac:dyDescent="0.25">
      <c r="H341" s="18"/>
      <c r="I341" s="18"/>
      <c r="J341" s="18"/>
      <c r="K341" s="18"/>
      <c r="L341" s="18"/>
    </row>
    <row r="342" spans="8:12" s="26" customFormat="1" x14ac:dyDescent="0.25">
      <c r="H342" s="18"/>
      <c r="I342" s="18"/>
      <c r="J342" s="18"/>
      <c r="K342" s="18"/>
      <c r="L342" s="18"/>
    </row>
    <row r="343" spans="8:12" s="26" customFormat="1" x14ac:dyDescent="0.25">
      <c r="H343" s="18"/>
      <c r="I343" s="18"/>
      <c r="J343" s="18"/>
      <c r="K343" s="18"/>
      <c r="L343" s="18"/>
    </row>
    <row r="344" spans="8:12" s="26" customFormat="1" x14ac:dyDescent="0.25">
      <c r="H344" s="18"/>
      <c r="I344" s="18"/>
      <c r="J344" s="18"/>
      <c r="K344" s="18"/>
      <c r="L344" s="18"/>
    </row>
    <row r="345" spans="8:12" s="26" customFormat="1" x14ac:dyDescent="0.25">
      <c r="H345" s="18"/>
      <c r="I345" s="18"/>
      <c r="J345" s="18"/>
      <c r="K345" s="18"/>
      <c r="L345" s="18"/>
    </row>
    <row r="346" spans="8:12" s="26" customFormat="1" x14ac:dyDescent="0.25">
      <c r="H346" s="18"/>
      <c r="I346" s="18"/>
      <c r="J346" s="18"/>
      <c r="K346" s="18"/>
      <c r="L346" s="18"/>
    </row>
    <row r="347" spans="8:12" s="26" customFormat="1" x14ac:dyDescent="0.25">
      <c r="H347" s="18"/>
      <c r="I347" s="18"/>
      <c r="J347" s="18"/>
      <c r="K347" s="18"/>
      <c r="L347" s="18"/>
    </row>
    <row r="348" spans="8:12" s="26" customFormat="1" x14ac:dyDescent="0.25">
      <c r="H348" s="18"/>
      <c r="I348" s="18"/>
      <c r="J348" s="18"/>
      <c r="K348" s="18"/>
      <c r="L348" s="18"/>
    </row>
    <row r="349" spans="8:12" s="26" customFormat="1" x14ac:dyDescent="0.25">
      <c r="H349" s="18"/>
      <c r="I349" s="18"/>
      <c r="J349" s="18"/>
      <c r="K349" s="18"/>
      <c r="L349" s="18"/>
    </row>
    <row r="350" spans="8:12" s="26" customFormat="1" x14ac:dyDescent="0.25">
      <c r="H350" s="18"/>
      <c r="I350" s="18"/>
      <c r="J350" s="18"/>
      <c r="K350" s="18"/>
      <c r="L350" s="18"/>
    </row>
    <row r="351" spans="8:12" s="26" customFormat="1" x14ac:dyDescent="0.25">
      <c r="H351" s="18"/>
      <c r="I351" s="18"/>
      <c r="J351" s="18"/>
      <c r="K351" s="18"/>
      <c r="L351" s="18"/>
    </row>
    <row r="352" spans="8:12" s="26" customFormat="1" x14ac:dyDescent="0.25">
      <c r="H352" s="18"/>
      <c r="I352" s="18"/>
      <c r="J352" s="18"/>
      <c r="K352" s="18"/>
      <c r="L352" s="18"/>
    </row>
    <row r="353" spans="8:12" s="26" customFormat="1" x14ac:dyDescent="0.25">
      <c r="H353" s="18"/>
      <c r="I353" s="18"/>
      <c r="J353" s="18"/>
      <c r="K353" s="18"/>
      <c r="L353" s="18"/>
    </row>
    <row r="354" spans="8:12" s="26" customFormat="1" x14ac:dyDescent="0.25">
      <c r="H354" s="18"/>
      <c r="I354" s="18"/>
      <c r="J354" s="18"/>
      <c r="K354" s="18"/>
      <c r="L354" s="18"/>
    </row>
    <row r="355" spans="8:12" s="26" customFormat="1" x14ac:dyDescent="0.25">
      <c r="H355" s="18"/>
      <c r="I355" s="18"/>
      <c r="J355" s="18"/>
      <c r="K355" s="18"/>
      <c r="L355" s="18"/>
    </row>
    <row r="356" spans="8:12" s="26" customFormat="1" x14ac:dyDescent="0.25">
      <c r="H356" s="18"/>
      <c r="I356" s="18"/>
      <c r="J356" s="18"/>
      <c r="K356" s="18"/>
      <c r="L356" s="18"/>
    </row>
    <row r="357" spans="8:12" s="26" customFormat="1" x14ac:dyDescent="0.25">
      <c r="H357" s="18"/>
      <c r="I357" s="18"/>
      <c r="J357" s="18"/>
      <c r="K357" s="18"/>
      <c r="L357" s="18"/>
    </row>
    <row r="358" spans="8:12" s="26" customFormat="1" x14ac:dyDescent="0.25">
      <c r="H358" s="18"/>
      <c r="I358" s="18"/>
      <c r="J358" s="18"/>
      <c r="K358" s="18"/>
      <c r="L358" s="18"/>
    </row>
    <row r="359" spans="8:12" s="26" customFormat="1" x14ac:dyDescent="0.25">
      <c r="H359" s="18"/>
      <c r="I359" s="18"/>
      <c r="J359" s="18"/>
      <c r="K359" s="18"/>
      <c r="L359" s="18"/>
    </row>
    <row r="360" spans="8:12" s="26" customFormat="1" x14ac:dyDescent="0.25">
      <c r="H360" s="18"/>
      <c r="I360" s="18"/>
      <c r="J360" s="18"/>
      <c r="K360" s="18"/>
      <c r="L360" s="18"/>
    </row>
    <row r="361" spans="8:12" s="26" customFormat="1" x14ac:dyDescent="0.25">
      <c r="H361" s="18"/>
      <c r="I361" s="18"/>
      <c r="J361" s="18"/>
      <c r="K361" s="18"/>
      <c r="L361" s="18"/>
    </row>
    <row r="362" spans="8:12" s="26" customFormat="1" x14ac:dyDescent="0.25">
      <c r="H362" s="18"/>
      <c r="I362" s="18"/>
      <c r="J362" s="18"/>
      <c r="K362" s="18"/>
      <c r="L362" s="18"/>
    </row>
    <row r="363" spans="8:12" s="26" customFormat="1" x14ac:dyDescent="0.25">
      <c r="H363" s="18"/>
      <c r="I363" s="18"/>
      <c r="J363" s="18"/>
      <c r="K363" s="18"/>
      <c r="L363" s="18"/>
    </row>
    <row r="364" spans="8:12" s="26" customFormat="1" x14ac:dyDescent="0.25">
      <c r="H364" s="18"/>
      <c r="I364" s="18"/>
      <c r="J364" s="18"/>
      <c r="K364" s="18"/>
      <c r="L364" s="18"/>
    </row>
    <row r="365" spans="8:12" s="26" customFormat="1" x14ac:dyDescent="0.25">
      <c r="H365" s="18"/>
      <c r="I365" s="18"/>
      <c r="J365" s="18"/>
      <c r="K365" s="18"/>
      <c r="L365" s="18"/>
    </row>
    <row r="366" spans="8:12" s="26" customFormat="1" x14ac:dyDescent="0.25">
      <c r="H366" s="18"/>
      <c r="I366" s="18"/>
      <c r="J366" s="18"/>
      <c r="K366" s="18"/>
      <c r="L366" s="18"/>
    </row>
    <row r="367" spans="8:12" s="26" customFormat="1" x14ac:dyDescent="0.25">
      <c r="H367" s="18"/>
      <c r="I367" s="18"/>
      <c r="J367" s="18"/>
      <c r="K367" s="18"/>
      <c r="L367" s="18"/>
    </row>
    <row r="368" spans="8:12" s="26" customFormat="1" x14ac:dyDescent="0.25">
      <c r="H368" s="18"/>
      <c r="I368" s="18"/>
      <c r="J368" s="18"/>
      <c r="K368" s="18"/>
      <c r="L368" s="18"/>
    </row>
    <row r="369" spans="8:12" s="26" customFormat="1" x14ac:dyDescent="0.25">
      <c r="H369" s="18"/>
      <c r="I369" s="18"/>
      <c r="J369" s="18"/>
      <c r="K369" s="18"/>
      <c r="L369" s="18"/>
    </row>
    <row r="370" spans="8:12" s="26" customFormat="1" x14ac:dyDescent="0.25">
      <c r="H370" s="18"/>
      <c r="I370" s="18"/>
      <c r="J370" s="18"/>
      <c r="K370" s="18"/>
      <c r="L370" s="18"/>
    </row>
    <row r="371" spans="8:12" s="26" customFormat="1" x14ac:dyDescent="0.25">
      <c r="H371" s="18"/>
      <c r="I371" s="18"/>
      <c r="J371" s="18"/>
      <c r="K371" s="18"/>
      <c r="L371" s="18"/>
    </row>
    <row r="372" spans="8:12" s="26" customFormat="1" x14ac:dyDescent="0.25">
      <c r="H372" s="18"/>
      <c r="I372" s="18"/>
      <c r="J372" s="18"/>
      <c r="K372" s="18"/>
      <c r="L372" s="18"/>
    </row>
    <row r="373" spans="8:12" s="26" customFormat="1" x14ac:dyDescent="0.25">
      <c r="H373" s="18"/>
      <c r="I373" s="18"/>
      <c r="J373" s="18"/>
      <c r="K373" s="18"/>
      <c r="L373" s="18"/>
    </row>
    <row r="374" spans="8:12" s="26" customFormat="1" x14ac:dyDescent="0.25">
      <c r="H374" s="18"/>
      <c r="I374" s="18"/>
      <c r="J374" s="18"/>
      <c r="K374" s="18"/>
      <c r="L374" s="18"/>
    </row>
    <row r="375" spans="8:12" s="26" customFormat="1" x14ac:dyDescent="0.25">
      <c r="H375" s="18"/>
      <c r="I375" s="18"/>
      <c r="J375" s="18"/>
      <c r="K375" s="18"/>
      <c r="L375" s="18"/>
    </row>
    <row r="376" spans="8:12" s="26" customFormat="1" x14ac:dyDescent="0.25">
      <c r="H376" s="18"/>
      <c r="I376" s="18"/>
      <c r="J376" s="18"/>
      <c r="K376" s="18"/>
      <c r="L376" s="18"/>
    </row>
    <row r="377" spans="8:12" s="26" customFormat="1" x14ac:dyDescent="0.25">
      <c r="H377" s="18"/>
      <c r="I377" s="18"/>
      <c r="J377" s="18"/>
      <c r="K377" s="18"/>
      <c r="L377" s="18"/>
    </row>
    <row r="378" spans="8:12" s="26" customFormat="1" x14ac:dyDescent="0.25">
      <c r="H378" s="18"/>
      <c r="I378" s="18"/>
      <c r="J378" s="18"/>
      <c r="K378" s="18"/>
      <c r="L378" s="18"/>
    </row>
    <row r="379" spans="8:12" s="26" customFormat="1" x14ac:dyDescent="0.25">
      <c r="H379" s="18"/>
      <c r="I379" s="18"/>
      <c r="J379" s="18"/>
      <c r="K379" s="18"/>
      <c r="L379" s="18"/>
    </row>
    <row r="380" spans="8:12" s="26" customFormat="1" x14ac:dyDescent="0.25">
      <c r="H380" s="18"/>
      <c r="I380" s="18"/>
      <c r="J380" s="18"/>
      <c r="K380" s="18"/>
      <c r="L380" s="18"/>
    </row>
    <row r="381" spans="8:12" s="26" customFormat="1" x14ac:dyDescent="0.25">
      <c r="H381" s="18"/>
      <c r="I381" s="18"/>
      <c r="J381" s="18"/>
      <c r="K381" s="18"/>
      <c r="L381" s="18"/>
    </row>
    <row r="382" spans="8:12" s="26" customFormat="1" x14ac:dyDescent="0.25">
      <c r="H382" s="18"/>
      <c r="I382" s="18"/>
      <c r="J382" s="18"/>
      <c r="K382" s="18"/>
      <c r="L382" s="18"/>
    </row>
    <row r="383" spans="8:12" s="26" customFormat="1" x14ac:dyDescent="0.25">
      <c r="H383" s="18"/>
      <c r="I383" s="18"/>
      <c r="J383" s="18"/>
      <c r="K383" s="18"/>
      <c r="L383" s="18"/>
    </row>
    <row r="384" spans="8:12" s="26" customFormat="1" x14ac:dyDescent="0.25">
      <c r="H384" s="18"/>
      <c r="I384" s="18"/>
      <c r="J384" s="18"/>
      <c r="K384" s="18"/>
      <c r="L384" s="18"/>
    </row>
    <row r="385" spans="8:12" s="26" customFormat="1" x14ac:dyDescent="0.25">
      <c r="H385" s="18"/>
      <c r="I385" s="18"/>
      <c r="J385" s="18"/>
      <c r="K385" s="18"/>
      <c r="L385" s="18"/>
    </row>
    <row r="386" spans="8:12" s="26" customFormat="1" x14ac:dyDescent="0.25">
      <c r="H386" s="18"/>
      <c r="I386" s="18"/>
      <c r="J386" s="18"/>
      <c r="K386" s="18"/>
      <c r="L386" s="18"/>
    </row>
    <row r="387" spans="8:12" s="26" customFormat="1" x14ac:dyDescent="0.25">
      <c r="H387" s="18"/>
      <c r="I387" s="18"/>
      <c r="J387" s="18"/>
      <c r="K387" s="18"/>
      <c r="L387" s="18"/>
    </row>
    <row r="388" spans="8:12" s="26" customFormat="1" x14ac:dyDescent="0.25">
      <c r="H388" s="18"/>
      <c r="I388" s="18"/>
      <c r="J388" s="18"/>
      <c r="K388" s="18"/>
      <c r="L388" s="18"/>
    </row>
    <row r="389" spans="8:12" s="26" customFormat="1" x14ac:dyDescent="0.25">
      <c r="H389" s="18"/>
      <c r="I389" s="18"/>
      <c r="J389" s="18"/>
      <c r="K389" s="18"/>
      <c r="L389" s="18"/>
    </row>
    <row r="390" spans="8:12" s="26" customFormat="1" x14ac:dyDescent="0.25">
      <c r="H390" s="18"/>
      <c r="I390" s="18"/>
      <c r="J390" s="18"/>
      <c r="K390" s="18"/>
      <c r="L390" s="18"/>
    </row>
    <row r="391" spans="8:12" s="26" customFormat="1" x14ac:dyDescent="0.25">
      <c r="H391" s="18"/>
      <c r="I391" s="18"/>
      <c r="J391" s="18"/>
      <c r="K391" s="18"/>
      <c r="L391" s="18"/>
    </row>
    <row r="392" spans="8:12" s="26" customFormat="1" x14ac:dyDescent="0.25">
      <c r="H392" s="18"/>
      <c r="I392" s="18"/>
      <c r="J392" s="18"/>
      <c r="K392" s="18"/>
      <c r="L392" s="18"/>
    </row>
    <row r="393" spans="8:12" s="26" customFormat="1" x14ac:dyDescent="0.25">
      <c r="H393" s="18"/>
      <c r="I393" s="18"/>
      <c r="J393" s="18"/>
      <c r="K393" s="18"/>
      <c r="L393" s="18"/>
    </row>
    <row r="394" spans="8:12" s="26" customFormat="1" x14ac:dyDescent="0.25">
      <c r="H394" s="18"/>
      <c r="I394" s="18"/>
      <c r="J394" s="18"/>
      <c r="K394" s="18"/>
      <c r="L394" s="18"/>
    </row>
    <row r="395" spans="8:12" s="26" customFormat="1" x14ac:dyDescent="0.25">
      <c r="H395" s="18"/>
      <c r="I395" s="18"/>
      <c r="J395" s="18"/>
      <c r="K395" s="18"/>
      <c r="L395" s="18"/>
    </row>
    <row r="396" spans="8:12" s="26" customFormat="1" x14ac:dyDescent="0.25">
      <c r="H396" s="18"/>
      <c r="I396" s="18"/>
      <c r="J396" s="18"/>
      <c r="K396" s="18"/>
      <c r="L396" s="18"/>
    </row>
    <row r="397" spans="8:12" s="26" customFormat="1" x14ac:dyDescent="0.25">
      <c r="H397" s="18"/>
      <c r="I397" s="18"/>
      <c r="J397" s="18"/>
      <c r="K397" s="18"/>
      <c r="L397" s="18"/>
    </row>
    <row r="398" spans="8:12" s="26" customFormat="1" x14ac:dyDescent="0.25">
      <c r="H398" s="18"/>
      <c r="I398" s="18"/>
      <c r="J398" s="18"/>
      <c r="K398" s="18"/>
      <c r="L398" s="18"/>
    </row>
    <row r="399" spans="8:12" s="26" customFormat="1" x14ac:dyDescent="0.25">
      <c r="H399" s="18"/>
      <c r="I399" s="18"/>
      <c r="J399" s="18"/>
      <c r="K399" s="18"/>
      <c r="L399" s="18"/>
    </row>
    <row r="400" spans="8:12" s="26" customFormat="1" x14ac:dyDescent="0.25">
      <c r="H400" s="18"/>
      <c r="I400" s="18"/>
      <c r="J400" s="18"/>
      <c r="K400" s="18"/>
      <c r="L400" s="18"/>
    </row>
    <row r="401" spans="8:12" s="26" customFormat="1" x14ac:dyDescent="0.25">
      <c r="H401" s="18"/>
      <c r="I401" s="18"/>
      <c r="J401" s="18"/>
      <c r="K401" s="18"/>
      <c r="L401" s="18"/>
    </row>
    <row r="402" spans="8:12" s="26" customFormat="1" x14ac:dyDescent="0.25">
      <c r="H402" s="18"/>
      <c r="I402" s="18"/>
      <c r="J402" s="18"/>
      <c r="K402" s="18"/>
      <c r="L402" s="18"/>
    </row>
    <row r="403" spans="8:12" s="26" customFormat="1" x14ac:dyDescent="0.25">
      <c r="H403" s="18"/>
      <c r="I403" s="18"/>
      <c r="J403" s="18"/>
      <c r="K403" s="18"/>
      <c r="L403" s="18"/>
    </row>
    <row r="404" spans="8:12" s="26" customFormat="1" x14ac:dyDescent="0.25">
      <c r="H404" s="18"/>
      <c r="I404" s="18"/>
      <c r="J404" s="18"/>
      <c r="K404" s="18"/>
      <c r="L404" s="18"/>
    </row>
    <row r="405" spans="8:12" s="26" customFormat="1" x14ac:dyDescent="0.25">
      <c r="H405" s="18"/>
      <c r="I405" s="18"/>
      <c r="J405" s="18"/>
      <c r="K405" s="18"/>
      <c r="L405" s="18"/>
    </row>
    <row r="406" spans="8:12" s="26" customFormat="1" x14ac:dyDescent="0.25">
      <c r="H406" s="18"/>
      <c r="I406" s="18"/>
      <c r="J406" s="18"/>
      <c r="K406" s="18"/>
      <c r="L406" s="18"/>
    </row>
    <row r="407" spans="8:12" s="26" customFormat="1" x14ac:dyDescent="0.25">
      <c r="H407" s="18"/>
      <c r="I407" s="18"/>
      <c r="J407" s="18"/>
      <c r="K407" s="18"/>
      <c r="L407" s="18"/>
    </row>
    <row r="408" spans="8:12" s="26" customFormat="1" x14ac:dyDescent="0.25">
      <c r="H408" s="18"/>
      <c r="I408" s="18"/>
      <c r="J408" s="18"/>
      <c r="K408" s="18"/>
      <c r="L408" s="18"/>
    </row>
    <row r="409" spans="8:12" s="26" customFormat="1" x14ac:dyDescent="0.25">
      <c r="H409" s="18"/>
      <c r="I409" s="18"/>
      <c r="J409" s="18"/>
      <c r="K409" s="18"/>
      <c r="L409" s="18"/>
    </row>
    <row r="410" spans="8:12" s="26" customFormat="1" x14ac:dyDescent="0.25">
      <c r="H410" s="18"/>
      <c r="I410" s="18"/>
      <c r="J410" s="18"/>
      <c r="K410" s="18"/>
      <c r="L410" s="18"/>
    </row>
    <row r="411" spans="8:12" s="26" customFormat="1" x14ac:dyDescent="0.25">
      <c r="H411" s="18"/>
      <c r="I411" s="18"/>
      <c r="J411" s="18"/>
      <c r="K411" s="18"/>
      <c r="L411" s="18"/>
    </row>
    <row r="412" spans="8:12" s="26" customFormat="1" x14ac:dyDescent="0.25">
      <c r="H412" s="18"/>
      <c r="I412" s="18"/>
      <c r="J412" s="18"/>
      <c r="K412" s="18"/>
      <c r="L412" s="18"/>
    </row>
    <row r="413" spans="8:12" s="26" customFormat="1" x14ac:dyDescent="0.25">
      <c r="H413" s="18"/>
      <c r="I413" s="18"/>
      <c r="J413" s="18"/>
      <c r="K413" s="18"/>
      <c r="L413" s="18"/>
    </row>
    <row r="414" spans="8:12" s="26" customFormat="1" x14ac:dyDescent="0.25">
      <c r="H414" s="18"/>
      <c r="I414" s="18"/>
      <c r="J414" s="18"/>
      <c r="K414" s="18"/>
      <c r="L414" s="18"/>
    </row>
    <row r="415" spans="8:12" s="26" customFormat="1" x14ac:dyDescent="0.25">
      <c r="H415" s="18"/>
      <c r="I415" s="18"/>
      <c r="J415" s="18"/>
      <c r="K415" s="18"/>
      <c r="L415" s="18"/>
    </row>
    <row r="416" spans="8:12" s="26" customFormat="1" x14ac:dyDescent="0.25">
      <c r="H416" s="18"/>
      <c r="I416" s="18"/>
      <c r="J416" s="18"/>
      <c r="K416" s="18"/>
      <c r="L416" s="18"/>
    </row>
    <row r="417" spans="8:12" s="26" customFormat="1" x14ac:dyDescent="0.25">
      <c r="H417" s="18"/>
      <c r="I417" s="18"/>
      <c r="J417" s="18"/>
      <c r="K417" s="18"/>
      <c r="L417" s="18"/>
    </row>
    <row r="418" spans="8:12" s="26" customFormat="1" x14ac:dyDescent="0.25">
      <c r="H418" s="18"/>
      <c r="I418" s="18"/>
      <c r="J418" s="18"/>
      <c r="K418" s="18"/>
      <c r="L418" s="18"/>
    </row>
    <row r="419" spans="8:12" s="26" customFormat="1" x14ac:dyDescent="0.25">
      <c r="H419" s="18"/>
      <c r="I419" s="18"/>
      <c r="J419" s="18"/>
      <c r="K419" s="18"/>
      <c r="L419" s="18"/>
    </row>
    <row r="420" spans="8:12" s="26" customFormat="1" x14ac:dyDescent="0.25">
      <c r="H420" s="18"/>
      <c r="I420" s="18"/>
      <c r="J420" s="18"/>
      <c r="K420" s="18"/>
      <c r="L420" s="18"/>
    </row>
    <row r="421" spans="8:12" s="26" customFormat="1" x14ac:dyDescent="0.25">
      <c r="H421" s="18"/>
      <c r="I421" s="18"/>
      <c r="J421" s="18"/>
      <c r="K421" s="18"/>
      <c r="L421" s="18"/>
    </row>
    <row r="422" spans="8:12" s="26" customFormat="1" x14ac:dyDescent="0.25">
      <c r="H422" s="18"/>
      <c r="I422" s="18"/>
      <c r="J422" s="18"/>
      <c r="K422" s="18"/>
      <c r="L422" s="18"/>
    </row>
    <row r="423" spans="8:12" s="26" customFormat="1" x14ac:dyDescent="0.25">
      <c r="H423" s="18"/>
      <c r="I423" s="18"/>
      <c r="J423" s="18"/>
      <c r="K423" s="18"/>
      <c r="L423" s="18"/>
    </row>
    <row r="424" spans="8:12" s="26" customFormat="1" x14ac:dyDescent="0.25">
      <c r="H424" s="18"/>
      <c r="I424" s="18"/>
      <c r="J424" s="18"/>
      <c r="K424" s="18"/>
      <c r="L424" s="18"/>
    </row>
    <row r="425" spans="8:12" s="26" customFormat="1" x14ac:dyDescent="0.25">
      <c r="H425" s="18"/>
      <c r="I425" s="18"/>
      <c r="J425" s="18"/>
      <c r="K425" s="18"/>
      <c r="L425" s="18"/>
    </row>
    <row r="426" spans="8:12" s="26" customFormat="1" x14ac:dyDescent="0.25">
      <c r="H426" s="18"/>
      <c r="I426" s="18"/>
      <c r="J426" s="18"/>
      <c r="K426" s="18"/>
      <c r="L426" s="18"/>
    </row>
    <row r="427" spans="8:12" s="26" customFormat="1" x14ac:dyDescent="0.25">
      <c r="H427" s="18"/>
      <c r="I427" s="18"/>
      <c r="J427" s="18"/>
      <c r="K427" s="18"/>
      <c r="L427" s="18"/>
    </row>
    <row r="428" spans="8:12" s="26" customFormat="1" x14ac:dyDescent="0.25">
      <c r="H428" s="18"/>
      <c r="I428" s="18"/>
      <c r="J428" s="18"/>
      <c r="K428" s="18"/>
      <c r="L428" s="18"/>
    </row>
    <row r="429" spans="8:12" s="26" customFormat="1" x14ac:dyDescent="0.25">
      <c r="H429" s="18"/>
      <c r="I429" s="18"/>
      <c r="J429" s="18"/>
      <c r="K429" s="18"/>
      <c r="L429" s="18"/>
    </row>
    <row r="430" spans="8:12" s="26" customFormat="1" x14ac:dyDescent="0.25">
      <c r="H430" s="18"/>
      <c r="I430" s="18"/>
      <c r="J430" s="18"/>
      <c r="K430" s="18"/>
      <c r="L430" s="18"/>
    </row>
    <row r="431" spans="8:12" s="26" customFormat="1" x14ac:dyDescent="0.25">
      <c r="H431" s="18"/>
      <c r="I431" s="18"/>
      <c r="J431" s="18"/>
      <c r="K431" s="18"/>
      <c r="L431" s="18"/>
    </row>
    <row r="432" spans="8:12" s="26" customFormat="1" x14ac:dyDescent="0.25">
      <c r="H432" s="18"/>
      <c r="I432" s="18"/>
      <c r="J432" s="18"/>
      <c r="K432" s="18"/>
      <c r="L432" s="18"/>
    </row>
    <row r="433" spans="8:12" s="26" customFormat="1" x14ac:dyDescent="0.25">
      <c r="H433" s="18"/>
      <c r="I433" s="18"/>
      <c r="J433" s="18"/>
      <c r="K433" s="18"/>
      <c r="L433" s="18"/>
    </row>
    <row r="434" spans="8:12" s="26" customFormat="1" x14ac:dyDescent="0.25">
      <c r="H434" s="18"/>
      <c r="I434" s="18"/>
      <c r="J434" s="18"/>
      <c r="K434" s="18"/>
      <c r="L434" s="18"/>
    </row>
    <row r="435" spans="8:12" s="26" customFormat="1" x14ac:dyDescent="0.25">
      <c r="H435" s="18"/>
      <c r="I435" s="18"/>
      <c r="J435" s="18"/>
      <c r="K435" s="18"/>
      <c r="L435" s="18"/>
    </row>
    <row r="436" spans="8:12" s="26" customFormat="1" x14ac:dyDescent="0.25">
      <c r="H436" s="18"/>
      <c r="I436" s="18"/>
      <c r="J436" s="18"/>
      <c r="K436" s="18"/>
      <c r="L436" s="18"/>
    </row>
    <row r="437" spans="8:12" s="26" customFormat="1" x14ac:dyDescent="0.25">
      <c r="H437" s="18"/>
      <c r="I437" s="18"/>
      <c r="J437" s="18"/>
      <c r="K437" s="18"/>
      <c r="L437" s="18"/>
    </row>
    <row r="438" spans="8:12" s="26" customFormat="1" x14ac:dyDescent="0.25">
      <c r="H438" s="18"/>
      <c r="I438" s="18"/>
      <c r="J438" s="18"/>
      <c r="K438" s="18"/>
      <c r="L438" s="18"/>
    </row>
    <row r="439" spans="8:12" s="26" customFormat="1" x14ac:dyDescent="0.25">
      <c r="H439" s="18"/>
      <c r="I439" s="18"/>
      <c r="J439" s="18"/>
      <c r="K439" s="18"/>
      <c r="L439" s="18"/>
    </row>
    <row r="440" spans="8:12" s="26" customFormat="1" x14ac:dyDescent="0.25">
      <c r="H440" s="18"/>
      <c r="I440" s="18"/>
      <c r="J440" s="18"/>
      <c r="K440" s="18"/>
      <c r="L440" s="18"/>
    </row>
    <row r="441" spans="8:12" s="26" customFormat="1" x14ac:dyDescent="0.25">
      <c r="H441" s="18"/>
      <c r="I441" s="18"/>
      <c r="J441" s="18"/>
      <c r="K441" s="18"/>
      <c r="L441" s="18"/>
    </row>
    <row r="442" spans="8:12" s="26" customFormat="1" x14ac:dyDescent="0.25">
      <c r="H442" s="18"/>
      <c r="I442" s="18"/>
      <c r="J442" s="18"/>
      <c r="K442" s="18"/>
      <c r="L442" s="18"/>
    </row>
    <row r="443" spans="8:12" s="26" customFormat="1" x14ac:dyDescent="0.25">
      <c r="H443" s="18"/>
      <c r="I443" s="18"/>
      <c r="J443" s="18"/>
      <c r="K443" s="18"/>
      <c r="L443" s="18"/>
    </row>
    <row r="444" spans="8:12" s="26" customFormat="1" x14ac:dyDescent="0.25">
      <c r="H444" s="18"/>
      <c r="I444" s="18"/>
      <c r="J444" s="18"/>
      <c r="K444" s="18"/>
      <c r="L444" s="18"/>
    </row>
    <row r="445" spans="8:12" s="26" customFormat="1" x14ac:dyDescent="0.25">
      <c r="H445" s="18"/>
      <c r="I445" s="18"/>
      <c r="J445" s="18"/>
      <c r="K445" s="18"/>
      <c r="L445" s="18"/>
    </row>
    <row r="446" spans="8:12" s="26" customFormat="1" x14ac:dyDescent="0.25">
      <c r="H446" s="18"/>
      <c r="I446" s="18"/>
      <c r="J446" s="18"/>
      <c r="K446" s="18"/>
      <c r="L446" s="18"/>
    </row>
    <row r="447" spans="8:12" s="26" customFormat="1" x14ac:dyDescent="0.25">
      <c r="H447" s="18"/>
      <c r="I447" s="18"/>
      <c r="J447" s="18"/>
      <c r="K447" s="18"/>
      <c r="L447" s="18"/>
    </row>
    <row r="448" spans="8:12" s="26" customFormat="1" x14ac:dyDescent="0.25">
      <c r="H448" s="18"/>
      <c r="I448" s="18"/>
      <c r="J448" s="18"/>
      <c r="K448" s="18"/>
      <c r="L448" s="18"/>
    </row>
    <row r="449" spans="8:12" s="26" customFormat="1" x14ac:dyDescent="0.25">
      <c r="H449" s="18"/>
      <c r="I449" s="18"/>
      <c r="J449" s="18"/>
      <c r="K449" s="18"/>
      <c r="L449" s="18"/>
    </row>
    <row r="450" spans="8:12" s="26" customFormat="1" x14ac:dyDescent="0.25">
      <c r="H450" s="18"/>
      <c r="I450" s="18"/>
      <c r="J450" s="18"/>
      <c r="K450" s="18"/>
      <c r="L450" s="18"/>
    </row>
    <row r="451" spans="8:12" s="26" customFormat="1" x14ac:dyDescent="0.25">
      <c r="H451" s="18"/>
      <c r="I451" s="18"/>
      <c r="J451" s="18"/>
      <c r="K451" s="18"/>
      <c r="L451" s="18"/>
    </row>
    <row r="452" spans="8:12" s="26" customFormat="1" x14ac:dyDescent="0.25">
      <c r="H452" s="18"/>
      <c r="I452" s="18"/>
      <c r="J452" s="18"/>
      <c r="K452" s="18"/>
      <c r="L452" s="18"/>
    </row>
    <row r="453" spans="8:12" s="26" customFormat="1" x14ac:dyDescent="0.25">
      <c r="H453" s="18"/>
      <c r="I453" s="18"/>
      <c r="J453" s="18"/>
      <c r="K453" s="18"/>
      <c r="L453" s="18"/>
    </row>
    <row r="454" spans="8:12" s="26" customFormat="1" x14ac:dyDescent="0.25">
      <c r="H454" s="18"/>
      <c r="I454" s="18"/>
      <c r="J454" s="18"/>
      <c r="K454" s="18"/>
      <c r="L454" s="18"/>
    </row>
    <row r="455" spans="8:12" s="26" customFormat="1" x14ac:dyDescent="0.25">
      <c r="H455" s="18"/>
      <c r="I455" s="18"/>
      <c r="J455" s="18"/>
      <c r="K455" s="18"/>
      <c r="L455" s="18"/>
    </row>
    <row r="456" spans="8:12" s="26" customFormat="1" x14ac:dyDescent="0.25">
      <c r="H456" s="18"/>
      <c r="I456" s="18"/>
      <c r="J456" s="18"/>
      <c r="K456" s="18"/>
      <c r="L456" s="18"/>
    </row>
    <row r="457" spans="8:12" s="26" customFormat="1" x14ac:dyDescent="0.25">
      <c r="H457" s="18"/>
      <c r="I457" s="18"/>
      <c r="J457" s="18"/>
      <c r="K457" s="18"/>
      <c r="L457" s="18"/>
    </row>
    <row r="458" spans="8:12" s="26" customFormat="1" x14ac:dyDescent="0.25">
      <c r="H458" s="18"/>
      <c r="I458" s="18"/>
      <c r="J458" s="18"/>
      <c r="K458" s="18"/>
      <c r="L458" s="18"/>
    </row>
    <row r="459" spans="8:12" s="26" customFormat="1" x14ac:dyDescent="0.25">
      <c r="H459" s="18"/>
      <c r="I459" s="18"/>
      <c r="J459" s="18"/>
      <c r="K459" s="18"/>
      <c r="L459" s="18"/>
    </row>
    <row r="460" spans="8:12" s="26" customFormat="1" x14ac:dyDescent="0.25">
      <c r="H460" s="18"/>
      <c r="I460" s="18"/>
      <c r="J460" s="18"/>
      <c r="K460" s="18"/>
      <c r="L460" s="18"/>
    </row>
    <row r="461" spans="8:12" s="26" customFormat="1" x14ac:dyDescent="0.25">
      <c r="H461" s="18"/>
      <c r="I461" s="18"/>
      <c r="J461" s="18"/>
      <c r="K461" s="18"/>
      <c r="L461" s="18"/>
    </row>
    <row r="462" spans="8:12" s="26" customFormat="1" x14ac:dyDescent="0.25">
      <c r="H462" s="18"/>
      <c r="I462" s="18"/>
      <c r="J462" s="18"/>
      <c r="K462" s="18"/>
      <c r="L462" s="18"/>
    </row>
    <row r="463" spans="8:12" s="26" customFormat="1" x14ac:dyDescent="0.25">
      <c r="H463" s="18"/>
      <c r="I463" s="18"/>
      <c r="J463" s="18"/>
      <c r="K463" s="18"/>
      <c r="L463" s="18"/>
    </row>
    <row r="464" spans="8:12" s="26" customFormat="1" x14ac:dyDescent="0.25">
      <c r="H464" s="18"/>
      <c r="I464" s="18"/>
      <c r="J464" s="18"/>
      <c r="K464" s="18"/>
      <c r="L464" s="18"/>
    </row>
    <row r="465" spans="8:12" s="26" customFormat="1" x14ac:dyDescent="0.25">
      <c r="H465" s="18"/>
      <c r="I465" s="18"/>
      <c r="J465" s="18"/>
      <c r="K465" s="18"/>
      <c r="L465" s="18"/>
    </row>
    <row r="466" spans="8:12" s="26" customFormat="1" x14ac:dyDescent="0.25">
      <c r="H466" s="18"/>
      <c r="I466" s="18"/>
      <c r="J466" s="18"/>
      <c r="K466" s="18"/>
      <c r="L466" s="18"/>
    </row>
    <row r="467" spans="8:12" s="26" customFormat="1" x14ac:dyDescent="0.25">
      <c r="H467" s="18"/>
      <c r="I467" s="18"/>
      <c r="J467" s="18"/>
      <c r="K467" s="18"/>
      <c r="L467" s="18"/>
    </row>
    <row r="468" spans="8:12" s="26" customFormat="1" x14ac:dyDescent="0.25">
      <c r="H468" s="18"/>
      <c r="I468" s="18"/>
      <c r="J468" s="18"/>
      <c r="K468" s="18"/>
      <c r="L468" s="18"/>
    </row>
    <row r="469" spans="8:12" s="26" customFormat="1" x14ac:dyDescent="0.25">
      <c r="H469" s="18"/>
      <c r="I469" s="18"/>
      <c r="J469" s="18"/>
      <c r="K469" s="18"/>
      <c r="L469" s="18"/>
    </row>
    <row r="470" spans="8:12" s="26" customFormat="1" x14ac:dyDescent="0.25">
      <c r="H470" s="18"/>
      <c r="I470" s="18"/>
      <c r="J470" s="18"/>
      <c r="K470" s="18"/>
      <c r="L470" s="18"/>
    </row>
    <row r="471" spans="8:12" s="26" customFormat="1" x14ac:dyDescent="0.25">
      <c r="H471" s="18"/>
      <c r="I471" s="18"/>
      <c r="J471" s="18"/>
      <c r="K471" s="18"/>
      <c r="L471" s="18"/>
    </row>
    <row r="472" spans="8:12" s="26" customFormat="1" x14ac:dyDescent="0.25">
      <c r="H472" s="18"/>
      <c r="I472" s="18"/>
      <c r="J472" s="18"/>
      <c r="K472" s="18"/>
      <c r="L472" s="18"/>
    </row>
    <row r="473" spans="8:12" s="26" customFormat="1" x14ac:dyDescent="0.25">
      <c r="H473" s="18"/>
      <c r="I473" s="18"/>
      <c r="J473" s="18"/>
      <c r="K473" s="18"/>
      <c r="L473" s="18"/>
    </row>
    <row r="474" spans="8:12" s="26" customFormat="1" x14ac:dyDescent="0.25">
      <c r="H474" s="18"/>
      <c r="I474" s="18"/>
      <c r="J474" s="18"/>
      <c r="K474" s="18"/>
      <c r="L474" s="18"/>
    </row>
    <row r="475" spans="8:12" s="26" customFormat="1" x14ac:dyDescent="0.25">
      <c r="H475" s="18"/>
      <c r="I475" s="18"/>
      <c r="J475" s="18"/>
      <c r="K475" s="18"/>
      <c r="L475" s="18"/>
    </row>
    <row r="476" spans="8:12" s="26" customFormat="1" x14ac:dyDescent="0.25">
      <c r="H476" s="18"/>
      <c r="I476" s="18"/>
      <c r="J476" s="18"/>
      <c r="K476" s="18"/>
      <c r="L476" s="18"/>
    </row>
    <row r="477" spans="8:12" s="26" customFormat="1" x14ac:dyDescent="0.25">
      <c r="H477" s="18"/>
      <c r="I477" s="18"/>
      <c r="J477" s="18"/>
      <c r="K477" s="18"/>
      <c r="L477" s="18"/>
    </row>
    <row r="478" spans="8:12" s="26" customFormat="1" x14ac:dyDescent="0.25">
      <c r="H478" s="18"/>
      <c r="I478" s="18"/>
      <c r="J478" s="18"/>
      <c r="K478" s="18"/>
      <c r="L478" s="18"/>
    </row>
    <row r="479" spans="8:12" s="26" customFormat="1" x14ac:dyDescent="0.25">
      <c r="H479" s="18"/>
      <c r="I479" s="18"/>
      <c r="J479" s="18"/>
      <c r="K479" s="18"/>
      <c r="L479" s="18"/>
    </row>
    <row r="480" spans="8:12" s="26" customFormat="1" x14ac:dyDescent="0.25">
      <c r="H480" s="18"/>
      <c r="I480" s="18"/>
      <c r="J480" s="18"/>
      <c r="K480" s="18"/>
      <c r="L480" s="18"/>
    </row>
    <row r="481" spans="8:12" s="26" customFormat="1" x14ac:dyDescent="0.25">
      <c r="H481" s="18"/>
      <c r="I481" s="18"/>
      <c r="J481" s="18"/>
      <c r="K481" s="18"/>
      <c r="L481" s="18"/>
    </row>
    <row r="482" spans="8:12" s="26" customFormat="1" x14ac:dyDescent="0.25">
      <c r="H482" s="18"/>
      <c r="I482" s="18"/>
      <c r="J482" s="18"/>
      <c r="K482" s="18"/>
      <c r="L482" s="18"/>
    </row>
    <row r="483" spans="8:12" s="26" customFormat="1" x14ac:dyDescent="0.25">
      <c r="H483" s="18"/>
      <c r="I483" s="18"/>
      <c r="J483" s="18"/>
      <c r="K483" s="18"/>
      <c r="L483" s="18"/>
    </row>
    <row r="484" spans="8:12" s="26" customFormat="1" x14ac:dyDescent="0.25">
      <c r="H484" s="18"/>
      <c r="I484" s="18"/>
      <c r="J484" s="18"/>
      <c r="K484" s="18"/>
      <c r="L484" s="18"/>
    </row>
    <row r="485" spans="8:12" s="26" customFormat="1" x14ac:dyDescent="0.25">
      <c r="H485" s="18"/>
      <c r="I485" s="18"/>
      <c r="J485" s="18"/>
      <c r="K485" s="18"/>
      <c r="L485" s="18"/>
    </row>
    <row r="486" spans="8:12" s="26" customFormat="1" x14ac:dyDescent="0.25">
      <c r="H486" s="18"/>
      <c r="I486" s="18"/>
      <c r="J486" s="18"/>
      <c r="K486" s="18"/>
      <c r="L486" s="18"/>
    </row>
    <row r="487" spans="8:12" s="26" customFormat="1" x14ac:dyDescent="0.25">
      <c r="H487" s="18"/>
      <c r="I487" s="18"/>
      <c r="J487" s="18"/>
      <c r="K487" s="18"/>
      <c r="L487" s="18"/>
    </row>
    <row r="488" spans="8:12" s="26" customFormat="1" x14ac:dyDescent="0.25">
      <c r="H488" s="18"/>
      <c r="I488" s="18"/>
      <c r="J488" s="18"/>
      <c r="K488" s="18"/>
      <c r="L488" s="18"/>
    </row>
    <row r="489" spans="8:12" s="26" customFormat="1" x14ac:dyDescent="0.25">
      <c r="H489" s="18"/>
      <c r="I489" s="18"/>
      <c r="J489" s="18"/>
      <c r="K489" s="18"/>
      <c r="L489" s="18"/>
    </row>
    <row r="490" spans="8:12" s="26" customFormat="1" x14ac:dyDescent="0.25">
      <c r="H490" s="18"/>
      <c r="I490" s="18"/>
      <c r="J490" s="18"/>
      <c r="K490" s="18"/>
      <c r="L490" s="18"/>
    </row>
    <row r="491" spans="8:12" s="26" customFormat="1" x14ac:dyDescent="0.25">
      <c r="H491" s="18"/>
      <c r="I491" s="18"/>
      <c r="J491" s="18"/>
      <c r="K491" s="18"/>
      <c r="L491" s="18"/>
    </row>
    <row r="492" spans="8:12" s="26" customFormat="1" x14ac:dyDescent="0.25">
      <c r="H492" s="18"/>
      <c r="I492" s="18"/>
      <c r="J492" s="18"/>
      <c r="K492" s="18"/>
      <c r="L492" s="18"/>
    </row>
    <row r="493" spans="8:12" s="26" customFormat="1" x14ac:dyDescent="0.25">
      <c r="H493" s="18"/>
      <c r="I493" s="18"/>
      <c r="J493" s="18"/>
      <c r="K493" s="18"/>
      <c r="L493" s="18"/>
    </row>
    <row r="494" spans="8:12" s="26" customFormat="1" x14ac:dyDescent="0.25">
      <c r="H494" s="18"/>
      <c r="I494" s="18"/>
      <c r="J494" s="18"/>
      <c r="K494" s="18"/>
      <c r="L494" s="18"/>
    </row>
    <row r="495" spans="8:12" s="26" customFormat="1" x14ac:dyDescent="0.25">
      <c r="H495" s="18"/>
      <c r="I495" s="18"/>
      <c r="J495" s="18"/>
      <c r="K495" s="18"/>
      <c r="L495" s="18"/>
    </row>
    <row r="496" spans="8:12" s="26" customFormat="1" x14ac:dyDescent="0.25">
      <c r="H496" s="18"/>
      <c r="I496" s="18"/>
      <c r="J496" s="18"/>
      <c r="K496" s="18"/>
      <c r="L496" s="18"/>
    </row>
    <row r="497" spans="8:12" s="26" customFormat="1" x14ac:dyDescent="0.25">
      <c r="H497" s="18"/>
      <c r="I497" s="18"/>
      <c r="J497" s="18"/>
      <c r="K497" s="18"/>
      <c r="L497" s="18"/>
    </row>
    <row r="498" spans="8:12" s="26" customFormat="1" x14ac:dyDescent="0.25">
      <c r="H498" s="18"/>
      <c r="I498" s="18"/>
      <c r="J498" s="18"/>
      <c r="K498" s="18"/>
      <c r="L498" s="18"/>
    </row>
    <row r="499" spans="8:12" s="26" customFormat="1" x14ac:dyDescent="0.25">
      <c r="H499" s="18"/>
      <c r="I499" s="18"/>
      <c r="J499" s="18"/>
      <c r="K499" s="18"/>
      <c r="L499" s="18"/>
    </row>
    <row r="500" spans="8:12" s="26" customFormat="1" x14ac:dyDescent="0.25">
      <c r="H500" s="18"/>
      <c r="I500" s="18"/>
      <c r="J500" s="18"/>
      <c r="K500" s="18"/>
      <c r="L500" s="18"/>
    </row>
    <row r="501" spans="8:12" s="26" customFormat="1" x14ac:dyDescent="0.25">
      <c r="H501" s="18"/>
      <c r="I501" s="18"/>
      <c r="J501" s="18"/>
      <c r="K501" s="18"/>
      <c r="L501" s="18"/>
    </row>
    <row r="502" spans="8:12" s="26" customFormat="1" x14ac:dyDescent="0.25">
      <c r="H502" s="18"/>
      <c r="I502" s="18"/>
      <c r="J502" s="18"/>
      <c r="K502" s="18"/>
      <c r="L502" s="18"/>
    </row>
    <row r="503" spans="8:12" s="26" customFormat="1" x14ac:dyDescent="0.25">
      <c r="H503" s="18"/>
      <c r="I503" s="18"/>
      <c r="J503" s="18"/>
      <c r="K503" s="18"/>
      <c r="L503" s="18"/>
    </row>
    <row r="504" spans="8:12" s="26" customFormat="1" x14ac:dyDescent="0.25">
      <c r="H504" s="18"/>
      <c r="I504" s="18"/>
      <c r="J504" s="18"/>
      <c r="K504" s="18"/>
      <c r="L504" s="18"/>
    </row>
    <row r="505" spans="8:12" s="26" customFormat="1" x14ac:dyDescent="0.25">
      <c r="H505" s="18"/>
      <c r="I505" s="18"/>
      <c r="J505" s="18"/>
      <c r="K505" s="18"/>
      <c r="L505" s="18"/>
    </row>
    <row r="506" spans="8:12" s="26" customFormat="1" x14ac:dyDescent="0.25">
      <c r="H506" s="18"/>
      <c r="I506" s="18"/>
      <c r="J506" s="18"/>
      <c r="K506" s="18"/>
      <c r="L506" s="18"/>
    </row>
    <row r="507" spans="8:12" s="26" customFormat="1" x14ac:dyDescent="0.25">
      <c r="H507" s="18"/>
      <c r="I507" s="18"/>
      <c r="J507" s="18"/>
      <c r="K507" s="18"/>
      <c r="L507" s="18"/>
    </row>
    <row r="508" spans="8:12" s="26" customFormat="1" x14ac:dyDescent="0.25">
      <c r="H508" s="18"/>
      <c r="I508" s="18"/>
      <c r="J508" s="18"/>
      <c r="K508" s="18"/>
      <c r="L508" s="18"/>
    </row>
    <row r="509" spans="8:12" s="26" customFormat="1" x14ac:dyDescent="0.25">
      <c r="H509" s="18"/>
      <c r="I509" s="18"/>
      <c r="J509" s="18"/>
      <c r="K509" s="18"/>
      <c r="L509" s="18"/>
    </row>
    <row r="510" spans="8:12" s="26" customFormat="1" x14ac:dyDescent="0.25">
      <c r="H510" s="18"/>
      <c r="I510" s="18"/>
      <c r="J510" s="18"/>
      <c r="K510" s="18"/>
      <c r="L510" s="18"/>
    </row>
    <row r="511" spans="8:12" s="26" customFormat="1" x14ac:dyDescent="0.25">
      <c r="H511" s="18"/>
      <c r="I511" s="18"/>
      <c r="J511" s="18"/>
      <c r="K511" s="18"/>
      <c r="L511" s="18"/>
    </row>
    <row r="512" spans="8:12" s="26" customFormat="1" x14ac:dyDescent="0.25">
      <c r="H512" s="18"/>
      <c r="I512" s="18"/>
      <c r="J512" s="18"/>
      <c r="K512" s="18"/>
      <c r="L512" s="18"/>
    </row>
    <row r="513" spans="8:12" s="26" customFormat="1" x14ac:dyDescent="0.25">
      <c r="H513" s="18"/>
      <c r="I513" s="18"/>
      <c r="J513" s="18"/>
      <c r="K513" s="18"/>
      <c r="L513" s="18"/>
    </row>
    <row r="514" spans="8:12" s="26" customFormat="1" x14ac:dyDescent="0.25">
      <c r="H514" s="18"/>
      <c r="I514" s="18"/>
      <c r="J514" s="18"/>
      <c r="K514" s="18"/>
      <c r="L514" s="18"/>
    </row>
    <row r="515" spans="8:12" s="26" customFormat="1" x14ac:dyDescent="0.25">
      <c r="H515" s="18"/>
      <c r="I515" s="18"/>
      <c r="J515" s="18"/>
      <c r="K515" s="18"/>
      <c r="L515" s="18"/>
    </row>
    <row r="516" spans="8:12" s="26" customFormat="1" x14ac:dyDescent="0.25">
      <c r="H516" s="18"/>
      <c r="I516" s="18"/>
      <c r="J516" s="18"/>
      <c r="K516" s="18"/>
      <c r="L516" s="18"/>
    </row>
    <row r="517" spans="8:12" s="26" customFormat="1" x14ac:dyDescent="0.25">
      <c r="H517" s="18"/>
      <c r="I517" s="18"/>
      <c r="J517" s="18"/>
      <c r="K517" s="18"/>
      <c r="L517" s="18"/>
    </row>
    <row r="518" spans="8:12" s="26" customFormat="1" x14ac:dyDescent="0.25">
      <c r="H518" s="18"/>
      <c r="I518" s="18"/>
      <c r="J518" s="18"/>
      <c r="K518" s="18"/>
      <c r="L518" s="18"/>
    </row>
    <row r="519" spans="8:12" s="26" customFormat="1" x14ac:dyDescent="0.25">
      <c r="H519" s="18"/>
      <c r="I519" s="18"/>
      <c r="J519" s="18"/>
      <c r="K519" s="18"/>
      <c r="L519" s="18"/>
    </row>
    <row r="520" spans="8:12" s="26" customFormat="1" x14ac:dyDescent="0.25">
      <c r="H520" s="18"/>
      <c r="I520" s="18"/>
      <c r="J520" s="18"/>
      <c r="K520" s="18"/>
      <c r="L520" s="18"/>
    </row>
    <row r="521" spans="8:12" s="26" customFormat="1" x14ac:dyDescent="0.25">
      <c r="H521" s="18"/>
      <c r="I521" s="18"/>
      <c r="J521" s="18"/>
      <c r="K521" s="18"/>
      <c r="L521" s="18"/>
    </row>
    <row r="522" spans="8:12" s="26" customFormat="1" x14ac:dyDescent="0.25">
      <c r="H522" s="18"/>
      <c r="I522" s="18"/>
      <c r="J522" s="18"/>
      <c r="K522" s="18"/>
      <c r="L522" s="18"/>
    </row>
    <row r="523" spans="8:12" s="26" customFormat="1" x14ac:dyDescent="0.25">
      <c r="H523" s="18"/>
      <c r="I523" s="18"/>
      <c r="J523" s="18"/>
      <c r="K523" s="18"/>
      <c r="L523" s="18"/>
    </row>
    <row r="524" spans="8:12" s="26" customFormat="1" x14ac:dyDescent="0.25">
      <c r="H524" s="18"/>
      <c r="I524" s="18"/>
      <c r="J524" s="18"/>
      <c r="K524" s="18"/>
      <c r="L524" s="18"/>
    </row>
    <row r="525" spans="8:12" s="26" customFormat="1" x14ac:dyDescent="0.25">
      <c r="H525" s="18"/>
      <c r="I525" s="18"/>
      <c r="J525" s="18"/>
      <c r="K525" s="18"/>
      <c r="L525" s="18"/>
    </row>
    <row r="526" spans="8:12" s="26" customFormat="1" x14ac:dyDescent="0.25">
      <c r="H526" s="18"/>
      <c r="I526" s="18"/>
      <c r="J526" s="18"/>
      <c r="K526" s="18"/>
      <c r="L526" s="18"/>
    </row>
    <row r="527" spans="8:12" s="26" customFormat="1" x14ac:dyDescent="0.25">
      <c r="H527" s="18"/>
      <c r="I527" s="18"/>
      <c r="J527" s="18"/>
      <c r="K527" s="18"/>
      <c r="L527" s="18"/>
    </row>
    <row r="528" spans="8:12" s="26" customFormat="1" x14ac:dyDescent="0.25">
      <c r="H528" s="18"/>
      <c r="I528" s="18"/>
      <c r="J528" s="18"/>
      <c r="K528" s="18"/>
      <c r="L528" s="18"/>
    </row>
    <row r="529" spans="8:12" s="26" customFormat="1" x14ac:dyDescent="0.25">
      <c r="H529" s="18"/>
      <c r="I529" s="18"/>
      <c r="J529" s="18"/>
      <c r="K529" s="18"/>
      <c r="L529" s="18"/>
    </row>
    <row r="530" spans="8:12" s="26" customFormat="1" x14ac:dyDescent="0.25">
      <c r="H530" s="18"/>
      <c r="I530" s="18"/>
      <c r="J530" s="18"/>
      <c r="K530" s="18"/>
      <c r="L530" s="18"/>
    </row>
    <row r="531" spans="8:12" s="26" customFormat="1" x14ac:dyDescent="0.25">
      <c r="H531" s="18"/>
      <c r="I531" s="18"/>
      <c r="J531" s="18"/>
      <c r="K531" s="18"/>
      <c r="L531" s="18"/>
    </row>
    <row r="532" spans="8:12" s="26" customFormat="1" x14ac:dyDescent="0.25">
      <c r="H532" s="18"/>
      <c r="I532" s="18"/>
      <c r="J532" s="18"/>
      <c r="K532" s="18"/>
      <c r="L532" s="18"/>
    </row>
    <row r="533" spans="8:12" s="26" customFormat="1" x14ac:dyDescent="0.25">
      <c r="H533" s="18"/>
      <c r="I533" s="18"/>
      <c r="J533" s="18"/>
      <c r="K533" s="18"/>
      <c r="L533" s="18"/>
    </row>
    <row r="534" spans="8:12" s="26" customFormat="1" x14ac:dyDescent="0.25">
      <c r="H534" s="18"/>
      <c r="I534" s="18"/>
      <c r="J534" s="18"/>
      <c r="K534" s="18"/>
      <c r="L534" s="18"/>
    </row>
    <row r="535" spans="8:12" s="26" customFormat="1" x14ac:dyDescent="0.25">
      <c r="H535" s="18"/>
      <c r="I535" s="18"/>
      <c r="J535" s="18"/>
      <c r="K535" s="18"/>
      <c r="L535" s="18"/>
    </row>
    <row r="536" spans="8:12" s="26" customFormat="1" x14ac:dyDescent="0.25">
      <c r="H536" s="18"/>
      <c r="I536" s="18"/>
      <c r="J536" s="18"/>
      <c r="K536" s="18"/>
      <c r="L536" s="18"/>
    </row>
    <row r="537" spans="8:12" s="26" customFormat="1" x14ac:dyDescent="0.25">
      <c r="H537" s="18"/>
      <c r="I537" s="18"/>
      <c r="J537" s="18"/>
      <c r="K537" s="18"/>
      <c r="L537" s="18"/>
    </row>
    <row r="538" spans="8:12" s="26" customFormat="1" x14ac:dyDescent="0.25">
      <c r="H538" s="18"/>
      <c r="I538" s="18"/>
      <c r="J538" s="18"/>
      <c r="K538" s="18"/>
      <c r="L538" s="18"/>
    </row>
    <row r="539" spans="8:12" s="26" customFormat="1" x14ac:dyDescent="0.25">
      <c r="H539" s="18"/>
      <c r="I539" s="18"/>
      <c r="J539" s="18"/>
      <c r="K539" s="18"/>
      <c r="L539" s="18"/>
    </row>
    <row r="540" spans="8:12" s="26" customFormat="1" x14ac:dyDescent="0.25">
      <c r="H540" s="18"/>
      <c r="I540" s="18"/>
      <c r="J540" s="18"/>
      <c r="K540" s="18"/>
      <c r="L540" s="18"/>
    </row>
    <row r="541" spans="8:12" s="26" customFormat="1" x14ac:dyDescent="0.25">
      <c r="H541" s="18"/>
      <c r="I541" s="18"/>
      <c r="J541" s="18"/>
      <c r="K541" s="18"/>
      <c r="L541" s="18"/>
    </row>
    <row r="542" spans="8:12" s="26" customFormat="1" x14ac:dyDescent="0.25">
      <c r="H542" s="18"/>
      <c r="I542" s="18"/>
      <c r="J542" s="18"/>
      <c r="K542" s="18"/>
      <c r="L542" s="18"/>
    </row>
    <row r="543" spans="8:12" s="26" customFormat="1" x14ac:dyDescent="0.25">
      <c r="H543" s="18"/>
      <c r="I543" s="18"/>
      <c r="J543" s="18"/>
      <c r="K543" s="18"/>
      <c r="L543" s="18"/>
    </row>
    <row r="544" spans="8:12" s="26" customFormat="1" x14ac:dyDescent="0.25">
      <c r="H544" s="18"/>
      <c r="I544" s="18"/>
      <c r="J544" s="18"/>
      <c r="K544" s="18"/>
      <c r="L544" s="18"/>
    </row>
    <row r="545" spans="8:12" s="26" customFormat="1" x14ac:dyDescent="0.25">
      <c r="H545" s="18"/>
      <c r="I545" s="18"/>
      <c r="J545" s="18"/>
      <c r="K545" s="18"/>
      <c r="L545" s="18"/>
    </row>
    <row r="546" spans="8:12" s="26" customFormat="1" x14ac:dyDescent="0.25">
      <c r="H546" s="18"/>
      <c r="I546" s="18"/>
      <c r="J546" s="18"/>
      <c r="K546" s="18"/>
      <c r="L546" s="18"/>
    </row>
    <row r="547" spans="8:12" s="26" customFormat="1" x14ac:dyDescent="0.25">
      <c r="H547" s="18"/>
      <c r="I547" s="18"/>
      <c r="J547" s="18"/>
      <c r="K547" s="18"/>
      <c r="L547" s="18"/>
    </row>
    <row r="548" spans="8:12" s="26" customFormat="1" x14ac:dyDescent="0.25">
      <c r="H548" s="18"/>
      <c r="I548" s="18"/>
      <c r="J548" s="18"/>
      <c r="K548" s="18"/>
      <c r="L548" s="18"/>
    </row>
    <row r="549" spans="8:12" s="26" customFormat="1" x14ac:dyDescent="0.25">
      <c r="H549" s="18"/>
      <c r="I549" s="18"/>
      <c r="J549" s="18"/>
      <c r="K549" s="18"/>
      <c r="L549" s="18"/>
    </row>
    <row r="550" spans="8:12" s="26" customFormat="1" x14ac:dyDescent="0.25">
      <c r="H550" s="18"/>
      <c r="I550" s="18"/>
      <c r="J550" s="18"/>
      <c r="K550" s="18"/>
      <c r="L550" s="18"/>
    </row>
    <row r="551" spans="8:12" s="26" customFormat="1" x14ac:dyDescent="0.25">
      <c r="H551" s="18"/>
      <c r="I551" s="18"/>
      <c r="J551" s="18"/>
      <c r="K551" s="18"/>
      <c r="L551" s="18"/>
    </row>
    <row r="552" spans="8:12" s="26" customFormat="1" x14ac:dyDescent="0.25">
      <c r="H552" s="18"/>
      <c r="I552" s="18"/>
      <c r="J552" s="18"/>
      <c r="K552" s="18"/>
      <c r="L552" s="18"/>
    </row>
    <row r="553" spans="8:12" s="26" customFormat="1" x14ac:dyDescent="0.25">
      <c r="H553" s="18"/>
      <c r="I553" s="18"/>
      <c r="J553" s="18"/>
      <c r="K553" s="18"/>
      <c r="L553" s="18"/>
    </row>
    <row r="554" spans="8:12" s="26" customFormat="1" x14ac:dyDescent="0.25">
      <c r="H554" s="18"/>
      <c r="I554" s="18"/>
      <c r="J554" s="18"/>
      <c r="K554" s="18"/>
      <c r="L554" s="18"/>
    </row>
    <row r="555" spans="8:12" s="26" customFormat="1" x14ac:dyDescent="0.25">
      <c r="H555" s="18"/>
      <c r="I555" s="18"/>
      <c r="J555" s="18"/>
      <c r="K555" s="18"/>
      <c r="L555" s="18"/>
    </row>
    <row r="556" spans="8:12" s="26" customFormat="1" x14ac:dyDescent="0.25">
      <c r="H556" s="18"/>
      <c r="I556" s="18"/>
      <c r="J556" s="18"/>
      <c r="K556" s="18"/>
      <c r="L556" s="18"/>
    </row>
    <row r="557" spans="8:12" s="26" customFormat="1" x14ac:dyDescent="0.25">
      <c r="H557" s="18"/>
      <c r="I557" s="18"/>
      <c r="J557" s="18"/>
      <c r="K557" s="18"/>
      <c r="L557" s="18"/>
    </row>
    <row r="558" spans="8:12" s="26" customFormat="1" x14ac:dyDescent="0.25">
      <c r="H558" s="18"/>
      <c r="I558" s="18"/>
      <c r="J558" s="18"/>
      <c r="K558" s="18"/>
      <c r="L558" s="18"/>
    </row>
    <row r="559" spans="8:12" s="26" customFormat="1" x14ac:dyDescent="0.25">
      <c r="H559" s="18"/>
      <c r="I559" s="18"/>
      <c r="J559" s="18"/>
      <c r="K559" s="18"/>
      <c r="L559" s="18"/>
    </row>
    <row r="560" spans="8:12" s="26" customFormat="1" x14ac:dyDescent="0.25">
      <c r="H560" s="18"/>
      <c r="I560" s="18"/>
      <c r="J560" s="18"/>
      <c r="K560" s="18"/>
      <c r="L560" s="18"/>
    </row>
    <row r="561" spans="8:12" s="26" customFormat="1" x14ac:dyDescent="0.25">
      <c r="H561" s="18"/>
      <c r="I561" s="18"/>
      <c r="J561" s="18"/>
      <c r="K561" s="18"/>
      <c r="L561" s="18"/>
    </row>
    <row r="562" spans="8:12" s="26" customFormat="1" x14ac:dyDescent="0.25">
      <c r="H562" s="18"/>
      <c r="I562" s="18"/>
      <c r="J562" s="18"/>
      <c r="K562" s="18"/>
      <c r="L562" s="18"/>
    </row>
    <row r="563" spans="8:12" s="26" customFormat="1" x14ac:dyDescent="0.25">
      <c r="H563" s="18"/>
      <c r="I563" s="18"/>
      <c r="J563" s="18"/>
      <c r="K563" s="18"/>
      <c r="L563" s="18"/>
    </row>
    <row r="564" spans="8:12" s="26" customFormat="1" x14ac:dyDescent="0.25">
      <c r="H564" s="18"/>
      <c r="I564" s="18"/>
      <c r="J564" s="18"/>
      <c r="K564" s="18"/>
      <c r="L564" s="18"/>
    </row>
    <row r="565" spans="8:12" s="26" customFormat="1" x14ac:dyDescent="0.25">
      <c r="H565" s="18"/>
      <c r="I565" s="18"/>
      <c r="J565" s="18"/>
      <c r="K565" s="18"/>
      <c r="L565" s="18"/>
    </row>
    <row r="566" spans="8:12" s="26" customFormat="1" x14ac:dyDescent="0.25">
      <c r="H566" s="18"/>
      <c r="I566" s="18"/>
      <c r="J566" s="18"/>
      <c r="K566" s="18"/>
      <c r="L566" s="18"/>
    </row>
    <row r="567" spans="8:12" s="26" customFormat="1" x14ac:dyDescent="0.25">
      <c r="H567" s="18"/>
      <c r="I567" s="18"/>
      <c r="J567" s="18"/>
      <c r="K567" s="18"/>
      <c r="L567" s="18"/>
    </row>
    <row r="568" spans="8:12" s="26" customFormat="1" x14ac:dyDescent="0.25">
      <c r="H568" s="18"/>
      <c r="I568" s="18"/>
      <c r="J568" s="18"/>
      <c r="K568" s="18"/>
      <c r="L568" s="18"/>
    </row>
    <row r="569" spans="8:12" s="26" customFormat="1" x14ac:dyDescent="0.25">
      <c r="H569" s="18"/>
      <c r="I569" s="18"/>
      <c r="J569" s="18"/>
      <c r="K569" s="18"/>
      <c r="L569" s="18"/>
    </row>
    <row r="570" spans="8:12" s="26" customFormat="1" x14ac:dyDescent="0.25">
      <c r="H570" s="18"/>
      <c r="I570" s="18"/>
      <c r="J570" s="18"/>
      <c r="K570" s="18"/>
      <c r="L570" s="18"/>
    </row>
    <row r="571" spans="8:12" s="26" customFormat="1" x14ac:dyDescent="0.25">
      <c r="H571" s="18"/>
      <c r="I571" s="18"/>
      <c r="J571" s="18"/>
      <c r="K571" s="18"/>
      <c r="L571" s="18"/>
    </row>
    <row r="572" spans="8:12" s="26" customFormat="1" x14ac:dyDescent="0.25">
      <c r="H572" s="18"/>
      <c r="I572" s="18"/>
      <c r="J572" s="18"/>
      <c r="K572" s="18"/>
      <c r="L572" s="18"/>
    </row>
    <row r="573" spans="8:12" s="26" customFormat="1" x14ac:dyDescent="0.25">
      <c r="H573" s="18"/>
      <c r="I573" s="18"/>
      <c r="J573" s="18"/>
      <c r="K573" s="18"/>
      <c r="L573" s="18"/>
    </row>
    <row r="574" spans="8:12" s="26" customFormat="1" x14ac:dyDescent="0.25">
      <c r="H574" s="18"/>
      <c r="I574" s="18"/>
      <c r="J574" s="18"/>
      <c r="K574" s="18"/>
      <c r="L574" s="18"/>
    </row>
    <row r="575" spans="8:12" s="26" customFormat="1" x14ac:dyDescent="0.25">
      <c r="H575" s="18"/>
      <c r="I575" s="18"/>
      <c r="J575" s="18"/>
      <c r="K575" s="18"/>
      <c r="L575" s="18"/>
    </row>
    <row r="576" spans="8:12" s="26" customFormat="1" x14ac:dyDescent="0.25">
      <c r="H576" s="18"/>
      <c r="I576" s="18"/>
      <c r="J576" s="18"/>
      <c r="K576" s="18"/>
      <c r="L576" s="18"/>
    </row>
    <row r="577" spans="8:12" s="26" customFormat="1" x14ac:dyDescent="0.25">
      <c r="H577" s="18"/>
      <c r="I577" s="18"/>
      <c r="J577" s="18"/>
      <c r="K577" s="18"/>
      <c r="L577" s="18"/>
    </row>
    <row r="578" spans="8:12" s="26" customFormat="1" x14ac:dyDescent="0.25">
      <c r="H578" s="18"/>
      <c r="I578" s="18"/>
      <c r="J578" s="18"/>
      <c r="K578" s="18"/>
      <c r="L578" s="18"/>
    </row>
    <row r="579" spans="8:12" s="26" customFormat="1" x14ac:dyDescent="0.25">
      <c r="H579" s="18"/>
      <c r="I579" s="18"/>
      <c r="J579" s="18"/>
      <c r="K579" s="18"/>
      <c r="L579" s="18"/>
    </row>
    <row r="580" spans="8:12" s="26" customFormat="1" x14ac:dyDescent="0.25">
      <c r="H580" s="18"/>
      <c r="I580" s="18"/>
      <c r="J580" s="18"/>
      <c r="K580" s="18"/>
      <c r="L580" s="18"/>
    </row>
    <row r="581" spans="8:12" s="26" customFormat="1" x14ac:dyDescent="0.25">
      <c r="H581" s="18"/>
      <c r="I581" s="18"/>
      <c r="J581" s="18"/>
      <c r="K581" s="18"/>
      <c r="L581" s="18"/>
    </row>
    <row r="582" spans="8:12" s="26" customFormat="1" x14ac:dyDescent="0.25">
      <c r="H582" s="18"/>
      <c r="I582" s="18"/>
      <c r="J582" s="18"/>
      <c r="K582" s="18"/>
      <c r="L582" s="18"/>
    </row>
    <row r="583" spans="8:12" s="26" customFormat="1" x14ac:dyDescent="0.25">
      <c r="H583" s="18"/>
      <c r="I583" s="18"/>
      <c r="J583" s="18"/>
      <c r="K583" s="18"/>
      <c r="L583" s="18"/>
    </row>
    <row r="584" spans="8:12" s="26" customFormat="1" x14ac:dyDescent="0.25">
      <c r="H584" s="18"/>
      <c r="I584" s="18"/>
      <c r="J584" s="18"/>
      <c r="K584" s="18"/>
      <c r="L584" s="18"/>
    </row>
    <row r="585" spans="8:12" s="26" customFormat="1" x14ac:dyDescent="0.25">
      <c r="H585" s="18"/>
      <c r="I585" s="18"/>
      <c r="J585" s="18"/>
      <c r="K585" s="18"/>
      <c r="L585" s="18"/>
    </row>
    <row r="586" spans="8:12" s="26" customFormat="1" x14ac:dyDescent="0.25">
      <c r="H586" s="18"/>
      <c r="I586" s="18"/>
      <c r="J586" s="18"/>
      <c r="K586" s="18"/>
      <c r="L586" s="18"/>
    </row>
    <row r="587" spans="8:12" s="26" customFormat="1" x14ac:dyDescent="0.25">
      <c r="H587" s="18"/>
      <c r="I587" s="18"/>
      <c r="J587" s="18"/>
      <c r="K587" s="18"/>
      <c r="L587" s="18"/>
    </row>
    <row r="588" spans="8:12" s="26" customFormat="1" x14ac:dyDescent="0.25">
      <c r="H588" s="18"/>
      <c r="I588" s="18"/>
      <c r="J588" s="18"/>
      <c r="K588" s="18"/>
      <c r="L588" s="18"/>
    </row>
    <row r="589" spans="8:12" s="26" customFormat="1" x14ac:dyDescent="0.25">
      <c r="H589" s="18"/>
      <c r="I589" s="18"/>
      <c r="J589" s="18"/>
      <c r="K589" s="18"/>
      <c r="L589" s="18"/>
    </row>
    <row r="590" spans="8:12" s="26" customFormat="1" x14ac:dyDescent="0.25">
      <c r="H590" s="18"/>
      <c r="I590" s="18"/>
      <c r="J590" s="18"/>
      <c r="K590" s="18"/>
      <c r="L590" s="18"/>
    </row>
    <row r="591" spans="8:12" s="26" customFormat="1" x14ac:dyDescent="0.25">
      <c r="H591" s="18"/>
      <c r="I591" s="18"/>
      <c r="J591" s="18"/>
      <c r="K591" s="18"/>
      <c r="L591" s="18"/>
    </row>
    <row r="592" spans="8:12" s="26" customFormat="1" x14ac:dyDescent="0.25">
      <c r="H592" s="18"/>
      <c r="I592" s="18"/>
      <c r="J592" s="18"/>
      <c r="K592" s="18"/>
      <c r="L592" s="18"/>
    </row>
    <row r="593" spans="8:12" s="26" customFormat="1" x14ac:dyDescent="0.25">
      <c r="H593" s="18"/>
      <c r="I593" s="18"/>
      <c r="J593" s="18"/>
      <c r="K593" s="18"/>
      <c r="L593" s="18"/>
    </row>
    <row r="594" spans="8:12" s="26" customFormat="1" x14ac:dyDescent="0.25">
      <c r="H594" s="18"/>
      <c r="I594" s="18"/>
      <c r="J594" s="18"/>
      <c r="K594" s="18"/>
      <c r="L594" s="18"/>
    </row>
    <row r="595" spans="8:12" s="26" customFormat="1" x14ac:dyDescent="0.25">
      <c r="H595" s="18"/>
      <c r="I595" s="18"/>
      <c r="J595" s="18"/>
      <c r="K595" s="18"/>
      <c r="L595" s="18"/>
    </row>
    <row r="596" spans="8:12" s="26" customFormat="1" x14ac:dyDescent="0.25">
      <c r="H596" s="18"/>
      <c r="I596" s="18"/>
      <c r="J596" s="18"/>
      <c r="K596" s="18"/>
      <c r="L596" s="18"/>
    </row>
    <row r="597" spans="8:12" s="26" customFormat="1" x14ac:dyDescent="0.25">
      <c r="H597" s="18"/>
      <c r="I597" s="18"/>
      <c r="J597" s="18"/>
      <c r="K597" s="18"/>
      <c r="L597" s="18"/>
    </row>
    <row r="598" spans="8:12" s="26" customFormat="1" x14ac:dyDescent="0.25">
      <c r="H598" s="18"/>
      <c r="I598" s="18"/>
      <c r="J598" s="18"/>
      <c r="K598" s="18"/>
      <c r="L598" s="18"/>
    </row>
    <row r="599" spans="8:12" s="26" customFormat="1" x14ac:dyDescent="0.25">
      <c r="H599" s="18"/>
      <c r="I599" s="18"/>
      <c r="J599" s="18"/>
      <c r="K599" s="18"/>
      <c r="L599" s="18"/>
    </row>
    <row r="600" spans="8:12" s="26" customFormat="1" x14ac:dyDescent="0.25">
      <c r="H600" s="18"/>
      <c r="I600" s="18"/>
      <c r="J600" s="18"/>
      <c r="K600" s="18"/>
      <c r="L600" s="18"/>
    </row>
    <row r="601" spans="8:12" s="26" customFormat="1" x14ac:dyDescent="0.25">
      <c r="H601" s="18"/>
      <c r="I601" s="18"/>
      <c r="J601" s="18"/>
      <c r="K601" s="18"/>
      <c r="L601" s="18"/>
    </row>
    <row r="602" spans="8:12" s="26" customFormat="1" x14ac:dyDescent="0.25">
      <c r="H602" s="18"/>
      <c r="I602" s="18"/>
      <c r="J602" s="18"/>
      <c r="K602" s="18"/>
      <c r="L602" s="18"/>
    </row>
    <row r="603" spans="8:12" s="26" customFormat="1" x14ac:dyDescent="0.25">
      <c r="H603" s="18"/>
      <c r="I603" s="18"/>
      <c r="J603" s="18"/>
      <c r="K603" s="18"/>
      <c r="L603" s="18"/>
    </row>
    <row r="604" spans="8:12" s="26" customFormat="1" x14ac:dyDescent="0.25">
      <c r="H604" s="18"/>
      <c r="I604" s="18"/>
      <c r="J604" s="18"/>
      <c r="K604" s="18"/>
      <c r="L604" s="18"/>
    </row>
    <row r="605" spans="8:12" s="26" customFormat="1" x14ac:dyDescent="0.25">
      <c r="H605" s="18"/>
      <c r="I605" s="18"/>
      <c r="J605" s="18"/>
      <c r="K605" s="18"/>
      <c r="L605" s="18"/>
    </row>
    <row r="606" spans="8:12" s="26" customFormat="1" x14ac:dyDescent="0.25">
      <c r="H606" s="18"/>
      <c r="I606" s="18"/>
      <c r="J606" s="18"/>
      <c r="K606" s="18"/>
      <c r="L606" s="18"/>
    </row>
    <row r="607" spans="8:12" s="26" customFormat="1" x14ac:dyDescent="0.25">
      <c r="H607" s="18"/>
      <c r="I607" s="18"/>
      <c r="J607" s="18"/>
      <c r="K607" s="18"/>
      <c r="L607" s="18"/>
    </row>
    <row r="608" spans="8:12" s="26" customFormat="1" x14ac:dyDescent="0.25">
      <c r="H608" s="18"/>
      <c r="I608" s="18"/>
      <c r="J608" s="18"/>
      <c r="K608" s="18"/>
      <c r="L608" s="18"/>
    </row>
    <row r="609" spans="8:12" s="26" customFormat="1" x14ac:dyDescent="0.25">
      <c r="H609" s="18"/>
      <c r="I609" s="18"/>
      <c r="J609" s="18"/>
      <c r="K609" s="18"/>
      <c r="L609" s="18"/>
    </row>
    <row r="610" spans="8:12" s="26" customFormat="1" x14ac:dyDescent="0.25">
      <c r="H610" s="18"/>
      <c r="I610" s="18"/>
      <c r="J610" s="18"/>
      <c r="K610" s="18"/>
      <c r="L610" s="18"/>
    </row>
    <row r="611" spans="8:12" s="26" customFormat="1" x14ac:dyDescent="0.25">
      <c r="H611" s="18"/>
      <c r="I611" s="18"/>
      <c r="J611" s="18"/>
      <c r="K611" s="18"/>
      <c r="L611" s="18"/>
    </row>
    <row r="612" spans="8:12" s="26" customFormat="1" x14ac:dyDescent="0.25">
      <c r="H612" s="18"/>
      <c r="I612" s="18"/>
      <c r="J612" s="18"/>
      <c r="K612" s="18"/>
      <c r="L612" s="18"/>
    </row>
    <row r="613" spans="8:12" s="26" customFormat="1" x14ac:dyDescent="0.25">
      <c r="H613" s="18"/>
      <c r="I613" s="18"/>
      <c r="J613" s="18"/>
      <c r="K613" s="18"/>
      <c r="L613" s="18"/>
    </row>
    <row r="614" spans="8:12" s="26" customFormat="1" x14ac:dyDescent="0.25">
      <c r="H614" s="18"/>
      <c r="I614" s="18"/>
      <c r="J614" s="18"/>
      <c r="K614" s="18"/>
      <c r="L614" s="18"/>
    </row>
    <row r="615" spans="8:12" s="26" customFormat="1" x14ac:dyDescent="0.25">
      <c r="H615" s="18"/>
      <c r="I615" s="18"/>
      <c r="J615" s="18"/>
      <c r="K615" s="18"/>
      <c r="L615" s="18"/>
    </row>
    <row r="616" spans="8:12" s="26" customFormat="1" x14ac:dyDescent="0.25">
      <c r="H616" s="18"/>
      <c r="I616" s="18"/>
      <c r="J616" s="18"/>
      <c r="K616" s="18"/>
      <c r="L616" s="18"/>
    </row>
    <row r="617" spans="8:12" s="26" customFormat="1" x14ac:dyDescent="0.25">
      <c r="H617" s="18"/>
      <c r="I617" s="18"/>
      <c r="J617" s="18"/>
      <c r="K617" s="18"/>
      <c r="L617" s="18"/>
    </row>
    <row r="618" spans="8:12" s="26" customFormat="1" x14ac:dyDescent="0.25">
      <c r="H618" s="18"/>
      <c r="I618" s="18"/>
      <c r="J618" s="18"/>
      <c r="K618" s="18"/>
      <c r="L618" s="18"/>
    </row>
    <row r="619" spans="8:12" s="26" customFormat="1" x14ac:dyDescent="0.25">
      <c r="H619" s="18"/>
      <c r="I619" s="18"/>
      <c r="J619" s="18"/>
      <c r="K619" s="18"/>
      <c r="L619" s="18"/>
    </row>
    <row r="620" spans="8:12" s="26" customFormat="1" x14ac:dyDescent="0.25">
      <c r="H620" s="18"/>
      <c r="I620" s="18"/>
      <c r="J620" s="18"/>
      <c r="K620" s="18"/>
      <c r="L620" s="18"/>
    </row>
    <row r="621" spans="8:12" s="26" customFormat="1" x14ac:dyDescent="0.25">
      <c r="H621" s="18"/>
      <c r="I621" s="18"/>
      <c r="J621" s="18"/>
      <c r="K621" s="18"/>
      <c r="L621" s="18"/>
    </row>
    <row r="622" spans="8:12" s="26" customFormat="1" x14ac:dyDescent="0.25">
      <c r="H622" s="18"/>
      <c r="I622" s="18"/>
      <c r="J622" s="18"/>
      <c r="K622" s="18"/>
      <c r="L622" s="18"/>
    </row>
    <row r="623" spans="8:12" s="26" customFormat="1" x14ac:dyDescent="0.25">
      <c r="H623" s="18"/>
      <c r="I623" s="18"/>
      <c r="J623" s="18"/>
      <c r="K623" s="18"/>
      <c r="L623" s="18"/>
    </row>
    <row r="624" spans="8:12" s="26" customFormat="1" x14ac:dyDescent="0.25">
      <c r="H624" s="18"/>
      <c r="I624" s="18"/>
      <c r="J624" s="18"/>
      <c r="K624" s="18"/>
      <c r="L624" s="18"/>
    </row>
    <row r="625" spans="8:12" s="26" customFormat="1" x14ac:dyDescent="0.25">
      <c r="H625" s="18"/>
      <c r="I625" s="18"/>
      <c r="J625" s="18"/>
      <c r="K625" s="18"/>
      <c r="L625" s="18"/>
    </row>
    <row r="626" spans="8:12" s="26" customFormat="1" x14ac:dyDescent="0.25">
      <c r="H626" s="18"/>
      <c r="I626" s="18"/>
      <c r="J626" s="18"/>
      <c r="K626" s="18"/>
      <c r="L626" s="18"/>
    </row>
    <row r="627" spans="8:12" s="26" customFormat="1" x14ac:dyDescent="0.25">
      <c r="H627" s="18"/>
      <c r="I627" s="18"/>
      <c r="J627" s="18"/>
      <c r="K627" s="18"/>
      <c r="L627" s="18"/>
    </row>
    <row r="628" spans="8:12" s="26" customFormat="1" x14ac:dyDescent="0.25">
      <c r="H628" s="18"/>
      <c r="I628" s="18"/>
      <c r="J628" s="18"/>
      <c r="K628" s="18"/>
      <c r="L628" s="18"/>
    </row>
    <row r="629" spans="8:12" s="26" customFormat="1" x14ac:dyDescent="0.25">
      <c r="H629" s="18"/>
      <c r="I629" s="18"/>
      <c r="J629" s="18"/>
      <c r="K629" s="18"/>
      <c r="L629" s="18"/>
    </row>
    <row r="630" spans="8:12" s="26" customFormat="1" x14ac:dyDescent="0.25">
      <c r="H630" s="18"/>
      <c r="I630" s="18"/>
      <c r="J630" s="18"/>
      <c r="K630" s="18"/>
      <c r="L630" s="18"/>
    </row>
    <row r="631" spans="8:12" s="26" customFormat="1" x14ac:dyDescent="0.25">
      <c r="H631" s="18"/>
      <c r="I631" s="18"/>
      <c r="J631" s="18"/>
      <c r="K631" s="18"/>
      <c r="L631" s="18"/>
    </row>
    <row r="632" spans="8:12" s="26" customFormat="1" x14ac:dyDescent="0.25">
      <c r="H632" s="18"/>
      <c r="I632" s="18"/>
      <c r="J632" s="18"/>
      <c r="K632" s="18"/>
      <c r="L632" s="18"/>
    </row>
    <row r="633" spans="8:12" s="26" customFormat="1" x14ac:dyDescent="0.25">
      <c r="H633" s="18"/>
      <c r="I633" s="18"/>
      <c r="J633" s="18"/>
      <c r="K633" s="18"/>
      <c r="L633" s="18"/>
    </row>
    <row r="634" spans="8:12" s="26" customFormat="1" x14ac:dyDescent="0.25">
      <c r="H634" s="18"/>
      <c r="I634" s="18"/>
      <c r="J634" s="18"/>
      <c r="K634" s="18"/>
      <c r="L634" s="18"/>
    </row>
    <row r="635" spans="8:12" s="26" customFormat="1" x14ac:dyDescent="0.25">
      <c r="H635" s="18"/>
      <c r="I635" s="18"/>
      <c r="J635" s="18"/>
      <c r="K635" s="18"/>
      <c r="L635" s="18"/>
    </row>
    <row r="636" spans="8:12" s="26" customFormat="1" x14ac:dyDescent="0.25">
      <c r="H636" s="18"/>
      <c r="I636" s="18"/>
      <c r="J636" s="18"/>
      <c r="K636" s="18"/>
      <c r="L636" s="18"/>
    </row>
    <row r="637" spans="8:12" s="26" customFormat="1" x14ac:dyDescent="0.25">
      <c r="H637" s="18"/>
      <c r="I637" s="18"/>
      <c r="J637" s="18"/>
      <c r="K637" s="18"/>
      <c r="L637" s="18"/>
    </row>
    <row r="638" spans="8:12" s="26" customFormat="1" x14ac:dyDescent="0.25">
      <c r="H638" s="18"/>
      <c r="I638" s="18"/>
      <c r="J638" s="18"/>
      <c r="K638" s="18"/>
      <c r="L638" s="18"/>
    </row>
    <row r="639" spans="8:12" s="26" customFormat="1" x14ac:dyDescent="0.25">
      <c r="H639" s="18"/>
      <c r="I639" s="18"/>
      <c r="J639" s="18"/>
      <c r="K639" s="18"/>
      <c r="L639" s="18"/>
    </row>
    <row r="640" spans="8:12" s="26" customFormat="1" x14ac:dyDescent="0.25">
      <c r="H640" s="18"/>
      <c r="I640" s="18"/>
      <c r="J640" s="18"/>
      <c r="K640" s="18"/>
      <c r="L640" s="18"/>
    </row>
    <row r="641" spans="8:12" s="26" customFormat="1" x14ac:dyDescent="0.25">
      <c r="H641" s="18"/>
      <c r="I641" s="18"/>
      <c r="J641" s="18"/>
      <c r="K641" s="18"/>
      <c r="L641" s="18"/>
    </row>
    <row r="642" spans="8:12" s="26" customFormat="1" x14ac:dyDescent="0.25">
      <c r="H642" s="18"/>
      <c r="I642" s="18"/>
      <c r="J642" s="18"/>
      <c r="K642" s="18"/>
      <c r="L642" s="18"/>
    </row>
    <row r="643" spans="8:12" s="26" customFormat="1" x14ac:dyDescent="0.25">
      <c r="H643" s="18"/>
      <c r="I643" s="18"/>
      <c r="J643" s="18"/>
      <c r="K643" s="18"/>
      <c r="L643" s="18"/>
    </row>
    <row r="644" spans="8:12" s="26" customFormat="1" x14ac:dyDescent="0.25">
      <c r="H644" s="18"/>
      <c r="I644" s="18"/>
      <c r="J644" s="18"/>
      <c r="K644" s="18"/>
      <c r="L644" s="18"/>
    </row>
    <row r="645" spans="8:12" s="26" customFormat="1" x14ac:dyDescent="0.25">
      <c r="H645" s="18"/>
      <c r="I645" s="18"/>
      <c r="J645" s="18"/>
      <c r="K645" s="18"/>
      <c r="L645" s="18"/>
    </row>
    <row r="646" spans="8:12" s="26" customFormat="1" x14ac:dyDescent="0.25">
      <c r="H646" s="18"/>
      <c r="I646" s="18"/>
      <c r="J646" s="18"/>
      <c r="K646" s="18"/>
      <c r="L646" s="18"/>
    </row>
    <row r="647" spans="8:12" s="26" customFormat="1" x14ac:dyDescent="0.25">
      <c r="H647" s="18"/>
      <c r="I647" s="18"/>
      <c r="J647" s="18"/>
      <c r="K647" s="18"/>
      <c r="L647" s="18"/>
    </row>
    <row r="648" spans="8:12" s="26" customFormat="1" x14ac:dyDescent="0.25">
      <c r="H648" s="18"/>
      <c r="I648" s="18"/>
      <c r="J648" s="18"/>
      <c r="K648" s="18"/>
      <c r="L648" s="18"/>
    </row>
    <row r="649" spans="8:12" s="26" customFormat="1" x14ac:dyDescent="0.25">
      <c r="H649" s="18"/>
      <c r="I649" s="18"/>
      <c r="J649" s="18"/>
      <c r="K649" s="18"/>
      <c r="L649" s="18"/>
    </row>
    <row r="650" spans="8:12" s="26" customFormat="1" x14ac:dyDescent="0.25">
      <c r="H650" s="18"/>
      <c r="I650" s="18"/>
      <c r="J650" s="18"/>
      <c r="K650" s="18"/>
      <c r="L650" s="18"/>
    </row>
    <row r="651" spans="8:12" s="26" customFormat="1" x14ac:dyDescent="0.25">
      <c r="H651" s="18"/>
      <c r="I651" s="18"/>
      <c r="J651" s="18"/>
      <c r="K651" s="18"/>
      <c r="L651" s="18"/>
    </row>
    <row r="652" spans="8:12" s="26" customFormat="1" x14ac:dyDescent="0.25">
      <c r="H652" s="18"/>
      <c r="I652" s="18"/>
      <c r="J652" s="18"/>
      <c r="K652" s="18"/>
      <c r="L652" s="18"/>
    </row>
    <row r="653" spans="8:12" s="26" customFormat="1" x14ac:dyDescent="0.25">
      <c r="H653" s="18"/>
      <c r="I653" s="18"/>
      <c r="J653" s="18"/>
      <c r="K653" s="18"/>
      <c r="L653" s="18"/>
    </row>
    <row r="654" spans="8:12" s="26" customFormat="1" x14ac:dyDescent="0.25">
      <c r="H654" s="18"/>
      <c r="I654" s="18"/>
      <c r="J654" s="18"/>
      <c r="K654" s="18"/>
      <c r="L654" s="18"/>
    </row>
    <row r="655" spans="8:12" s="26" customFormat="1" x14ac:dyDescent="0.25">
      <c r="H655" s="18"/>
      <c r="I655" s="18"/>
      <c r="J655" s="18"/>
      <c r="K655" s="18"/>
      <c r="L655" s="18"/>
    </row>
    <row r="656" spans="8:12" s="26" customFormat="1" x14ac:dyDescent="0.25">
      <c r="H656" s="18"/>
      <c r="I656" s="18"/>
      <c r="J656" s="18"/>
      <c r="K656" s="18"/>
      <c r="L656" s="18"/>
    </row>
    <row r="657" spans="8:12" s="26" customFormat="1" x14ac:dyDescent="0.25">
      <c r="H657" s="18"/>
      <c r="I657" s="18"/>
      <c r="J657" s="18"/>
      <c r="K657" s="18"/>
      <c r="L657" s="18"/>
    </row>
    <row r="658" spans="8:12" s="26" customFormat="1" x14ac:dyDescent="0.25">
      <c r="H658" s="18"/>
      <c r="I658" s="18"/>
      <c r="J658" s="18"/>
      <c r="K658" s="18"/>
      <c r="L658" s="18"/>
    </row>
    <row r="659" spans="8:12" s="26" customFormat="1" x14ac:dyDescent="0.25">
      <c r="H659" s="18"/>
      <c r="I659" s="18"/>
      <c r="J659" s="18"/>
      <c r="K659" s="18"/>
      <c r="L659" s="18"/>
    </row>
    <row r="660" spans="8:12" s="26" customFormat="1" x14ac:dyDescent="0.25">
      <c r="H660" s="18"/>
      <c r="I660" s="18"/>
      <c r="J660" s="18"/>
      <c r="K660" s="18"/>
      <c r="L660" s="18"/>
    </row>
    <row r="661" spans="8:12" s="26" customFormat="1" x14ac:dyDescent="0.25">
      <c r="H661" s="18"/>
      <c r="I661" s="18"/>
      <c r="J661" s="18"/>
      <c r="K661" s="18"/>
      <c r="L661" s="18"/>
    </row>
    <row r="662" spans="8:12" s="26" customFormat="1" x14ac:dyDescent="0.25">
      <c r="H662" s="18"/>
      <c r="I662" s="18"/>
      <c r="J662" s="18"/>
      <c r="K662" s="18"/>
      <c r="L662" s="18"/>
    </row>
    <row r="663" spans="8:12" s="26" customFormat="1" x14ac:dyDescent="0.25">
      <c r="H663" s="18"/>
      <c r="I663" s="18"/>
      <c r="J663" s="18"/>
      <c r="K663" s="18"/>
      <c r="L663" s="18"/>
    </row>
    <row r="664" spans="8:12" s="26" customFormat="1" x14ac:dyDescent="0.25">
      <c r="H664" s="18"/>
      <c r="I664" s="18"/>
      <c r="J664" s="18"/>
      <c r="K664" s="18"/>
      <c r="L664" s="18"/>
    </row>
    <row r="665" spans="8:12" s="26" customFormat="1" x14ac:dyDescent="0.25">
      <c r="H665" s="18"/>
      <c r="I665" s="18"/>
      <c r="J665" s="18"/>
      <c r="K665" s="18"/>
      <c r="L665" s="18"/>
    </row>
    <row r="666" spans="8:12" s="26" customFormat="1" x14ac:dyDescent="0.25">
      <c r="H666" s="18"/>
      <c r="I666" s="18"/>
      <c r="J666" s="18"/>
      <c r="K666" s="18"/>
      <c r="L666" s="18"/>
    </row>
    <row r="667" spans="8:12" s="26" customFormat="1" x14ac:dyDescent="0.25">
      <c r="H667" s="18"/>
      <c r="I667" s="18"/>
      <c r="J667" s="18"/>
      <c r="K667" s="18"/>
      <c r="L667" s="18"/>
    </row>
    <row r="668" spans="8:12" s="26" customFormat="1" x14ac:dyDescent="0.25">
      <c r="H668" s="18"/>
      <c r="I668" s="18"/>
      <c r="J668" s="18"/>
      <c r="K668" s="18"/>
      <c r="L668" s="18"/>
    </row>
    <row r="669" spans="8:12" s="26" customFormat="1" x14ac:dyDescent="0.25">
      <c r="H669" s="18"/>
      <c r="I669" s="18"/>
      <c r="J669" s="18"/>
      <c r="K669" s="18"/>
      <c r="L669" s="18"/>
    </row>
    <row r="670" spans="8:12" s="26" customFormat="1" x14ac:dyDescent="0.25">
      <c r="H670" s="18"/>
      <c r="I670" s="18"/>
      <c r="J670" s="18"/>
      <c r="K670" s="18"/>
      <c r="L670" s="18"/>
    </row>
    <row r="671" spans="8:12" s="26" customFormat="1" x14ac:dyDescent="0.25">
      <c r="H671" s="18"/>
      <c r="I671" s="18"/>
      <c r="J671" s="18"/>
      <c r="K671" s="18"/>
      <c r="L671" s="18"/>
    </row>
    <row r="672" spans="8:12" s="26" customFormat="1" x14ac:dyDescent="0.25">
      <c r="H672" s="18"/>
      <c r="I672" s="18"/>
      <c r="J672" s="18"/>
      <c r="K672" s="18"/>
      <c r="L672" s="18"/>
    </row>
    <row r="673" spans="8:12" s="26" customFormat="1" x14ac:dyDescent="0.25">
      <c r="H673" s="18"/>
      <c r="I673" s="18"/>
      <c r="J673" s="18"/>
      <c r="K673" s="18"/>
      <c r="L673" s="18"/>
    </row>
    <row r="674" spans="8:12" s="26" customFormat="1" x14ac:dyDescent="0.25">
      <c r="H674" s="18"/>
      <c r="I674" s="18"/>
      <c r="J674" s="18"/>
      <c r="K674" s="18"/>
      <c r="L674" s="18"/>
    </row>
    <row r="675" spans="8:12" s="26" customFormat="1" x14ac:dyDescent="0.25">
      <c r="H675" s="18"/>
      <c r="I675" s="18"/>
      <c r="J675" s="18"/>
      <c r="K675" s="18"/>
      <c r="L675" s="18"/>
    </row>
    <row r="676" spans="8:12" s="26" customFormat="1" x14ac:dyDescent="0.25">
      <c r="H676" s="18"/>
      <c r="I676" s="18"/>
      <c r="J676" s="18"/>
      <c r="K676" s="18"/>
      <c r="L676" s="18"/>
    </row>
    <row r="677" spans="8:12" s="26" customFormat="1" x14ac:dyDescent="0.25">
      <c r="H677" s="18"/>
      <c r="I677" s="18"/>
      <c r="J677" s="18"/>
      <c r="K677" s="18"/>
      <c r="L677" s="18"/>
    </row>
    <row r="678" spans="8:12" s="26" customFormat="1" x14ac:dyDescent="0.25">
      <c r="H678" s="18"/>
      <c r="I678" s="18"/>
      <c r="J678" s="18"/>
      <c r="K678" s="18"/>
      <c r="L678" s="18"/>
    </row>
    <row r="679" spans="8:12" s="26" customFormat="1" x14ac:dyDescent="0.25">
      <c r="H679" s="18"/>
      <c r="I679" s="18"/>
      <c r="J679" s="18"/>
      <c r="K679" s="18"/>
      <c r="L679" s="18"/>
    </row>
    <row r="680" spans="8:12" s="26" customFormat="1" x14ac:dyDescent="0.25">
      <c r="H680" s="18"/>
      <c r="I680" s="18"/>
      <c r="J680" s="18"/>
      <c r="K680" s="18"/>
      <c r="L680" s="18"/>
    </row>
    <row r="681" spans="8:12" s="26" customFormat="1" x14ac:dyDescent="0.25">
      <c r="H681" s="18"/>
      <c r="I681" s="18"/>
      <c r="J681" s="18"/>
      <c r="K681" s="18"/>
      <c r="L681" s="18"/>
    </row>
    <row r="682" spans="8:12" s="26" customFormat="1" x14ac:dyDescent="0.25">
      <c r="H682" s="18"/>
      <c r="I682" s="18"/>
      <c r="J682" s="18"/>
      <c r="K682" s="18"/>
      <c r="L682" s="18"/>
    </row>
    <row r="683" spans="8:12" s="26" customFormat="1" x14ac:dyDescent="0.25">
      <c r="H683" s="18"/>
      <c r="I683" s="18"/>
      <c r="J683" s="18"/>
      <c r="K683" s="18"/>
      <c r="L683" s="18"/>
    </row>
    <row r="684" spans="8:12" s="26" customFormat="1" x14ac:dyDescent="0.25">
      <c r="H684" s="18"/>
      <c r="I684" s="18"/>
      <c r="J684" s="18"/>
      <c r="K684" s="18"/>
      <c r="L684" s="18"/>
    </row>
    <row r="685" spans="8:12" s="26" customFormat="1" x14ac:dyDescent="0.25">
      <c r="H685" s="18"/>
      <c r="I685" s="18"/>
      <c r="J685" s="18"/>
      <c r="K685" s="18"/>
      <c r="L685" s="18"/>
    </row>
    <row r="686" spans="8:12" s="26" customFormat="1" x14ac:dyDescent="0.25">
      <c r="H686" s="18"/>
      <c r="I686" s="18"/>
      <c r="J686" s="18"/>
      <c r="K686" s="18"/>
      <c r="L686" s="18"/>
    </row>
    <row r="687" spans="8:12" s="26" customFormat="1" x14ac:dyDescent="0.25">
      <c r="H687" s="18"/>
      <c r="I687" s="18"/>
      <c r="J687" s="18"/>
      <c r="K687" s="18"/>
      <c r="L687" s="18"/>
    </row>
    <row r="688" spans="8:12" s="26" customFormat="1" x14ac:dyDescent="0.25">
      <c r="H688" s="18"/>
      <c r="I688" s="18"/>
      <c r="J688" s="18"/>
      <c r="K688" s="18"/>
      <c r="L688" s="18"/>
    </row>
    <row r="689" spans="8:12" s="26" customFormat="1" x14ac:dyDescent="0.25">
      <c r="H689" s="18"/>
      <c r="I689" s="18"/>
      <c r="J689" s="18"/>
      <c r="K689" s="18"/>
      <c r="L689" s="18"/>
    </row>
    <row r="690" spans="8:12" s="26" customFormat="1" x14ac:dyDescent="0.25">
      <c r="H690" s="18"/>
      <c r="I690" s="18"/>
      <c r="J690" s="18"/>
      <c r="K690" s="18"/>
      <c r="L690" s="18"/>
    </row>
    <row r="691" spans="8:12" s="26" customFormat="1" x14ac:dyDescent="0.25">
      <c r="H691" s="18"/>
      <c r="I691" s="18"/>
      <c r="J691" s="18"/>
      <c r="K691" s="18"/>
      <c r="L691" s="18"/>
    </row>
    <row r="692" spans="8:12" s="26" customFormat="1" x14ac:dyDescent="0.25">
      <c r="H692" s="18"/>
      <c r="I692" s="18"/>
      <c r="J692" s="18"/>
      <c r="K692" s="18"/>
      <c r="L692" s="18"/>
    </row>
    <row r="693" spans="8:12" s="26" customFormat="1" x14ac:dyDescent="0.25">
      <c r="H693" s="18"/>
      <c r="I693" s="18"/>
      <c r="J693" s="18"/>
      <c r="K693" s="18"/>
      <c r="L693" s="18"/>
    </row>
    <row r="694" spans="8:12" s="26" customFormat="1" x14ac:dyDescent="0.25">
      <c r="H694" s="18"/>
      <c r="I694" s="18"/>
      <c r="J694" s="18"/>
      <c r="K694" s="18"/>
      <c r="L694" s="18"/>
    </row>
    <row r="695" spans="8:12" s="26" customFormat="1" x14ac:dyDescent="0.25">
      <c r="H695" s="18"/>
      <c r="I695" s="18"/>
      <c r="J695" s="18"/>
      <c r="K695" s="18"/>
      <c r="L695" s="18"/>
    </row>
    <row r="696" spans="8:12" s="26" customFormat="1" x14ac:dyDescent="0.25">
      <c r="H696" s="18"/>
      <c r="I696" s="18"/>
      <c r="J696" s="18"/>
      <c r="K696" s="18"/>
      <c r="L696" s="18"/>
    </row>
    <row r="697" spans="8:12" s="26" customFormat="1" x14ac:dyDescent="0.25">
      <c r="H697" s="18"/>
      <c r="I697" s="18"/>
      <c r="J697" s="18"/>
      <c r="K697" s="18"/>
      <c r="L697" s="18"/>
    </row>
    <row r="698" spans="8:12" s="26" customFormat="1" x14ac:dyDescent="0.25">
      <c r="H698" s="18"/>
      <c r="I698" s="18"/>
      <c r="J698" s="18"/>
      <c r="K698" s="18"/>
      <c r="L698" s="18"/>
    </row>
    <row r="699" spans="8:12" s="26" customFormat="1" x14ac:dyDescent="0.25">
      <c r="H699" s="18"/>
      <c r="I699" s="18"/>
      <c r="J699" s="18"/>
      <c r="K699" s="18"/>
      <c r="L699" s="18"/>
    </row>
    <row r="700" spans="8:12" s="26" customFormat="1" x14ac:dyDescent="0.25">
      <c r="H700" s="18"/>
      <c r="I700" s="18"/>
      <c r="J700" s="18"/>
      <c r="K700" s="18"/>
      <c r="L700" s="18"/>
    </row>
    <row r="701" spans="8:12" s="26" customFormat="1" x14ac:dyDescent="0.25">
      <c r="H701" s="18"/>
      <c r="I701" s="18"/>
      <c r="J701" s="18"/>
      <c r="K701" s="18"/>
      <c r="L701" s="18"/>
    </row>
    <row r="702" spans="8:12" s="26" customFormat="1" x14ac:dyDescent="0.25">
      <c r="H702" s="18"/>
      <c r="I702" s="18"/>
      <c r="J702" s="18"/>
      <c r="K702" s="18"/>
      <c r="L702" s="18"/>
    </row>
    <row r="703" spans="8:12" s="26" customFormat="1" x14ac:dyDescent="0.25">
      <c r="H703" s="18"/>
      <c r="I703" s="18"/>
      <c r="J703" s="18"/>
      <c r="K703" s="18"/>
      <c r="L703" s="18"/>
    </row>
    <row r="704" spans="8:12" s="26" customFormat="1" x14ac:dyDescent="0.25">
      <c r="H704" s="18"/>
      <c r="I704" s="18"/>
      <c r="J704" s="18"/>
      <c r="K704" s="18"/>
      <c r="L704" s="18"/>
    </row>
    <row r="705" spans="8:12" s="26" customFormat="1" x14ac:dyDescent="0.25">
      <c r="H705" s="18"/>
      <c r="I705" s="18"/>
      <c r="J705" s="18"/>
      <c r="K705" s="18"/>
      <c r="L705" s="18"/>
    </row>
    <row r="706" spans="8:12" s="26" customFormat="1" x14ac:dyDescent="0.25">
      <c r="H706" s="18"/>
      <c r="I706" s="18"/>
      <c r="J706" s="18"/>
      <c r="K706" s="18"/>
      <c r="L706" s="18"/>
    </row>
    <row r="707" spans="8:12" s="26" customFormat="1" x14ac:dyDescent="0.25">
      <c r="H707" s="18"/>
      <c r="I707" s="18"/>
      <c r="J707" s="18"/>
      <c r="K707" s="18"/>
      <c r="L707" s="18"/>
    </row>
    <row r="708" spans="8:12" s="26" customFormat="1" x14ac:dyDescent="0.25">
      <c r="H708" s="18"/>
      <c r="I708" s="18"/>
      <c r="J708" s="18"/>
      <c r="K708" s="18"/>
      <c r="L708" s="18"/>
    </row>
    <row r="709" spans="8:12" s="26" customFormat="1" x14ac:dyDescent="0.25">
      <c r="H709" s="18"/>
      <c r="I709" s="18"/>
      <c r="J709" s="18"/>
      <c r="K709" s="18"/>
      <c r="L709" s="18"/>
    </row>
    <row r="710" spans="8:12" s="26" customFormat="1" x14ac:dyDescent="0.25">
      <c r="H710" s="18"/>
      <c r="I710" s="18"/>
      <c r="J710" s="18"/>
      <c r="K710" s="18"/>
      <c r="L710" s="18"/>
    </row>
    <row r="711" spans="8:12" s="26" customFormat="1" x14ac:dyDescent="0.25">
      <c r="H711" s="18"/>
      <c r="I711" s="18"/>
      <c r="J711" s="18"/>
      <c r="K711" s="18"/>
      <c r="L711" s="18"/>
    </row>
    <row r="712" spans="8:12" s="26" customFormat="1" x14ac:dyDescent="0.25">
      <c r="H712" s="18"/>
      <c r="I712" s="18"/>
      <c r="J712" s="18"/>
      <c r="K712" s="18"/>
      <c r="L712" s="18"/>
    </row>
    <row r="713" spans="8:12" s="26" customFormat="1" x14ac:dyDescent="0.25">
      <c r="H713" s="18"/>
      <c r="I713" s="18"/>
      <c r="J713" s="18"/>
      <c r="K713" s="18"/>
      <c r="L713" s="18"/>
    </row>
    <row r="714" spans="8:12" s="26" customFormat="1" x14ac:dyDescent="0.25">
      <c r="H714" s="18"/>
      <c r="I714" s="18"/>
      <c r="J714" s="18"/>
      <c r="K714" s="18"/>
      <c r="L714" s="18"/>
    </row>
    <row r="715" spans="8:12" s="26" customFormat="1" x14ac:dyDescent="0.25">
      <c r="H715" s="18"/>
      <c r="I715" s="18"/>
      <c r="J715" s="18"/>
      <c r="K715" s="18"/>
      <c r="L715" s="18"/>
    </row>
    <row r="716" spans="8:12" s="26" customFormat="1" x14ac:dyDescent="0.25">
      <c r="H716" s="18"/>
      <c r="I716" s="18"/>
      <c r="J716" s="18"/>
      <c r="K716" s="18"/>
      <c r="L716" s="18"/>
    </row>
    <row r="717" spans="8:12" s="26" customFormat="1" x14ac:dyDescent="0.25">
      <c r="H717" s="18"/>
      <c r="I717" s="18"/>
      <c r="J717" s="18"/>
      <c r="K717" s="18"/>
      <c r="L717" s="18"/>
    </row>
    <row r="718" spans="8:12" s="26" customFormat="1" x14ac:dyDescent="0.25">
      <c r="H718" s="18"/>
      <c r="I718" s="18"/>
      <c r="J718" s="18"/>
      <c r="K718" s="18"/>
      <c r="L718" s="18"/>
    </row>
    <row r="719" spans="8:12" s="26" customFormat="1" x14ac:dyDescent="0.25">
      <c r="H719" s="18"/>
      <c r="I719" s="18"/>
      <c r="J719" s="18"/>
      <c r="K719" s="18"/>
      <c r="L719" s="18"/>
    </row>
    <row r="720" spans="8:12" s="26" customFormat="1" x14ac:dyDescent="0.25">
      <c r="H720" s="18"/>
      <c r="I720" s="18"/>
      <c r="J720" s="18"/>
      <c r="K720" s="18"/>
      <c r="L720" s="18"/>
    </row>
    <row r="721" spans="8:12" s="26" customFormat="1" x14ac:dyDescent="0.25">
      <c r="H721" s="18"/>
      <c r="I721" s="18"/>
      <c r="J721" s="18"/>
      <c r="K721" s="18"/>
      <c r="L721" s="18"/>
    </row>
    <row r="722" spans="8:12" s="26" customFormat="1" x14ac:dyDescent="0.25">
      <c r="H722" s="18"/>
      <c r="I722" s="18"/>
      <c r="J722" s="18"/>
      <c r="K722" s="18"/>
      <c r="L722" s="18"/>
    </row>
    <row r="723" spans="8:12" s="26" customFormat="1" x14ac:dyDescent="0.25">
      <c r="H723" s="18"/>
      <c r="I723" s="18"/>
      <c r="J723" s="18"/>
      <c r="K723" s="18"/>
      <c r="L723" s="18"/>
    </row>
    <row r="724" spans="8:12" s="26" customFormat="1" x14ac:dyDescent="0.25">
      <c r="H724" s="18"/>
      <c r="I724" s="18"/>
      <c r="J724" s="18"/>
      <c r="K724" s="18"/>
      <c r="L724" s="18"/>
    </row>
    <row r="725" spans="8:12" s="26" customFormat="1" x14ac:dyDescent="0.25">
      <c r="H725" s="18"/>
      <c r="I725" s="18"/>
      <c r="J725" s="18"/>
      <c r="K725" s="18"/>
      <c r="L725" s="18"/>
    </row>
    <row r="726" spans="8:12" s="26" customFormat="1" x14ac:dyDescent="0.25">
      <c r="H726" s="18"/>
      <c r="I726" s="18"/>
      <c r="J726" s="18"/>
      <c r="K726" s="18"/>
      <c r="L726" s="18"/>
    </row>
    <row r="727" spans="8:12" s="26" customFormat="1" x14ac:dyDescent="0.25">
      <c r="H727" s="18"/>
      <c r="I727" s="18"/>
      <c r="J727" s="18"/>
      <c r="K727" s="18"/>
      <c r="L727" s="18"/>
    </row>
    <row r="728" spans="8:12" s="26" customFormat="1" x14ac:dyDescent="0.25">
      <c r="H728" s="18"/>
      <c r="I728" s="18"/>
      <c r="J728" s="18"/>
      <c r="K728" s="18"/>
      <c r="L728" s="18"/>
    </row>
    <row r="729" spans="8:12" s="26" customFormat="1" x14ac:dyDescent="0.25">
      <c r="H729" s="18"/>
      <c r="I729" s="18"/>
      <c r="J729" s="18"/>
      <c r="K729" s="18"/>
      <c r="L729" s="18"/>
    </row>
    <row r="730" spans="8:12" s="26" customFormat="1" x14ac:dyDescent="0.25">
      <c r="H730" s="18"/>
      <c r="I730" s="18"/>
      <c r="J730" s="18"/>
      <c r="K730" s="18"/>
      <c r="L730" s="18"/>
    </row>
    <row r="731" spans="8:12" s="26" customFormat="1" x14ac:dyDescent="0.25">
      <c r="H731" s="18"/>
      <c r="I731" s="18"/>
      <c r="J731" s="18"/>
      <c r="K731" s="18"/>
      <c r="L731" s="18"/>
    </row>
    <row r="732" spans="8:12" s="26" customFormat="1" x14ac:dyDescent="0.25">
      <c r="H732" s="18"/>
      <c r="I732" s="18"/>
      <c r="J732" s="18"/>
      <c r="K732" s="18"/>
      <c r="L732" s="18"/>
    </row>
    <row r="733" spans="8:12" s="26" customFormat="1" x14ac:dyDescent="0.25">
      <c r="H733" s="18"/>
      <c r="I733" s="18"/>
      <c r="J733" s="18"/>
      <c r="K733" s="18"/>
      <c r="L733" s="18"/>
    </row>
    <row r="734" spans="8:12" s="26" customFormat="1" x14ac:dyDescent="0.25">
      <c r="H734" s="18"/>
      <c r="I734" s="18"/>
      <c r="J734" s="18"/>
      <c r="K734" s="18"/>
      <c r="L734" s="18"/>
    </row>
    <row r="735" spans="8:12" s="26" customFormat="1" x14ac:dyDescent="0.25">
      <c r="H735" s="18"/>
      <c r="I735" s="18"/>
      <c r="J735" s="18"/>
      <c r="K735" s="18"/>
      <c r="L735" s="18"/>
    </row>
    <row r="736" spans="8:12" s="26" customFormat="1" x14ac:dyDescent="0.25">
      <c r="H736" s="18"/>
      <c r="I736" s="18"/>
      <c r="J736" s="18"/>
      <c r="K736" s="18"/>
      <c r="L736" s="18"/>
    </row>
    <row r="737" spans="8:12" s="26" customFormat="1" x14ac:dyDescent="0.25">
      <c r="H737" s="18"/>
      <c r="I737" s="18"/>
      <c r="J737" s="18"/>
      <c r="K737" s="18"/>
      <c r="L737" s="18"/>
    </row>
    <row r="738" spans="8:12" s="26" customFormat="1" x14ac:dyDescent="0.25">
      <c r="H738" s="18"/>
      <c r="I738" s="18"/>
      <c r="J738" s="18"/>
      <c r="K738" s="18"/>
      <c r="L738" s="18"/>
    </row>
    <row r="739" spans="8:12" s="26" customFormat="1" x14ac:dyDescent="0.25">
      <c r="H739" s="18"/>
      <c r="I739" s="18"/>
      <c r="J739" s="18"/>
      <c r="K739" s="18"/>
      <c r="L739" s="18"/>
    </row>
    <row r="740" spans="8:12" s="26" customFormat="1" x14ac:dyDescent="0.25">
      <c r="H740" s="18"/>
      <c r="I740" s="18"/>
      <c r="J740" s="18"/>
      <c r="K740" s="18"/>
      <c r="L740" s="18"/>
    </row>
    <row r="741" spans="8:12" s="26" customFormat="1" x14ac:dyDescent="0.25">
      <c r="H741" s="18"/>
      <c r="I741" s="18"/>
      <c r="J741" s="18"/>
      <c r="K741" s="18"/>
      <c r="L741" s="18"/>
    </row>
    <row r="742" spans="8:12" s="26" customFormat="1" x14ac:dyDescent="0.25">
      <c r="H742" s="18"/>
      <c r="I742" s="18"/>
      <c r="J742" s="18"/>
      <c r="K742" s="18"/>
      <c r="L742" s="18"/>
    </row>
    <row r="743" spans="8:12" s="26" customFormat="1" x14ac:dyDescent="0.25">
      <c r="H743" s="18"/>
      <c r="I743" s="18"/>
      <c r="J743" s="18"/>
      <c r="K743" s="18"/>
      <c r="L743" s="18"/>
    </row>
    <row r="744" spans="8:12" s="26" customFormat="1" x14ac:dyDescent="0.25">
      <c r="H744" s="18"/>
      <c r="I744" s="18"/>
      <c r="J744" s="18"/>
      <c r="K744" s="18"/>
      <c r="L744" s="18"/>
    </row>
    <row r="745" spans="8:12" s="26" customFormat="1" x14ac:dyDescent="0.25">
      <c r="H745" s="18"/>
      <c r="I745" s="18"/>
      <c r="J745" s="18"/>
      <c r="K745" s="18"/>
      <c r="L745" s="18"/>
    </row>
    <row r="746" spans="8:12" s="26" customFormat="1" x14ac:dyDescent="0.25">
      <c r="H746" s="18"/>
      <c r="I746" s="18"/>
      <c r="J746" s="18"/>
      <c r="K746" s="18"/>
      <c r="L746" s="18"/>
    </row>
    <row r="747" spans="8:12" s="26" customFormat="1" x14ac:dyDescent="0.25">
      <c r="H747" s="18"/>
      <c r="I747" s="18"/>
      <c r="J747" s="18"/>
      <c r="K747" s="18"/>
      <c r="L747" s="18"/>
    </row>
    <row r="748" spans="8:12" s="26" customFormat="1" x14ac:dyDescent="0.25">
      <c r="H748" s="18"/>
      <c r="I748" s="18"/>
      <c r="J748" s="18"/>
      <c r="K748" s="18"/>
      <c r="L748" s="18"/>
    </row>
    <row r="749" spans="8:12" s="26" customFormat="1" x14ac:dyDescent="0.25">
      <c r="H749" s="18"/>
      <c r="I749" s="18"/>
      <c r="J749" s="18"/>
      <c r="K749" s="18"/>
      <c r="L749" s="18"/>
    </row>
    <row r="750" spans="8:12" s="26" customFormat="1" x14ac:dyDescent="0.25">
      <c r="H750" s="18"/>
      <c r="I750" s="18"/>
      <c r="J750" s="18"/>
      <c r="K750" s="18"/>
      <c r="L750" s="18"/>
    </row>
    <row r="751" spans="8:12" s="26" customFormat="1" x14ac:dyDescent="0.25">
      <c r="H751" s="18"/>
      <c r="I751" s="18"/>
      <c r="J751" s="18"/>
      <c r="K751" s="18"/>
      <c r="L751" s="18"/>
    </row>
    <row r="752" spans="8:12" s="26" customFormat="1" x14ac:dyDescent="0.25">
      <c r="H752" s="18"/>
      <c r="I752" s="18"/>
      <c r="J752" s="18"/>
      <c r="K752" s="18"/>
      <c r="L752" s="18"/>
    </row>
    <row r="753" spans="8:12" s="26" customFormat="1" x14ac:dyDescent="0.25">
      <c r="H753" s="18"/>
      <c r="I753" s="18"/>
      <c r="J753" s="18"/>
      <c r="K753" s="18"/>
      <c r="L753" s="18"/>
    </row>
    <row r="754" spans="8:12" s="26" customFormat="1" x14ac:dyDescent="0.25">
      <c r="H754" s="18"/>
      <c r="I754" s="18"/>
      <c r="J754" s="18"/>
      <c r="K754" s="18"/>
      <c r="L754" s="18"/>
    </row>
    <row r="755" spans="8:12" s="26" customFormat="1" x14ac:dyDescent="0.25">
      <c r="H755" s="18"/>
      <c r="I755" s="18"/>
      <c r="J755" s="18"/>
      <c r="K755" s="18"/>
      <c r="L755" s="18"/>
    </row>
    <row r="756" spans="8:12" s="26" customFormat="1" x14ac:dyDescent="0.25">
      <c r="H756" s="18"/>
      <c r="I756" s="18"/>
      <c r="J756" s="18"/>
      <c r="K756" s="18"/>
      <c r="L756" s="18"/>
    </row>
    <row r="757" spans="8:12" s="26" customFormat="1" x14ac:dyDescent="0.25">
      <c r="H757" s="18"/>
      <c r="I757" s="18"/>
      <c r="J757" s="18"/>
      <c r="K757" s="18"/>
      <c r="L757" s="18"/>
    </row>
    <row r="758" spans="8:12" s="26" customFormat="1" x14ac:dyDescent="0.25">
      <c r="H758" s="18"/>
      <c r="I758" s="18"/>
      <c r="J758" s="18"/>
      <c r="K758" s="18"/>
      <c r="L758" s="18"/>
    </row>
    <row r="759" spans="8:12" s="26" customFormat="1" x14ac:dyDescent="0.25">
      <c r="H759" s="18"/>
      <c r="I759" s="18"/>
      <c r="J759" s="18"/>
      <c r="K759" s="18"/>
      <c r="L759" s="18"/>
    </row>
    <row r="760" spans="8:12" s="26" customFormat="1" x14ac:dyDescent="0.25">
      <c r="H760" s="18"/>
      <c r="I760" s="18"/>
      <c r="J760" s="18"/>
      <c r="K760" s="18"/>
      <c r="L760" s="18"/>
    </row>
    <row r="761" spans="8:12" s="26" customFormat="1" x14ac:dyDescent="0.25">
      <c r="H761" s="18"/>
      <c r="I761" s="18"/>
      <c r="J761" s="18"/>
      <c r="K761" s="18"/>
      <c r="L761" s="18"/>
    </row>
    <row r="762" spans="8:12" s="26" customFormat="1" x14ac:dyDescent="0.25">
      <c r="H762" s="18"/>
      <c r="I762" s="18"/>
      <c r="J762" s="18"/>
      <c r="K762" s="18"/>
      <c r="L762" s="18"/>
    </row>
    <row r="763" spans="8:12" s="26" customFormat="1" x14ac:dyDescent="0.25">
      <c r="H763" s="18"/>
      <c r="I763" s="18"/>
      <c r="J763" s="18"/>
      <c r="K763" s="18"/>
      <c r="L763" s="18"/>
    </row>
    <row r="764" spans="8:12" s="26" customFormat="1" x14ac:dyDescent="0.25">
      <c r="H764" s="18"/>
      <c r="I764" s="18"/>
      <c r="J764" s="18"/>
      <c r="K764" s="18"/>
      <c r="L764" s="18"/>
    </row>
    <row r="765" spans="8:12" s="26" customFormat="1" x14ac:dyDescent="0.25">
      <c r="H765" s="18"/>
      <c r="I765" s="18"/>
      <c r="J765" s="18"/>
      <c r="K765" s="18"/>
      <c r="L765" s="18"/>
    </row>
    <row r="766" spans="8:12" s="26" customFormat="1" x14ac:dyDescent="0.25">
      <c r="H766" s="18"/>
      <c r="I766" s="18"/>
      <c r="J766" s="18"/>
      <c r="K766" s="18"/>
      <c r="L766" s="18"/>
    </row>
    <row r="767" spans="8:12" s="26" customFormat="1" x14ac:dyDescent="0.25">
      <c r="H767" s="18"/>
      <c r="I767" s="18"/>
      <c r="J767" s="18"/>
      <c r="K767" s="18"/>
      <c r="L767" s="18"/>
    </row>
    <row r="768" spans="8:12" s="26" customFormat="1" x14ac:dyDescent="0.25">
      <c r="H768" s="18"/>
      <c r="I768" s="18"/>
      <c r="J768" s="18"/>
      <c r="K768" s="18"/>
      <c r="L768" s="18"/>
    </row>
    <row r="769" spans="8:12" s="26" customFormat="1" x14ac:dyDescent="0.25">
      <c r="H769" s="18"/>
      <c r="I769" s="18"/>
      <c r="J769" s="18"/>
      <c r="K769" s="18"/>
      <c r="L769" s="18"/>
    </row>
    <row r="770" spans="8:12" s="26" customFormat="1" x14ac:dyDescent="0.25">
      <c r="H770" s="18"/>
      <c r="I770" s="18"/>
      <c r="J770" s="18"/>
      <c r="K770" s="18"/>
      <c r="L770" s="18"/>
    </row>
    <row r="771" spans="8:12" s="26" customFormat="1" x14ac:dyDescent="0.25">
      <c r="H771" s="18"/>
      <c r="I771" s="18"/>
      <c r="J771" s="18"/>
      <c r="K771" s="18"/>
      <c r="L771" s="18"/>
    </row>
    <row r="772" spans="8:12" s="26" customFormat="1" x14ac:dyDescent="0.25">
      <c r="H772" s="18"/>
      <c r="I772" s="18"/>
      <c r="J772" s="18"/>
      <c r="K772" s="18"/>
      <c r="L772" s="18"/>
    </row>
    <row r="773" spans="8:12" s="26" customFormat="1" x14ac:dyDescent="0.25">
      <c r="H773" s="18"/>
      <c r="I773" s="18"/>
      <c r="J773" s="18"/>
      <c r="K773" s="18"/>
      <c r="L773" s="18"/>
    </row>
    <row r="774" spans="8:12" s="26" customFormat="1" x14ac:dyDescent="0.25">
      <c r="H774" s="18"/>
      <c r="I774" s="18"/>
      <c r="J774" s="18"/>
      <c r="K774" s="18"/>
      <c r="L774" s="18"/>
    </row>
    <row r="775" spans="8:12" s="26" customFormat="1" x14ac:dyDescent="0.25">
      <c r="H775" s="18"/>
      <c r="I775" s="18"/>
      <c r="J775" s="18"/>
      <c r="K775" s="18"/>
      <c r="L775" s="18"/>
    </row>
    <row r="776" spans="8:12" s="26" customFormat="1" x14ac:dyDescent="0.25">
      <c r="H776" s="18"/>
      <c r="I776" s="18"/>
      <c r="J776" s="18"/>
      <c r="K776" s="18"/>
      <c r="L776" s="18"/>
    </row>
    <row r="777" spans="8:12" s="26" customFormat="1" x14ac:dyDescent="0.25">
      <c r="H777" s="18"/>
      <c r="I777" s="18"/>
      <c r="J777" s="18"/>
      <c r="K777" s="18"/>
      <c r="L777" s="18"/>
    </row>
    <row r="778" spans="8:12" s="26" customFormat="1" x14ac:dyDescent="0.25">
      <c r="H778" s="18"/>
      <c r="I778" s="18"/>
      <c r="J778" s="18"/>
      <c r="K778" s="18"/>
      <c r="L778" s="18"/>
    </row>
    <row r="779" spans="8:12" s="26" customFormat="1" x14ac:dyDescent="0.25">
      <c r="H779" s="18"/>
      <c r="I779" s="18"/>
      <c r="J779" s="18"/>
      <c r="K779" s="18"/>
      <c r="L779" s="18"/>
    </row>
    <row r="780" spans="8:12" s="26" customFormat="1" x14ac:dyDescent="0.25">
      <c r="H780" s="18"/>
      <c r="I780" s="18"/>
      <c r="J780" s="18"/>
      <c r="K780" s="18"/>
      <c r="L780" s="18"/>
    </row>
    <row r="781" spans="8:12" s="26" customFormat="1" x14ac:dyDescent="0.25">
      <c r="H781" s="18"/>
      <c r="I781" s="18"/>
      <c r="J781" s="18"/>
      <c r="K781" s="18"/>
      <c r="L781" s="18"/>
    </row>
    <row r="782" spans="8:12" s="26" customFormat="1" x14ac:dyDescent="0.25">
      <c r="H782" s="18"/>
      <c r="I782" s="18"/>
      <c r="J782" s="18"/>
      <c r="K782" s="18"/>
      <c r="L782" s="18"/>
    </row>
    <row r="783" spans="8:12" s="26" customFormat="1" x14ac:dyDescent="0.25">
      <c r="H783" s="18"/>
      <c r="I783" s="18"/>
      <c r="J783" s="18"/>
      <c r="K783" s="18"/>
      <c r="L783" s="18"/>
    </row>
    <row r="784" spans="8:12" s="26" customFormat="1" x14ac:dyDescent="0.25">
      <c r="H784" s="18"/>
      <c r="I784" s="18"/>
      <c r="J784" s="18"/>
      <c r="K784" s="18"/>
      <c r="L784" s="18"/>
    </row>
    <row r="785" spans="8:12" s="26" customFormat="1" x14ac:dyDescent="0.25">
      <c r="H785" s="18"/>
      <c r="I785" s="18"/>
      <c r="J785" s="18"/>
      <c r="K785" s="18"/>
      <c r="L785" s="18"/>
    </row>
    <row r="786" spans="8:12" s="26" customFormat="1" x14ac:dyDescent="0.25">
      <c r="H786" s="18"/>
      <c r="I786" s="18"/>
      <c r="J786" s="18"/>
      <c r="K786" s="18"/>
      <c r="L786" s="18"/>
    </row>
    <row r="787" spans="8:12" s="26" customFormat="1" x14ac:dyDescent="0.25">
      <c r="H787" s="18"/>
      <c r="I787" s="18"/>
      <c r="J787" s="18"/>
      <c r="K787" s="18"/>
      <c r="L787" s="18"/>
    </row>
    <row r="788" spans="8:12" s="26" customFormat="1" x14ac:dyDescent="0.25">
      <c r="H788" s="18"/>
      <c r="I788" s="18"/>
      <c r="J788" s="18"/>
      <c r="K788" s="18"/>
      <c r="L788" s="18"/>
    </row>
    <row r="789" spans="8:12" s="26" customFormat="1" x14ac:dyDescent="0.25">
      <c r="H789" s="18"/>
      <c r="I789" s="18"/>
      <c r="J789" s="18"/>
      <c r="K789" s="18"/>
      <c r="L789" s="18"/>
    </row>
    <row r="790" spans="8:12" s="26" customFormat="1" x14ac:dyDescent="0.25">
      <c r="H790" s="18"/>
      <c r="I790" s="18"/>
      <c r="J790" s="18"/>
      <c r="K790" s="18"/>
      <c r="L790" s="18"/>
    </row>
    <row r="791" spans="8:12" s="26" customFormat="1" x14ac:dyDescent="0.25">
      <c r="H791" s="18"/>
      <c r="I791" s="18"/>
      <c r="J791" s="18"/>
      <c r="K791" s="18"/>
      <c r="L791" s="18"/>
    </row>
    <row r="792" spans="8:12" s="26" customFormat="1" x14ac:dyDescent="0.25">
      <c r="H792" s="18"/>
      <c r="I792" s="18"/>
      <c r="J792" s="18"/>
      <c r="K792" s="18"/>
      <c r="L792" s="18"/>
    </row>
    <row r="793" spans="8:12" s="26" customFormat="1" x14ac:dyDescent="0.25">
      <c r="H793" s="18"/>
      <c r="I793" s="18"/>
      <c r="J793" s="18"/>
      <c r="K793" s="18"/>
      <c r="L793" s="18"/>
    </row>
    <row r="794" spans="8:12" s="26" customFormat="1" x14ac:dyDescent="0.25">
      <c r="H794" s="18"/>
      <c r="I794" s="18"/>
      <c r="J794" s="18"/>
      <c r="K794" s="18"/>
      <c r="L794" s="18"/>
    </row>
    <row r="795" spans="8:12" s="26" customFormat="1" x14ac:dyDescent="0.25">
      <c r="H795" s="18"/>
      <c r="I795" s="18"/>
      <c r="J795" s="18"/>
      <c r="K795" s="18"/>
      <c r="L795" s="18"/>
    </row>
    <row r="796" spans="8:12" s="26" customFormat="1" x14ac:dyDescent="0.25">
      <c r="H796" s="18"/>
      <c r="I796" s="18"/>
      <c r="J796" s="18"/>
      <c r="K796" s="18"/>
      <c r="L796" s="18"/>
    </row>
    <row r="797" spans="8:12" s="26" customFormat="1" x14ac:dyDescent="0.25">
      <c r="H797" s="18"/>
      <c r="I797" s="18"/>
      <c r="J797" s="18"/>
      <c r="K797" s="18"/>
      <c r="L797" s="18"/>
    </row>
    <row r="798" spans="8:12" s="26" customFormat="1" x14ac:dyDescent="0.25">
      <c r="H798" s="18"/>
      <c r="I798" s="18"/>
      <c r="J798" s="18"/>
      <c r="K798" s="18"/>
      <c r="L798" s="18"/>
    </row>
    <row r="799" spans="8:12" s="26" customFormat="1" x14ac:dyDescent="0.25">
      <c r="H799" s="18"/>
      <c r="I799" s="18"/>
      <c r="J799" s="18"/>
      <c r="K799" s="18"/>
      <c r="L799" s="18"/>
    </row>
    <row r="800" spans="8:12" s="26" customFormat="1" x14ac:dyDescent="0.25">
      <c r="H800" s="18"/>
      <c r="I800" s="18"/>
      <c r="J800" s="18"/>
      <c r="K800" s="18"/>
      <c r="L800" s="18"/>
    </row>
    <row r="801" spans="8:12" s="26" customFormat="1" x14ac:dyDescent="0.25">
      <c r="H801" s="18"/>
      <c r="I801" s="18"/>
      <c r="J801" s="18"/>
      <c r="K801" s="18"/>
      <c r="L801" s="18"/>
    </row>
    <row r="802" spans="8:12" s="26" customFormat="1" x14ac:dyDescent="0.25">
      <c r="H802" s="18"/>
      <c r="I802" s="18"/>
      <c r="J802" s="18"/>
      <c r="K802" s="18"/>
      <c r="L802" s="18"/>
    </row>
    <row r="803" spans="8:12" s="26" customFormat="1" x14ac:dyDescent="0.25">
      <c r="H803" s="18"/>
      <c r="I803" s="18"/>
      <c r="J803" s="18"/>
      <c r="K803" s="18"/>
      <c r="L803" s="18"/>
    </row>
    <row r="804" spans="8:12" s="26" customFormat="1" x14ac:dyDescent="0.25">
      <c r="H804" s="18"/>
      <c r="I804" s="18"/>
      <c r="J804" s="18"/>
      <c r="K804" s="18"/>
      <c r="L804" s="18"/>
    </row>
    <row r="805" spans="8:12" s="26" customFormat="1" x14ac:dyDescent="0.25">
      <c r="H805" s="18"/>
      <c r="I805" s="18"/>
      <c r="J805" s="18"/>
      <c r="K805" s="18"/>
      <c r="L805" s="18"/>
    </row>
    <row r="806" spans="8:12" s="26" customFormat="1" x14ac:dyDescent="0.25">
      <c r="H806" s="18"/>
      <c r="I806" s="18"/>
      <c r="J806" s="18"/>
      <c r="K806" s="18"/>
      <c r="L806" s="18"/>
    </row>
    <row r="807" spans="8:12" s="26" customFormat="1" x14ac:dyDescent="0.25">
      <c r="H807" s="18"/>
      <c r="I807" s="18"/>
      <c r="J807" s="18"/>
      <c r="K807" s="18"/>
      <c r="L807" s="18"/>
    </row>
    <row r="808" spans="8:12" s="26" customFormat="1" x14ac:dyDescent="0.25">
      <c r="H808" s="18"/>
      <c r="I808" s="18"/>
      <c r="J808" s="18"/>
      <c r="K808" s="18"/>
      <c r="L808" s="18"/>
    </row>
    <row r="809" spans="8:12" s="26" customFormat="1" x14ac:dyDescent="0.25">
      <c r="H809" s="18"/>
      <c r="I809" s="18"/>
      <c r="J809" s="18"/>
      <c r="K809" s="18"/>
      <c r="L809" s="18"/>
    </row>
    <row r="810" spans="8:12" s="26" customFormat="1" x14ac:dyDescent="0.25">
      <c r="H810" s="18"/>
      <c r="I810" s="18"/>
      <c r="J810" s="18"/>
      <c r="K810" s="18"/>
      <c r="L810" s="18"/>
    </row>
    <row r="811" spans="8:12" s="26" customFormat="1" x14ac:dyDescent="0.25">
      <c r="H811" s="18"/>
      <c r="I811" s="18"/>
      <c r="J811" s="18"/>
      <c r="K811" s="18"/>
      <c r="L811" s="18"/>
    </row>
    <row r="812" spans="8:12" s="26" customFormat="1" x14ac:dyDescent="0.25">
      <c r="H812" s="18"/>
      <c r="I812" s="18"/>
      <c r="J812" s="18"/>
      <c r="K812" s="18"/>
      <c r="L812" s="18"/>
    </row>
    <row r="813" spans="8:12" s="26" customFormat="1" x14ac:dyDescent="0.25">
      <c r="H813" s="18"/>
      <c r="I813" s="18"/>
      <c r="J813" s="18"/>
      <c r="K813" s="18"/>
      <c r="L813" s="18"/>
    </row>
    <row r="814" spans="8:12" s="26" customFormat="1" x14ac:dyDescent="0.25">
      <c r="H814" s="18"/>
      <c r="I814" s="18"/>
      <c r="J814" s="18"/>
      <c r="K814" s="18"/>
      <c r="L814" s="18"/>
    </row>
    <row r="815" spans="8:12" s="26" customFormat="1" x14ac:dyDescent="0.25">
      <c r="H815" s="18"/>
      <c r="I815" s="18"/>
      <c r="J815" s="18"/>
      <c r="K815" s="18"/>
      <c r="L815" s="18"/>
    </row>
    <row r="816" spans="8:12" s="26" customFormat="1" x14ac:dyDescent="0.25">
      <c r="H816" s="18"/>
      <c r="I816" s="18"/>
      <c r="J816" s="18"/>
      <c r="K816" s="18"/>
      <c r="L816" s="18"/>
    </row>
    <row r="817" spans="8:12" s="26" customFormat="1" x14ac:dyDescent="0.25">
      <c r="H817" s="18"/>
      <c r="I817" s="18"/>
      <c r="J817" s="18"/>
      <c r="K817" s="18"/>
      <c r="L817" s="18"/>
    </row>
    <row r="818" spans="8:12" s="26" customFormat="1" x14ac:dyDescent="0.25">
      <c r="H818" s="18"/>
      <c r="I818" s="18"/>
      <c r="J818" s="18"/>
      <c r="K818" s="18"/>
      <c r="L818" s="18"/>
    </row>
    <row r="819" spans="8:12" s="26" customFormat="1" x14ac:dyDescent="0.25">
      <c r="H819" s="18"/>
      <c r="I819" s="18"/>
      <c r="J819" s="18"/>
      <c r="K819" s="18"/>
      <c r="L819" s="18"/>
    </row>
    <row r="820" spans="8:12" s="26" customFormat="1" x14ac:dyDescent="0.25">
      <c r="H820" s="18"/>
      <c r="I820" s="18"/>
      <c r="J820" s="18"/>
      <c r="K820" s="18"/>
      <c r="L820" s="18"/>
    </row>
    <row r="821" spans="8:12" s="26" customFormat="1" x14ac:dyDescent="0.25">
      <c r="H821" s="18"/>
      <c r="I821" s="18"/>
      <c r="J821" s="18"/>
      <c r="K821" s="18"/>
      <c r="L821" s="18"/>
    </row>
    <row r="822" spans="8:12" s="26" customFormat="1" x14ac:dyDescent="0.25">
      <c r="H822" s="18"/>
      <c r="I822" s="18"/>
      <c r="J822" s="18"/>
      <c r="K822" s="18"/>
      <c r="L822" s="18"/>
    </row>
    <row r="823" spans="8:12" s="26" customFormat="1" x14ac:dyDescent="0.25">
      <c r="H823" s="18"/>
      <c r="I823" s="18"/>
      <c r="J823" s="18"/>
      <c r="K823" s="18"/>
      <c r="L823" s="18"/>
    </row>
    <row r="824" spans="8:12" s="26" customFormat="1" x14ac:dyDescent="0.25">
      <c r="H824" s="18"/>
      <c r="I824" s="18"/>
      <c r="J824" s="18"/>
      <c r="K824" s="18"/>
      <c r="L824" s="18"/>
    </row>
    <row r="825" spans="8:12" s="26" customFormat="1" x14ac:dyDescent="0.25">
      <c r="H825" s="18"/>
      <c r="I825" s="18"/>
      <c r="J825" s="18"/>
      <c r="K825" s="18"/>
      <c r="L825" s="18"/>
    </row>
    <row r="826" spans="8:12" s="26" customFormat="1" x14ac:dyDescent="0.25">
      <c r="H826" s="18"/>
      <c r="I826" s="18"/>
      <c r="J826" s="18"/>
      <c r="K826" s="18"/>
      <c r="L826" s="18"/>
    </row>
    <row r="827" spans="8:12" s="26" customFormat="1" x14ac:dyDescent="0.25">
      <c r="H827" s="18"/>
      <c r="I827" s="18"/>
      <c r="J827" s="18"/>
      <c r="K827" s="18"/>
      <c r="L827" s="18"/>
    </row>
    <row r="828" spans="8:12" s="26" customFormat="1" x14ac:dyDescent="0.25">
      <c r="H828" s="18"/>
      <c r="I828" s="18"/>
      <c r="J828" s="18"/>
      <c r="K828" s="18"/>
      <c r="L828" s="18"/>
    </row>
    <row r="829" spans="8:12" s="26" customFormat="1" x14ac:dyDescent="0.25">
      <c r="H829" s="18"/>
      <c r="I829" s="18"/>
      <c r="J829" s="18"/>
      <c r="K829" s="18"/>
      <c r="L829" s="18"/>
    </row>
    <row r="830" spans="8:12" s="26" customFormat="1" x14ac:dyDescent="0.25">
      <c r="H830" s="18"/>
      <c r="I830" s="18"/>
      <c r="J830" s="18"/>
      <c r="K830" s="18"/>
      <c r="L830" s="18"/>
    </row>
    <row r="831" spans="8:12" s="26" customFormat="1" x14ac:dyDescent="0.25">
      <c r="H831" s="18"/>
      <c r="I831" s="18"/>
      <c r="J831" s="18"/>
      <c r="K831" s="18"/>
      <c r="L831" s="18"/>
    </row>
    <row r="832" spans="8:12" s="26" customFormat="1" x14ac:dyDescent="0.25">
      <c r="H832" s="18"/>
      <c r="I832" s="18"/>
      <c r="J832" s="18"/>
      <c r="K832" s="18"/>
      <c r="L832" s="18"/>
    </row>
    <row r="833" spans="6:12" s="26" customFormat="1" x14ac:dyDescent="0.25">
      <c r="H833" s="18"/>
      <c r="I833" s="18"/>
      <c r="J833" s="18"/>
      <c r="K833" s="18"/>
      <c r="L833" s="18"/>
    </row>
    <row r="834" spans="6:12" s="26" customFormat="1" x14ac:dyDescent="0.25">
      <c r="H834" s="18"/>
      <c r="I834" s="18"/>
      <c r="J834" s="18"/>
      <c r="K834" s="18"/>
      <c r="L834" s="18"/>
    </row>
    <row r="835" spans="6:12" s="26" customFormat="1" x14ac:dyDescent="0.25">
      <c r="F835" s="25"/>
      <c r="H835" s="18"/>
      <c r="I835" s="18"/>
      <c r="J835" s="18"/>
      <c r="K835" s="18"/>
      <c r="L835" s="18"/>
    </row>
  </sheetData>
  <mergeCells count="5">
    <mergeCell ref="B2:H2"/>
    <mergeCell ref="J8:K8"/>
    <mergeCell ref="J9:K9"/>
    <mergeCell ref="J11:L11"/>
    <mergeCell ref="J26:K26"/>
  </mergeCells>
  <conditionalFormatting sqref="G4:G229">
    <cfRule type="colorScale" priority="2">
      <colorScale>
        <cfvo type="num" val="1"/>
        <cfvo type="num" val="5"/>
        <cfvo type="num" val="20"/>
        <color theme="4" tint="0.39997558519241921"/>
        <color rgb="FF69BF5D"/>
        <color theme="6" tint="0.39997558519241921"/>
      </colorScale>
    </cfRule>
  </conditionalFormatting>
  <conditionalFormatting sqref="H4:H211">
    <cfRule type="colorScale" priority="120">
      <colorScale>
        <cfvo type="num" val="1"/>
        <cfvo type="percentile" val="50"/>
        <cfvo type="percent" val="100"/>
        <color theme="0" tint="-4.9989318521683403E-2"/>
        <color theme="4" tint="0.39997558519241921"/>
        <color theme="4" tint="-0.499984740745262"/>
      </colorScale>
    </cfRule>
  </conditionalFormatting>
  <pageMargins left="0.7" right="0.7" top="0.75" bottom="0.75" header="0.3" footer="0.3"/>
  <pageSetup paperSize="9" orientation="portrait" horizontalDpi="300" verticalDpi="300" r:id="rId1"/>
  <ignoredErrors>
    <ignoredError sqref="K24" formula="1"/>
  </ignoredErrors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80A2-BF7B-45A4-BD53-E4F41B2553EE}">
  <sheetPr>
    <tabColor theme="6" tint="-0.499984740745262"/>
  </sheetPr>
  <dimension ref="B1:L835"/>
  <sheetViews>
    <sheetView showGridLines="0" tabSelected="1" zoomScale="130" zoomScaleNormal="130" workbookViewId="0">
      <selection activeCell="E15" sqref="E15"/>
    </sheetView>
  </sheetViews>
  <sheetFormatPr baseColWidth="10" defaultRowHeight="15" x14ac:dyDescent="0.25"/>
  <cols>
    <col min="1" max="1" width="7.28515625" style="18" customWidth="1"/>
    <col min="2" max="2" width="7.7109375" style="26" customWidth="1"/>
    <col min="3" max="3" width="42.85546875" style="26" bestFit="1" customWidth="1"/>
    <col min="4" max="5" width="11.42578125" style="26" customWidth="1"/>
    <col min="6" max="6" width="15.85546875" style="25" customWidth="1"/>
    <col min="7" max="7" width="15.5703125" style="26" customWidth="1"/>
    <col min="8" max="8" width="17.28515625" style="18" bestFit="1" customWidth="1"/>
    <col min="9" max="9" width="11.42578125" style="18"/>
    <col min="10" max="10" width="11.42578125" style="18" customWidth="1"/>
    <col min="11" max="12" width="11.42578125" style="18"/>
    <col min="13" max="13" width="5.5703125" style="18" customWidth="1"/>
    <col min="14" max="16384" width="11.42578125" style="18"/>
  </cols>
  <sheetData>
    <row r="1" spans="2:12" x14ac:dyDescent="0.25">
      <c r="F1" s="26"/>
    </row>
    <row r="2" spans="2:12" x14ac:dyDescent="0.25">
      <c r="B2" s="153" t="s">
        <v>716</v>
      </c>
      <c r="C2" s="154"/>
      <c r="D2" s="154"/>
      <c r="E2" s="154"/>
      <c r="F2" s="154"/>
      <c r="G2" s="154"/>
      <c r="H2" s="154"/>
    </row>
    <row r="3" spans="2:12" x14ac:dyDescent="0.25">
      <c r="B3" s="25" t="s">
        <v>27</v>
      </c>
      <c r="C3" s="25" t="s">
        <v>41</v>
      </c>
      <c r="D3" s="25" t="s">
        <v>28</v>
      </c>
      <c r="E3" s="25" t="s">
        <v>255</v>
      </c>
      <c r="F3" s="25" t="s">
        <v>180</v>
      </c>
      <c r="G3" s="25" t="s">
        <v>36</v>
      </c>
      <c r="H3" s="19" t="s">
        <v>38</v>
      </c>
      <c r="J3" s="27" t="s">
        <v>29</v>
      </c>
      <c r="K3" s="20" t="s">
        <v>34</v>
      </c>
      <c r="L3" s="21" t="s">
        <v>30</v>
      </c>
    </row>
    <row r="4" spans="2:12" x14ac:dyDescent="0.25">
      <c r="B4" s="25">
        <v>1</v>
      </c>
      <c r="C4" s="120" t="s">
        <v>753</v>
      </c>
      <c r="D4" s="23" t="s">
        <v>32</v>
      </c>
      <c r="E4" s="33" t="s">
        <v>258</v>
      </c>
      <c r="F4" s="28" t="s">
        <v>80</v>
      </c>
      <c r="G4" s="25">
        <v>3</v>
      </c>
      <c r="H4" s="80">
        <v>0</v>
      </c>
      <c r="J4" s="27">
        <f>SUMIF(Lorcana172023[[#All],[Couleur]],J3,Lorcana172023[[#All],[Nb de cartes]])</f>
        <v>76</v>
      </c>
      <c r="K4" s="20">
        <f>SUMIF(Lorcana172023[[#All],[Couleur]],K3,Lorcana172023[[#All],[Nb de cartes]])</f>
        <v>62</v>
      </c>
      <c r="L4" s="21">
        <f>SUMIF(Lorcana172023[[#All],[Couleur]],L3,Lorcana172023[[#All],[Nb de cartes]])</f>
        <v>57</v>
      </c>
    </row>
    <row r="5" spans="2:12" x14ac:dyDescent="0.25">
      <c r="B5" s="25">
        <v>2</v>
      </c>
      <c r="C5" s="120" t="s">
        <v>754</v>
      </c>
      <c r="D5" s="23" t="s">
        <v>32</v>
      </c>
      <c r="E5" s="33" t="s">
        <v>249</v>
      </c>
      <c r="F5" s="28" t="s">
        <v>80</v>
      </c>
      <c r="G5" s="25">
        <v>0</v>
      </c>
      <c r="H5" s="80">
        <v>0</v>
      </c>
      <c r="J5" s="22" t="s">
        <v>31</v>
      </c>
      <c r="K5" s="23" t="s">
        <v>32</v>
      </c>
      <c r="L5" s="24" t="s">
        <v>33</v>
      </c>
    </row>
    <row r="6" spans="2:12" x14ac:dyDescent="0.25">
      <c r="B6" s="25">
        <v>3</v>
      </c>
      <c r="C6" s="120" t="s">
        <v>755</v>
      </c>
      <c r="D6" s="124" t="s">
        <v>32</v>
      </c>
      <c r="E6" s="33" t="s">
        <v>249</v>
      </c>
      <c r="F6" s="28" t="s">
        <v>80</v>
      </c>
      <c r="G6" s="25">
        <v>0</v>
      </c>
      <c r="H6" s="80">
        <v>0</v>
      </c>
      <c r="J6" s="22">
        <f>SUMIF(Lorcana172023[[#All],[Couleur]],J5,Lorcana172023[[#All],[Nb de cartes]])</f>
        <v>75</v>
      </c>
      <c r="K6" s="23">
        <f>SUMIF(Lorcana172023[[#All],[Couleur]],K5,Lorcana172023[[#All],[Nb de cartes]])</f>
        <v>56</v>
      </c>
      <c r="L6" s="24">
        <f>SUMIF(Lorcana172023[[#All],[Couleur]],L5,Lorcana172023[[#All],[Nb de cartes]])</f>
        <v>62</v>
      </c>
    </row>
    <row r="7" spans="2:12" x14ac:dyDescent="0.25">
      <c r="B7" s="25">
        <v>4</v>
      </c>
      <c r="C7" s="120" t="s">
        <v>756</v>
      </c>
      <c r="D7" s="23" t="s">
        <v>32</v>
      </c>
      <c r="E7" s="33" t="s">
        <v>250</v>
      </c>
      <c r="F7" s="28" t="s">
        <v>80</v>
      </c>
      <c r="G7" s="25">
        <v>0</v>
      </c>
      <c r="H7" s="80">
        <v>0</v>
      </c>
    </row>
    <row r="8" spans="2:12" x14ac:dyDescent="0.25">
      <c r="B8" s="25">
        <v>5</v>
      </c>
      <c r="C8" s="120" t="s">
        <v>757</v>
      </c>
      <c r="D8" s="23" t="s">
        <v>32</v>
      </c>
      <c r="E8" s="33" t="s">
        <v>258</v>
      </c>
      <c r="F8" s="28" t="s">
        <v>80</v>
      </c>
      <c r="G8" s="25">
        <v>2</v>
      </c>
      <c r="H8" s="80">
        <v>0</v>
      </c>
      <c r="J8" s="147" t="s">
        <v>37</v>
      </c>
      <c r="K8" s="147"/>
      <c r="L8" s="115">
        <f>SUM(Lorcana172023[Nb de cartes])</f>
        <v>388</v>
      </c>
    </row>
    <row r="9" spans="2:12" x14ac:dyDescent="0.25">
      <c r="B9" s="25">
        <v>6</v>
      </c>
      <c r="C9" s="120" t="s">
        <v>758</v>
      </c>
      <c r="D9" s="23" t="s">
        <v>32</v>
      </c>
      <c r="E9" s="33" t="s">
        <v>252</v>
      </c>
      <c r="F9" s="28" t="s">
        <v>80</v>
      </c>
      <c r="G9" s="25">
        <v>2</v>
      </c>
      <c r="H9" s="80">
        <v>0</v>
      </c>
      <c r="J9" s="147" t="s">
        <v>39</v>
      </c>
      <c r="K9" s="147"/>
      <c r="L9" s="115">
        <f>SUM(Lorcana172023[[#All],[dont Nb brillant]])</f>
        <v>30</v>
      </c>
    </row>
    <row r="10" spans="2:12" x14ac:dyDescent="0.25">
      <c r="B10" s="25">
        <v>7</v>
      </c>
      <c r="C10" s="120" t="s">
        <v>759</v>
      </c>
      <c r="D10" s="23" t="s">
        <v>32</v>
      </c>
      <c r="E10" s="33" t="s">
        <v>258</v>
      </c>
      <c r="F10" s="28" t="s">
        <v>80</v>
      </c>
      <c r="G10" s="25">
        <v>2</v>
      </c>
      <c r="H10" s="80">
        <v>0</v>
      </c>
    </row>
    <row r="11" spans="2:12" x14ac:dyDescent="0.25">
      <c r="B11" s="25">
        <v>8</v>
      </c>
      <c r="C11" s="120" t="s">
        <v>760</v>
      </c>
      <c r="D11" s="23" t="s">
        <v>32</v>
      </c>
      <c r="E11" s="33" t="s">
        <v>252</v>
      </c>
      <c r="F11" s="28" t="s">
        <v>80</v>
      </c>
      <c r="G11" s="25">
        <v>1</v>
      </c>
      <c r="H11" s="80">
        <v>0</v>
      </c>
      <c r="J11" s="155" t="s">
        <v>259</v>
      </c>
      <c r="K11" s="155"/>
      <c r="L11" s="155"/>
    </row>
    <row r="12" spans="2:12" x14ac:dyDescent="0.25">
      <c r="B12" s="25">
        <v>9</v>
      </c>
      <c r="C12" s="120" t="s">
        <v>761</v>
      </c>
      <c r="D12" s="23" t="s">
        <v>32</v>
      </c>
      <c r="E12" s="33" t="s">
        <v>252</v>
      </c>
      <c r="F12" s="28" t="s">
        <v>80</v>
      </c>
      <c r="G12" s="25">
        <v>1</v>
      </c>
      <c r="H12" s="80">
        <v>0</v>
      </c>
      <c r="J12" s="29" t="s">
        <v>258</v>
      </c>
      <c r="K12" s="30" t="s">
        <v>252</v>
      </c>
      <c r="L12" s="116" t="s">
        <v>249</v>
      </c>
    </row>
    <row r="13" spans="2:12" x14ac:dyDescent="0.25">
      <c r="B13" s="25">
        <v>10</v>
      </c>
      <c r="C13" s="120" t="s">
        <v>762</v>
      </c>
      <c r="D13" s="23" t="s">
        <v>32</v>
      </c>
      <c r="E13" s="33" t="s">
        <v>254</v>
      </c>
      <c r="F13" s="28" t="s">
        <v>80</v>
      </c>
      <c r="G13" s="25">
        <v>1</v>
      </c>
      <c r="H13" s="80">
        <v>0</v>
      </c>
      <c r="J13" s="46"/>
      <c r="K13" s="47"/>
      <c r="L13" s="48"/>
    </row>
    <row r="14" spans="2:12" x14ac:dyDescent="0.25">
      <c r="B14" s="25">
        <v>11</v>
      </c>
      <c r="C14" s="120" t="s">
        <v>763</v>
      </c>
      <c r="D14" s="23" t="s">
        <v>32</v>
      </c>
      <c r="E14" s="33" t="s">
        <v>249</v>
      </c>
      <c r="F14" s="28" t="s">
        <v>80</v>
      </c>
      <c r="G14" s="25">
        <v>1</v>
      </c>
      <c r="H14" s="80">
        <v>0</v>
      </c>
      <c r="J14" s="46"/>
      <c r="K14" s="47"/>
      <c r="L14" s="48"/>
    </row>
    <row r="15" spans="2:12" x14ac:dyDescent="0.25">
      <c r="B15" s="25">
        <v>12</v>
      </c>
      <c r="C15" s="120" t="s">
        <v>764</v>
      </c>
      <c r="D15" s="124" t="s">
        <v>32</v>
      </c>
      <c r="E15" s="33" t="s">
        <v>249</v>
      </c>
      <c r="F15" s="28" t="s">
        <v>80</v>
      </c>
      <c r="G15" s="25">
        <v>0</v>
      </c>
      <c r="H15" s="80">
        <v>0</v>
      </c>
      <c r="J15" s="34">
        <f>COUNTIFS(Lorcana172023[Rareté],J12,Lorcana172023[Nb de cartes], "&gt;0")/COUNTIF(Lorcana172023[Rareté],J12)</f>
        <v>0.98684210526315785</v>
      </c>
      <c r="K15" s="35">
        <f>COUNTIFS(Lorcana172023[Rareté],K12,Lorcana172023[Nb de cartes], "&gt;0")/COUNTIF(Lorcana172023[Rareté],K12)</f>
        <v>1</v>
      </c>
      <c r="L15" s="36">
        <f>COUNTIFS(Lorcana172023[Rareté],L12,Lorcana172023[Nb de cartes], "&gt;0")/COUNTIF(Lorcana172023[Rareté],L12)</f>
        <v>0.70833333333333337</v>
      </c>
    </row>
    <row r="16" spans="2:12" x14ac:dyDescent="0.25">
      <c r="B16" s="25">
        <v>13</v>
      </c>
      <c r="C16" s="120" t="s">
        <v>765</v>
      </c>
      <c r="D16" s="23" t="s">
        <v>32</v>
      </c>
      <c r="E16" s="33" t="s">
        <v>252</v>
      </c>
      <c r="F16" s="28" t="s">
        <v>80</v>
      </c>
      <c r="G16" s="25">
        <v>1</v>
      </c>
      <c r="H16" s="80">
        <v>0</v>
      </c>
      <c r="J16" s="38" t="s">
        <v>254</v>
      </c>
      <c r="K16" s="38" t="s">
        <v>250</v>
      </c>
      <c r="L16" s="31" t="s">
        <v>253</v>
      </c>
    </row>
    <row r="17" spans="2:12" x14ac:dyDescent="0.25">
      <c r="B17" s="25">
        <v>14</v>
      </c>
      <c r="C17" s="120" t="s">
        <v>766</v>
      </c>
      <c r="D17" s="23" t="s">
        <v>32</v>
      </c>
      <c r="E17" s="33" t="s">
        <v>258</v>
      </c>
      <c r="F17" s="28" t="s">
        <v>80</v>
      </c>
      <c r="G17" s="25">
        <v>3</v>
      </c>
      <c r="H17" s="80">
        <v>1</v>
      </c>
      <c r="J17" s="49"/>
      <c r="K17" s="49"/>
      <c r="L17" s="50"/>
    </row>
    <row r="18" spans="2:12" x14ac:dyDescent="0.25">
      <c r="B18" s="25">
        <v>15</v>
      </c>
      <c r="C18" s="120" t="s">
        <v>767</v>
      </c>
      <c r="D18" s="23" t="s">
        <v>32</v>
      </c>
      <c r="E18" s="33" t="s">
        <v>252</v>
      </c>
      <c r="F18" s="28" t="s">
        <v>80</v>
      </c>
      <c r="G18" s="25">
        <v>2</v>
      </c>
      <c r="H18" s="80">
        <v>0</v>
      </c>
      <c r="J18" s="49"/>
      <c r="K18" s="49"/>
      <c r="L18" s="50"/>
    </row>
    <row r="19" spans="2:12" x14ac:dyDescent="0.25">
      <c r="B19" s="25">
        <v>16</v>
      </c>
      <c r="C19" s="120" t="s">
        <v>768</v>
      </c>
      <c r="D19" s="23" t="s">
        <v>32</v>
      </c>
      <c r="E19" s="33" t="s">
        <v>250</v>
      </c>
      <c r="F19" s="28" t="s">
        <v>80</v>
      </c>
      <c r="G19" s="25">
        <v>0</v>
      </c>
      <c r="H19" s="80">
        <v>0</v>
      </c>
      <c r="J19" s="39">
        <f>COUNTIFS(Lorcana172023[Rareté],J16,Lorcana172023[Nb de cartes], "&gt;0")/COUNTIF(Lorcana172023[Rareté],J16)</f>
        <v>0.72222222222222221</v>
      </c>
      <c r="K19" s="39">
        <f>COUNTIFS(Lorcana172023[Rareté],K16,Lorcana172023[Nb de cartes], "&gt;0")/COUNTIF(Lorcana172023[Rareté],K16)</f>
        <v>0.66666666666666663</v>
      </c>
      <c r="L19" s="37">
        <f>COUNTIFS(Lorcana172023[Rareté],L16,Lorcana172023[Nb de cartes], "&gt;0")/COUNTIF(Lorcana172023[Rareté],L16)</f>
        <v>0</v>
      </c>
    </row>
    <row r="20" spans="2:12" x14ac:dyDescent="0.25">
      <c r="B20" s="25">
        <v>17</v>
      </c>
      <c r="C20" s="120" t="s">
        <v>769</v>
      </c>
      <c r="D20" s="23" t="s">
        <v>32</v>
      </c>
      <c r="E20" s="33" t="s">
        <v>254</v>
      </c>
      <c r="F20" s="28" t="s">
        <v>80</v>
      </c>
      <c r="G20" s="25">
        <v>1</v>
      </c>
      <c r="H20" s="80">
        <v>0</v>
      </c>
      <c r="J20" s="27" t="s">
        <v>29</v>
      </c>
      <c r="K20" s="20" t="s">
        <v>34</v>
      </c>
      <c r="L20" s="21" t="s">
        <v>30</v>
      </c>
    </row>
    <row r="21" spans="2:12" x14ac:dyDescent="0.25">
      <c r="B21" s="25">
        <v>18</v>
      </c>
      <c r="C21" s="120" t="s">
        <v>770</v>
      </c>
      <c r="D21" s="23" t="s">
        <v>32</v>
      </c>
      <c r="E21" s="33" t="s">
        <v>254</v>
      </c>
      <c r="F21" s="28" t="s">
        <v>80</v>
      </c>
      <c r="G21" s="25">
        <v>1</v>
      </c>
      <c r="H21" s="80">
        <v>1</v>
      </c>
      <c r="J21" s="51" t="str">
        <f>COUNTIFS(Lorcana172023[Couleur],J20,Lorcana172023[Nb de cartes], "&gt;0")&amp;"/36"</f>
        <v>31/36</v>
      </c>
      <c r="K21" s="20" t="str">
        <f>COUNTIFS(Lorcana172023[Couleur],K20,Lorcana172023[Nb de cartes], "&gt;0")&amp;"/36"</f>
        <v>31/36</v>
      </c>
      <c r="L21" s="21" t="str">
        <f>COUNTIFS(Lorcana172023[Couleur],L20,Lorcana172023[Nb de cartes], "&gt;0")&amp;"/36"</f>
        <v>31/36</v>
      </c>
    </row>
    <row r="22" spans="2:12" x14ac:dyDescent="0.25">
      <c r="B22" s="25">
        <v>19</v>
      </c>
      <c r="C22" s="120" t="s">
        <v>771</v>
      </c>
      <c r="D22" s="23" t="s">
        <v>32</v>
      </c>
      <c r="E22" s="33" t="s">
        <v>258</v>
      </c>
      <c r="F22" s="28" t="s">
        <v>80</v>
      </c>
      <c r="G22" s="25">
        <v>3</v>
      </c>
      <c r="H22" s="80">
        <v>0</v>
      </c>
      <c r="J22" s="40">
        <f>COUNTIFS(Lorcana172023[Couleur],J20,Lorcana172023[Nb de cartes], "&gt;0")/COUNTIF(Lorcana172023[Couleur],J20)</f>
        <v>0.83783783783783783</v>
      </c>
      <c r="K22" s="41">
        <f>COUNTIFS(Lorcana172023[Couleur],K20,Lorcana172023[Nb de cartes], "&gt;0")/COUNTIF(Lorcana172023[Couleur],K20)</f>
        <v>0.83783783783783783</v>
      </c>
      <c r="L22" s="42">
        <f>COUNTIFS(Lorcana172023[Couleur],L20,Lorcana172023[Nb de cartes], "&gt;0")/COUNTIF(Lorcana172023[Couleur],L20)</f>
        <v>0.83783783783783783</v>
      </c>
    </row>
    <row r="23" spans="2:12" x14ac:dyDescent="0.25">
      <c r="B23" s="25">
        <v>20</v>
      </c>
      <c r="C23" s="120" t="s">
        <v>772</v>
      </c>
      <c r="D23" s="23" t="s">
        <v>32</v>
      </c>
      <c r="E23" s="33" t="s">
        <v>258</v>
      </c>
      <c r="F23" s="28" t="s">
        <v>80</v>
      </c>
      <c r="G23" s="25">
        <v>2</v>
      </c>
      <c r="H23" s="80">
        <v>0</v>
      </c>
      <c r="J23" s="22" t="s">
        <v>31</v>
      </c>
      <c r="K23" s="23" t="s">
        <v>32</v>
      </c>
      <c r="L23" s="24" t="s">
        <v>33</v>
      </c>
    </row>
    <row r="24" spans="2:12" x14ac:dyDescent="0.25">
      <c r="B24" s="25">
        <v>21</v>
      </c>
      <c r="C24" s="120" t="s">
        <v>773</v>
      </c>
      <c r="D24" s="23" t="s">
        <v>32</v>
      </c>
      <c r="E24" s="33" t="s">
        <v>258</v>
      </c>
      <c r="F24" s="28" t="s">
        <v>80</v>
      </c>
      <c r="G24" s="25">
        <v>4</v>
      </c>
      <c r="H24" s="80">
        <v>1</v>
      </c>
      <c r="J24" s="22" t="str">
        <f>COUNTIFS(Lorcana172023[Couleur],J23,Lorcana172023[Nb de cartes], "&gt;0")&amp;"/36"</f>
        <v>28/36</v>
      </c>
      <c r="K24" s="23" t="str">
        <f>COUNTIFS(Lorcana172023[Couleur],K23,Lorcana172023[Nb de cartes], "&gt;0")&amp;"/36"</f>
        <v>29/36</v>
      </c>
      <c r="L24" s="24" t="str">
        <f>COUNTIFS(Lorcana172023[Couleur],L23,Lorcana172023[Nb de cartes], "&gt;0")&amp;"/36"</f>
        <v>30/36</v>
      </c>
    </row>
    <row r="25" spans="2:12" x14ac:dyDescent="0.25">
      <c r="B25" s="25">
        <v>22</v>
      </c>
      <c r="C25" s="120" t="s">
        <v>774</v>
      </c>
      <c r="D25" s="23" t="s">
        <v>32</v>
      </c>
      <c r="E25" s="33" t="s">
        <v>252</v>
      </c>
      <c r="F25" s="28" t="s">
        <v>80</v>
      </c>
      <c r="G25" s="25">
        <v>1</v>
      </c>
      <c r="H25" s="80">
        <v>0</v>
      </c>
      <c r="J25" s="43">
        <f>COUNTIFS(Lorcana172023[Couleur],J23,Lorcana172023[Nb de cartes], "&gt;0")/COUNTIF(Lorcana172023[Couleur],J23)</f>
        <v>0.7567567567567568</v>
      </c>
      <c r="K25" s="44">
        <f>COUNTIFS(Lorcana172023[Couleur],K23,Lorcana172023[Nb de cartes], "&gt;0")/COUNTIF(Lorcana172023[Couleur],K23)</f>
        <v>0.78378378378378377</v>
      </c>
      <c r="L25" s="45">
        <f>COUNTIFS(Lorcana172023[Couleur],L23,Lorcana172023[Nb de cartes], "&gt;0")/COUNTIF(Lorcana172023[Couleur],L23)</f>
        <v>0.81081081081081086</v>
      </c>
    </row>
    <row r="26" spans="2:12" x14ac:dyDescent="0.25">
      <c r="B26" s="25">
        <v>23</v>
      </c>
      <c r="C26" s="120" t="s">
        <v>775</v>
      </c>
      <c r="D26" s="23" t="s">
        <v>32</v>
      </c>
      <c r="E26" s="33" t="s">
        <v>258</v>
      </c>
      <c r="F26" s="28" t="s">
        <v>80</v>
      </c>
      <c r="G26" s="25">
        <v>3</v>
      </c>
      <c r="H26" s="80">
        <v>0</v>
      </c>
      <c r="J26" s="156" t="s">
        <v>261</v>
      </c>
      <c r="K26" s="156"/>
      <c r="L26" s="52" t="str">
        <f>(COUNTIF(Lorcana172023[Nb de cartes], "=0") )&amp;"/204"</f>
        <v>42/204</v>
      </c>
    </row>
    <row r="27" spans="2:12" x14ac:dyDescent="0.25">
      <c r="B27" s="25">
        <v>24</v>
      </c>
      <c r="C27" s="120" t="s">
        <v>776</v>
      </c>
      <c r="D27" s="23" t="s">
        <v>32</v>
      </c>
      <c r="E27" s="33" t="s">
        <v>249</v>
      </c>
      <c r="F27" s="28" t="s">
        <v>80</v>
      </c>
      <c r="G27" s="25">
        <v>1</v>
      </c>
      <c r="H27" s="80">
        <v>0</v>
      </c>
    </row>
    <row r="28" spans="2:12" x14ac:dyDescent="0.25">
      <c r="B28" s="25">
        <v>25</v>
      </c>
      <c r="C28" s="120" t="s">
        <v>777</v>
      </c>
      <c r="D28" s="23" t="s">
        <v>32</v>
      </c>
      <c r="E28" s="33" t="s">
        <v>258</v>
      </c>
      <c r="F28" s="28" t="s">
        <v>80</v>
      </c>
      <c r="G28" s="25">
        <v>3</v>
      </c>
      <c r="H28" s="80">
        <v>0</v>
      </c>
    </row>
    <row r="29" spans="2:12" x14ac:dyDescent="0.25">
      <c r="B29" s="25">
        <v>26</v>
      </c>
      <c r="C29" s="120" t="s">
        <v>718</v>
      </c>
      <c r="D29" s="23" t="s">
        <v>32</v>
      </c>
      <c r="E29" s="33" t="s">
        <v>252</v>
      </c>
      <c r="F29" s="28" t="s">
        <v>68</v>
      </c>
      <c r="G29" s="25">
        <v>3</v>
      </c>
      <c r="H29" s="80">
        <v>0</v>
      </c>
    </row>
    <row r="30" spans="2:12" x14ac:dyDescent="0.25">
      <c r="B30" s="25">
        <v>27</v>
      </c>
      <c r="C30" s="120" t="s">
        <v>719</v>
      </c>
      <c r="D30" s="23" t="s">
        <v>32</v>
      </c>
      <c r="E30" s="33" t="s">
        <v>258</v>
      </c>
      <c r="F30" s="28" t="s">
        <v>68</v>
      </c>
      <c r="G30" s="25">
        <v>2</v>
      </c>
      <c r="H30" s="80">
        <v>0</v>
      </c>
    </row>
    <row r="31" spans="2:12" x14ac:dyDescent="0.25">
      <c r="B31" s="25">
        <v>28</v>
      </c>
      <c r="C31" s="120" t="s">
        <v>720</v>
      </c>
      <c r="D31" s="23" t="s">
        <v>32</v>
      </c>
      <c r="E31" s="33" t="s">
        <v>249</v>
      </c>
      <c r="F31" s="28" t="s">
        <v>68</v>
      </c>
      <c r="G31" s="25">
        <v>1</v>
      </c>
      <c r="H31" s="80">
        <v>0</v>
      </c>
    </row>
    <row r="32" spans="2:12" x14ac:dyDescent="0.25">
      <c r="B32" s="25">
        <v>29</v>
      </c>
      <c r="C32" s="120" t="s">
        <v>721</v>
      </c>
      <c r="D32" s="23" t="s">
        <v>32</v>
      </c>
      <c r="E32" s="33" t="s">
        <v>252</v>
      </c>
      <c r="F32" s="28" t="s">
        <v>68</v>
      </c>
      <c r="G32" s="25">
        <v>2</v>
      </c>
      <c r="H32" s="80">
        <v>0</v>
      </c>
    </row>
    <row r="33" spans="2:8" x14ac:dyDescent="0.25">
      <c r="B33" s="25">
        <v>30</v>
      </c>
      <c r="C33" s="120" t="s">
        <v>722</v>
      </c>
      <c r="D33" s="23" t="s">
        <v>32</v>
      </c>
      <c r="E33" s="33" t="s">
        <v>252</v>
      </c>
      <c r="F33" s="28" t="s">
        <v>68</v>
      </c>
      <c r="G33" s="25">
        <v>2</v>
      </c>
      <c r="H33" s="80">
        <v>0</v>
      </c>
    </row>
    <row r="34" spans="2:8" x14ac:dyDescent="0.25">
      <c r="B34" s="25">
        <v>31</v>
      </c>
      <c r="C34" s="120" t="s">
        <v>723</v>
      </c>
      <c r="D34" s="23" t="s">
        <v>32</v>
      </c>
      <c r="E34" s="33" t="s">
        <v>249</v>
      </c>
      <c r="F34" s="28" t="s">
        <v>75</v>
      </c>
      <c r="G34" s="25">
        <v>1</v>
      </c>
      <c r="H34" s="80">
        <v>0</v>
      </c>
    </row>
    <row r="35" spans="2:8" x14ac:dyDescent="0.25">
      <c r="B35" s="25">
        <v>32</v>
      </c>
      <c r="C35" s="120" t="s">
        <v>724</v>
      </c>
      <c r="D35" s="23" t="s">
        <v>32</v>
      </c>
      <c r="E35" s="33" t="s">
        <v>258</v>
      </c>
      <c r="F35" s="28" t="s">
        <v>75</v>
      </c>
      <c r="G35" s="25">
        <v>3</v>
      </c>
      <c r="H35" s="80">
        <v>0</v>
      </c>
    </row>
    <row r="36" spans="2:8" x14ac:dyDescent="0.25">
      <c r="B36" s="25">
        <v>33</v>
      </c>
      <c r="C36" s="120" t="s">
        <v>778</v>
      </c>
      <c r="D36" s="23" t="s">
        <v>32</v>
      </c>
      <c r="E36" s="33" t="s">
        <v>258</v>
      </c>
      <c r="F36" s="28" t="s">
        <v>712</v>
      </c>
      <c r="G36" s="25">
        <v>3</v>
      </c>
      <c r="H36" s="80">
        <v>1</v>
      </c>
    </row>
    <row r="37" spans="2:8" x14ac:dyDescent="0.25">
      <c r="B37" s="25">
        <v>34</v>
      </c>
      <c r="C37" s="120" t="s">
        <v>779</v>
      </c>
      <c r="D37" s="23" t="s">
        <v>32</v>
      </c>
      <c r="E37" s="33" t="s">
        <v>249</v>
      </c>
      <c r="F37" s="28" t="s">
        <v>712</v>
      </c>
      <c r="G37" s="25">
        <v>1</v>
      </c>
      <c r="H37" s="80">
        <v>0</v>
      </c>
    </row>
    <row r="38" spans="2:8" x14ac:dyDescent="0.25">
      <c r="B38" s="25">
        <v>35</v>
      </c>
      <c r="C38" s="120" t="s">
        <v>780</v>
      </c>
      <c r="D38" s="27" t="s">
        <v>29</v>
      </c>
      <c r="E38" s="33" t="s">
        <v>252</v>
      </c>
      <c r="F38" s="28" t="s">
        <v>80</v>
      </c>
      <c r="G38" s="25">
        <v>2</v>
      </c>
      <c r="H38" s="80">
        <v>0</v>
      </c>
    </row>
    <row r="39" spans="2:8" x14ac:dyDescent="0.25">
      <c r="B39" s="25">
        <v>36</v>
      </c>
      <c r="C39" s="120" t="s">
        <v>806</v>
      </c>
      <c r="D39" s="27" t="s">
        <v>29</v>
      </c>
      <c r="E39" s="33" t="s">
        <v>254</v>
      </c>
      <c r="F39" s="28" t="s">
        <v>80</v>
      </c>
      <c r="G39" s="25">
        <v>1</v>
      </c>
      <c r="H39" s="80">
        <v>0</v>
      </c>
    </row>
    <row r="40" spans="2:8" x14ac:dyDescent="0.25">
      <c r="B40" s="25">
        <v>37</v>
      </c>
      <c r="C40" s="120" t="s">
        <v>781</v>
      </c>
      <c r="D40" s="27" t="s">
        <v>29</v>
      </c>
      <c r="E40" s="33" t="s">
        <v>258</v>
      </c>
      <c r="F40" s="28" t="s">
        <v>80</v>
      </c>
      <c r="G40" s="25">
        <v>2</v>
      </c>
      <c r="H40" s="80">
        <v>0</v>
      </c>
    </row>
    <row r="41" spans="2:8" x14ac:dyDescent="0.25">
      <c r="B41" s="25">
        <v>38</v>
      </c>
      <c r="C41" s="120" t="s">
        <v>782</v>
      </c>
      <c r="D41" s="27" t="s">
        <v>29</v>
      </c>
      <c r="E41" s="33" t="s">
        <v>249</v>
      </c>
      <c r="F41" s="28" t="s">
        <v>80</v>
      </c>
      <c r="G41" s="25">
        <v>1</v>
      </c>
      <c r="H41" s="80">
        <v>0</v>
      </c>
    </row>
    <row r="42" spans="2:8" x14ac:dyDescent="0.25">
      <c r="B42" s="25">
        <v>39</v>
      </c>
      <c r="C42" s="120" t="s">
        <v>783</v>
      </c>
      <c r="D42" s="27" t="s">
        <v>29</v>
      </c>
      <c r="E42" s="33" t="s">
        <v>254</v>
      </c>
      <c r="F42" s="28" t="s">
        <v>80</v>
      </c>
      <c r="G42" s="25">
        <v>4</v>
      </c>
      <c r="H42" s="80">
        <v>0</v>
      </c>
    </row>
    <row r="43" spans="2:8" x14ac:dyDescent="0.25">
      <c r="B43" s="25">
        <v>40</v>
      </c>
      <c r="C43" s="120" t="s">
        <v>784</v>
      </c>
      <c r="D43" s="27" t="s">
        <v>29</v>
      </c>
      <c r="E43" s="33" t="s">
        <v>252</v>
      </c>
      <c r="F43" s="28" t="s">
        <v>80</v>
      </c>
      <c r="G43" s="25">
        <v>2</v>
      </c>
      <c r="H43" s="80">
        <v>0</v>
      </c>
    </row>
    <row r="44" spans="2:8" x14ac:dyDescent="0.25">
      <c r="B44" s="25">
        <v>41</v>
      </c>
      <c r="C44" s="120" t="s">
        <v>785</v>
      </c>
      <c r="D44" s="27" t="s">
        <v>29</v>
      </c>
      <c r="E44" s="33" t="s">
        <v>258</v>
      </c>
      <c r="F44" s="28" t="s">
        <v>80</v>
      </c>
      <c r="G44" s="25">
        <v>3</v>
      </c>
      <c r="H44" s="80">
        <v>1</v>
      </c>
    </row>
    <row r="45" spans="2:8" x14ac:dyDescent="0.25">
      <c r="B45" s="25">
        <v>42</v>
      </c>
      <c r="C45" s="120" t="s">
        <v>786</v>
      </c>
      <c r="D45" s="27" t="s">
        <v>29</v>
      </c>
      <c r="E45" s="33" t="s">
        <v>249</v>
      </c>
      <c r="F45" s="28" t="s">
        <v>80</v>
      </c>
      <c r="G45" s="25">
        <v>1</v>
      </c>
      <c r="H45" s="80">
        <v>0</v>
      </c>
    </row>
    <row r="46" spans="2:8" x14ac:dyDescent="0.25">
      <c r="B46" s="25">
        <v>43</v>
      </c>
      <c r="C46" s="120" t="s">
        <v>787</v>
      </c>
      <c r="D46" s="27" t="s">
        <v>29</v>
      </c>
      <c r="E46" s="33" t="s">
        <v>252</v>
      </c>
      <c r="F46" s="28" t="s">
        <v>80</v>
      </c>
      <c r="G46" s="25">
        <v>2</v>
      </c>
      <c r="H46" s="80">
        <v>0</v>
      </c>
    </row>
    <row r="47" spans="2:8" x14ac:dyDescent="0.25">
      <c r="B47" s="25">
        <v>44</v>
      </c>
      <c r="C47" s="120" t="s">
        <v>788</v>
      </c>
      <c r="D47" s="27" t="s">
        <v>29</v>
      </c>
      <c r="E47" s="33" t="s">
        <v>252</v>
      </c>
      <c r="F47" s="28" t="s">
        <v>80</v>
      </c>
      <c r="G47" s="25">
        <v>1</v>
      </c>
      <c r="H47" s="80">
        <v>0</v>
      </c>
    </row>
    <row r="48" spans="2:8" x14ac:dyDescent="0.25">
      <c r="B48" s="25">
        <v>45</v>
      </c>
      <c r="C48" s="120" t="s">
        <v>789</v>
      </c>
      <c r="D48" s="67" t="s">
        <v>29</v>
      </c>
      <c r="E48" s="33" t="s">
        <v>249</v>
      </c>
      <c r="F48" s="28" t="s">
        <v>80</v>
      </c>
      <c r="G48" s="25">
        <v>0</v>
      </c>
      <c r="H48" s="80">
        <v>0</v>
      </c>
    </row>
    <row r="49" spans="2:8" x14ac:dyDescent="0.25">
      <c r="B49" s="25">
        <v>46</v>
      </c>
      <c r="C49" s="120" t="s">
        <v>790</v>
      </c>
      <c r="D49" s="27" t="s">
        <v>29</v>
      </c>
      <c r="E49" s="33" t="s">
        <v>258</v>
      </c>
      <c r="F49" s="28" t="s">
        <v>80</v>
      </c>
      <c r="G49" s="25">
        <v>3</v>
      </c>
      <c r="H49" s="80">
        <v>0</v>
      </c>
    </row>
    <row r="50" spans="2:8" x14ac:dyDescent="0.25">
      <c r="B50" s="25">
        <v>47</v>
      </c>
      <c r="C50" s="120" t="s">
        <v>791</v>
      </c>
      <c r="D50" s="27" t="s">
        <v>29</v>
      </c>
      <c r="E50" s="33" t="s">
        <v>258</v>
      </c>
      <c r="F50" s="28" t="s">
        <v>80</v>
      </c>
      <c r="G50" s="25">
        <v>3</v>
      </c>
      <c r="H50" s="80">
        <v>1</v>
      </c>
    </row>
    <row r="51" spans="2:8" x14ac:dyDescent="0.25">
      <c r="B51" s="25">
        <v>48</v>
      </c>
      <c r="C51" s="120" t="s">
        <v>792</v>
      </c>
      <c r="D51" s="27" t="s">
        <v>29</v>
      </c>
      <c r="E51" s="33" t="s">
        <v>258</v>
      </c>
      <c r="F51" s="28" t="s">
        <v>80</v>
      </c>
      <c r="G51" s="25">
        <v>7</v>
      </c>
      <c r="H51" s="80">
        <v>0</v>
      </c>
    </row>
    <row r="52" spans="2:8" x14ac:dyDescent="0.25">
      <c r="B52" s="25">
        <v>49</v>
      </c>
      <c r="C52" s="120" t="s">
        <v>793</v>
      </c>
      <c r="D52" s="27" t="s">
        <v>29</v>
      </c>
      <c r="E52" s="33" t="s">
        <v>258</v>
      </c>
      <c r="F52" s="28" t="s">
        <v>80</v>
      </c>
      <c r="G52" s="25">
        <v>7</v>
      </c>
      <c r="H52" s="80">
        <v>1</v>
      </c>
    </row>
    <row r="53" spans="2:8" x14ac:dyDescent="0.25">
      <c r="B53" s="25">
        <v>50</v>
      </c>
      <c r="C53" s="120" t="s">
        <v>794</v>
      </c>
      <c r="D53" s="27" t="s">
        <v>29</v>
      </c>
      <c r="E53" s="33" t="s">
        <v>252</v>
      </c>
      <c r="F53" s="28" t="s">
        <v>80</v>
      </c>
      <c r="G53" s="25">
        <v>1</v>
      </c>
      <c r="H53" s="80">
        <v>0</v>
      </c>
    </row>
    <row r="54" spans="2:8" x14ac:dyDescent="0.25">
      <c r="B54" s="25">
        <v>51</v>
      </c>
      <c r="C54" s="120" t="s">
        <v>795</v>
      </c>
      <c r="D54" s="27" t="s">
        <v>29</v>
      </c>
      <c r="E54" s="33" t="s">
        <v>252</v>
      </c>
      <c r="F54" s="28" t="s">
        <v>80</v>
      </c>
      <c r="G54" s="25">
        <v>3</v>
      </c>
      <c r="H54" s="80">
        <v>0</v>
      </c>
    </row>
    <row r="55" spans="2:8" x14ac:dyDescent="0.25">
      <c r="B55" s="25">
        <v>52</v>
      </c>
      <c r="C55" s="120" t="s">
        <v>796</v>
      </c>
      <c r="D55" s="27" t="s">
        <v>29</v>
      </c>
      <c r="E55" s="33" t="s">
        <v>249</v>
      </c>
      <c r="F55" s="28" t="s">
        <v>80</v>
      </c>
      <c r="G55" s="25">
        <v>2</v>
      </c>
      <c r="H55" s="80">
        <v>0</v>
      </c>
    </row>
    <row r="56" spans="2:8" x14ac:dyDescent="0.25">
      <c r="B56" s="25">
        <v>53</v>
      </c>
      <c r="C56" s="120" t="s">
        <v>797</v>
      </c>
      <c r="D56" s="27" t="s">
        <v>29</v>
      </c>
      <c r="E56" s="33" t="s">
        <v>249</v>
      </c>
      <c r="F56" s="28" t="s">
        <v>80</v>
      </c>
      <c r="G56" s="25">
        <v>1</v>
      </c>
      <c r="H56" s="80">
        <v>0</v>
      </c>
    </row>
    <row r="57" spans="2:8" x14ac:dyDescent="0.25">
      <c r="B57" s="25">
        <v>54</v>
      </c>
      <c r="C57" s="120" t="s">
        <v>798</v>
      </c>
      <c r="D57" s="27" t="s">
        <v>29</v>
      </c>
      <c r="E57" s="33" t="s">
        <v>254</v>
      </c>
      <c r="F57" s="28" t="s">
        <v>80</v>
      </c>
      <c r="G57" s="25">
        <v>1</v>
      </c>
      <c r="H57" s="80">
        <v>0</v>
      </c>
    </row>
    <row r="58" spans="2:8" x14ac:dyDescent="0.25">
      <c r="B58" s="25">
        <v>55</v>
      </c>
      <c r="C58" s="120" t="s">
        <v>799</v>
      </c>
      <c r="D58" s="27" t="s">
        <v>29</v>
      </c>
      <c r="E58" s="33" t="s">
        <v>258</v>
      </c>
      <c r="F58" s="28" t="s">
        <v>80</v>
      </c>
      <c r="G58" s="25">
        <v>2</v>
      </c>
      <c r="H58" s="80">
        <v>0</v>
      </c>
    </row>
    <row r="59" spans="2:8" x14ac:dyDescent="0.25">
      <c r="B59" s="25">
        <v>56</v>
      </c>
      <c r="C59" s="120" t="s">
        <v>800</v>
      </c>
      <c r="D59" s="27" t="s">
        <v>29</v>
      </c>
      <c r="E59" s="33" t="s">
        <v>258</v>
      </c>
      <c r="F59" s="28" t="s">
        <v>80</v>
      </c>
      <c r="G59" s="25">
        <v>2</v>
      </c>
      <c r="H59" s="80">
        <v>0</v>
      </c>
    </row>
    <row r="60" spans="2:8" x14ac:dyDescent="0.25">
      <c r="B60" s="25">
        <v>57</v>
      </c>
      <c r="C60" s="120" t="s">
        <v>801</v>
      </c>
      <c r="D60" s="27" t="s">
        <v>29</v>
      </c>
      <c r="E60" s="33" t="s">
        <v>258</v>
      </c>
      <c r="F60" s="28" t="s">
        <v>80</v>
      </c>
      <c r="G60" s="25">
        <v>1</v>
      </c>
      <c r="H60" s="80">
        <v>0</v>
      </c>
    </row>
    <row r="61" spans="2:8" x14ac:dyDescent="0.25">
      <c r="B61" s="25">
        <v>58</v>
      </c>
      <c r="C61" s="120" t="s">
        <v>802</v>
      </c>
      <c r="D61" s="27" t="s">
        <v>29</v>
      </c>
      <c r="E61" s="33" t="s">
        <v>250</v>
      </c>
      <c r="F61" s="28" t="s">
        <v>80</v>
      </c>
      <c r="G61" s="25">
        <v>2</v>
      </c>
      <c r="H61" s="80">
        <v>1</v>
      </c>
    </row>
    <row r="62" spans="2:8" x14ac:dyDescent="0.25">
      <c r="B62" s="25">
        <v>59</v>
      </c>
      <c r="C62" s="120" t="s">
        <v>803</v>
      </c>
      <c r="D62" s="27" t="s">
        <v>29</v>
      </c>
      <c r="E62" s="33" t="s">
        <v>250</v>
      </c>
      <c r="F62" s="28" t="s">
        <v>80</v>
      </c>
      <c r="G62" s="25">
        <v>5</v>
      </c>
      <c r="H62" s="80">
        <v>0</v>
      </c>
    </row>
    <row r="63" spans="2:8" x14ac:dyDescent="0.25">
      <c r="B63" s="25">
        <v>60</v>
      </c>
      <c r="C63" s="120" t="s">
        <v>725</v>
      </c>
      <c r="D63" s="27" t="s">
        <v>29</v>
      </c>
      <c r="E63" s="33" t="s">
        <v>258</v>
      </c>
      <c r="F63" s="28" t="s">
        <v>68</v>
      </c>
      <c r="G63" s="25">
        <v>2</v>
      </c>
      <c r="H63" s="80">
        <v>0</v>
      </c>
    </row>
    <row r="64" spans="2:8" x14ac:dyDescent="0.25">
      <c r="B64" s="25">
        <v>61</v>
      </c>
      <c r="C64" s="120" t="s">
        <v>726</v>
      </c>
      <c r="D64" s="67" t="s">
        <v>29</v>
      </c>
      <c r="E64" s="33" t="s">
        <v>249</v>
      </c>
      <c r="F64" s="28" t="s">
        <v>68</v>
      </c>
      <c r="G64" s="25">
        <v>0</v>
      </c>
      <c r="H64" s="80">
        <v>0</v>
      </c>
    </row>
    <row r="65" spans="2:8" x14ac:dyDescent="0.25">
      <c r="B65" s="25">
        <v>62</v>
      </c>
      <c r="C65" s="120" t="s">
        <v>727</v>
      </c>
      <c r="D65" s="27" t="s">
        <v>29</v>
      </c>
      <c r="E65" s="33" t="s">
        <v>258</v>
      </c>
      <c r="F65" s="28" t="s">
        <v>68</v>
      </c>
      <c r="G65" s="25">
        <v>5</v>
      </c>
      <c r="H65" s="80">
        <v>0</v>
      </c>
    </row>
    <row r="66" spans="2:8" x14ac:dyDescent="0.25">
      <c r="B66" s="25">
        <v>63</v>
      </c>
      <c r="C66" s="120" t="s">
        <v>728</v>
      </c>
      <c r="D66" s="27" t="s">
        <v>29</v>
      </c>
      <c r="E66" s="33" t="s">
        <v>252</v>
      </c>
      <c r="F66" s="108" t="s">
        <v>68</v>
      </c>
      <c r="G66" s="25">
        <v>1</v>
      </c>
      <c r="H66" s="80">
        <v>0</v>
      </c>
    </row>
    <row r="67" spans="2:8" x14ac:dyDescent="0.25">
      <c r="B67" s="25">
        <v>64</v>
      </c>
      <c r="C67" s="120" t="s">
        <v>729</v>
      </c>
      <c r="D67" s="27" t="s">
        <v>29</v>
      </c>
      <c r="E67" s="33" t="s">
        <v>249</v>
      </c>
      <c r="F67" s="28" t="s">
        <v>75</v>
      </c>
      <c r="G67" s="25">
        <v>1</v>
      </c>
      <c r="H67" s="80">
        <v>0</v>
      </c>
    </row>
    <row r="68" spans="2:8" x14ac:dyDescent="0.25">
      <c r="B68" s="25">
        <v>65</v>
      </c>
      <c r="C68" s="120" t="s">
        <v>730</v>
      </c>
      <c r="D68" s="27" t="s">
        <v>29</v>
      </c>
      <c r="E68" s="33" t="s">
        <v>258</v>
      </c>
      <c r="F68" s="28" t="s">
        <v>75</v>
      </c>
      <c r="G68" s="25">
        <v>3</v>
      </c>
      <c r="H68" s="80">
        <v>0</v>
      </c>
    </row>
    <row r="69" spans="2:8" x14ac:dyDescent="0.25">
      <c r="B69" s="25">
        <v>66</v>
      </c>
      <c r="C69" s="120" t="s">
        <v>731</v>
      </c>
      <c r="D69" s="27" t="s">
        <v>29</v>
      </c>
      <c r="E69" s="33" t="s">
        <v>252</v>
      </c>
      <c r="F69" s="28" t="s">
        <v>75</v>
      </c>
      <c r="G69" s="25">
        <v>3</v>
      </c>
      <c r="H69" s="80">
        <v>0</v>
      </c>
    </row>
    <row r="70" spans="2:8" x14ac:dyDescent="0.25">
      <c r="B70" s="25">
        <v>67</v>
      </c>
      <c r="C70" s="120" t="s">
        <v>804</v>
      </c>
      <c r="D70" s="27" t="s">
        <v>29</v>
      </c>
      <c r="E70" s="33" t="s">
        <v>258</v>
      </c>
      <c r="F70" s="28" t="s">
        <v>712</v>
      </c>
      <c r="G70" s="25">
        <v>2</v>
      </c>
      <c r="H70" s="80">
        <v>0</v>
      </c>
    </row>
    <row r="71" spans="2:8" x14ac:dyDescent="0.25">
      <c r="B71" s="25">
        <v>68</v>
      </c>
      <c r="C71" s="120" t="s">
        <v>805</v>
      </c>
      <c r="D71" s="67" t="s">
        <v>29</v>
      </c>
      <c r="E71" s="33" t="s">
        <v>249</v>
      </c>
      <c r="F71" s="28" t="s">
        <v>712</v>
      </c>
      <c r="G71" s="25">
        <v>0</v>
      </c>
      <c r="H71" s="80">
        <v>0</v>
      </c>
    </row>
    <row r="72" spans="2:8" x14ac:dyDescent="0.25">
      <c r="B72" s="25">
        <v>69</v>
      </c>
      <c r="C72" s="120" t="s">
        <v>807</v>
      </c>
      <c r="D72" s="20" t="s">
        <v>34</v>
      </c>
      <c r="E72" s="33" t="s">
        <v>249</v>
      </c>
      <c r="F72" s="28" t="s">
        <v>80</v>
      </c>
      <c r="G72" s="25">
        <v>1</v>
      </c>
      <c r="H72" s="80">
        <v>0</v>
      </c>
    </row>
    <row r="73" spans="2:8" x14ac:dyDescent="0.25">
      <c r="B73" s="25">
        <v>70</v>
      </c>
      <c r="C73" s="120" t="s">
        <v>808</v>
      </c>
      <c r="D73" s="20" t="s">
        <v>34</v>
      </c>
      <c r="E73" s="33" t="s">
        <v>250</v>
      </c>
      <c r="F73" s="28" t="s">
        <v>80</v>
      </c>
      <c r="G73" s="25">
        <v>1</v>
      </c>
      <c r="H73" s="80">
        <v>0</v>
      </c>
    </row>
    <row r="74" spans="2:8" x14ac:dyDescent="0.25">
      <c r="B74" s="25">
        <v>71</v>
      </c>
      <c r="C74" s="120" t="s">
        <v>809</v>
      </c>
      <c r="D74" s="20" t="s">
        <v>34</v>
      </c>
      <c r="E74" s="33" t="s">
        <v>258</v>
      </c>
      <c r="F74" s="28" t="s">
        <v>80</v>
      </c>
      <c r="G74" s="25">
        <v>2</v>
      </c>
      <c r="H74" s="80">
        <v>0</v>
      </c>
    </row>
    <row r="75" spans="2:8" x14ac:dyDescent="0.25">
      <c r="B75" s="25">
        <v>72</v>
      </c>
      <c r="C75" s="120" t="s">
        <v>810</v>
      </c>
      <c r="D75" s="20" t="s">
        <v>34</v>
      </c>
      <c r="E75" s="33" t="s">
        <v>258</v>
      </c>
      <c r="F75" s="28" t="s">
        <v>80</v>
      </c>
      <c r="G75" s="25">
        <v>2</v>
      </c>
      <c r="H75" s="80">
        <v>0</v>
      </c>
    </row>
    <row r="76" spans="2:8" x14ac:dyDescent="0.25">
      <c r="B76" s="25">
        <v>73</v>
      </c>
      <c r="C76" s="120" t="s">
        <v>811</v>
      </c>
      <c r="D76" s="20" t="s">
        <v>34</v>
      </c>
      <c r="E76" s="33" t="s">
        <v>258</v>
      </c>
      <c r="F76" s="28" t="s">
        <v>80</v>
      </c>
      <c r="G76" s="25">
        <v>4</v>
      </c>
      <c r="H76" s="80">
        <v>1</v>
      </c>
    </row>
    <row r="77" spans="2:8" x14ac:dyDescent="0.25">
      <c r="B77" s="25">
        <v>74</v>
      </c>
      <c r="C77" s="120" t="s">
        <v>812</v>
      </c>
      <c r="D77" s="20" t="s">
        <v>34</v>
      </c>
      <c r="E77" s="33" t="s">
        <v>250</v>
      </c>
      <c r="F77" s="28" t="s">
        <v>80</v>
      </c>
      <c r="G77" s="25">
        <v>0</v>
      </c>
      <c r="H77" s="80">
        <v>0</v>
      </c>
    </row>
    <row r="78" spans="2:8" x14ac:dyDescent="0.25">
      <c r="B78" s="25">
        <v>75</v>
      </c>
      <c r="C78" s="120" t="s">
        <v>813</v>
      </c>
      <c r="D78" s="20" t="s">
        <v>34</v>
      </c>
      <c r="E78" s="33" t="s">
        <v>252</v>
      </c>
      <c r="F78" s="28" t="s">
        <v>80</v>
      </c>
      <c r="G78" s="25">
        <v>3</v>
      </c>
      <c r="H78" s="80">
        <v>0</v>
      </c>
    </row>
    <row r="79" spans="2:8" x14ac:dyDescent="0.25">
      <c r="B79" s="25">
        <v>76</v>
      </c>
      <c r="C79" s="120" t="s">
        <v>814</v>
      </c>
      <c r="D79" s="123" t="s">
        <v>34</v>
      </c>
      <c r="E79" s="33" t="s">
        <v>249</v>
      </c>
      <c r="F79" s="28" t="s">
        <v>80</v>
      </c>
      <c r="G79" s="25">
        <v>0</v>
      </c>
      <c r="H79" s="80">
        <v>0</v>
      </c>
    </row>
    <row r="80" spans="2:8" x14ac:dyDescent="0.25">
      <c r="B80" s="25">
        <v>77</v>
      </c>
      <c r="C80" s="120" t="s">
        <v>815</v>
      </c>
      <c r="D80" s="20" t="s">
        <v>34</v>
      </c>
      <c r="E80" s="33" t="s">
        <v>258</v>
      </c>
      <c r="F80" s="28" t="s">
        <v>80</v>
      </c>
      <c r="G80" s="25">
        <v>2</v>
      </c>
      <c r="H80" s="80">
        <v>0</v>
      </c>
    </row>
    <row r="81" spans="2:8" x14ac:dyDescent="0.25">
      <c r="B81" s="25">
        <v>78</v>
      </c>
      <c r="C81" s="120" t="s">
        <v>816</v>
      </c>
      <c r="D81" s="20" t="s">
        <v>34</v>
      </c>
      <c r="E81" s="33" t="s">
        <v>249</v>
      </c>
      <c r="F81" s="28" t="s">
        <v>80</v>
      </c>
      <c r="G81" s="25">
        <v>1</v>
      </c>
      <c r="H81" s="80">
        <v>0</v>
      </c>
    </row>
    <row r="82" spans="2:8" x14ac:dyDescent="0.25">
      <c r="B82" s="25">
        <v>79</v>
      </c>
      <c r="C82" s="120" t="s">
        <v>817</v>
      </c>
      <c r="D82" s="20" t="s">
        <v>34</v>
      </c>
      <c r="E82" s="33" t="s">
        <v>258</v>
      </c>
      <c r="F82" s="28" t="s">
        <v>80</v>
      </c>
      <c r="G82" s="25">
        <v>2</v>
      </c>
      <c r="H82" s="80">
        <v>0</v>
      </c>
    </row>
    <row r="83" spans="2:8" x14ac:dyDescent="0.25">
      <c r="B83" s="25">
        <v>80</v>
      </c>
      <c r="C83" s="120" t="s">
        <v>818</v>
      </c>
      <c r="D83" s="20" t="s">
        <v>34</v>
      </c>
      <c r="E83" s="33" t="s">
        <v>252</v>
      </c>
      <c r="F83" s="28" t="s">
        <v>80</v>
      </c>
      <c r="G83" s="25">
        <v>1</v>
      </c>
      <c r="H83" s="80">
        <v>0</v>
      </c>
    </row>
    <row r="84" spans="2:8" x14ac:dyDescent="0.25">
      <c r="B84" s="25">
        <v>81</v>
      </c>
      <c r="C84" s="120" t="s">
        <v>819</v>
      </c>
      <c r="D84" s="20" t="s">
        <v>34</v>
      </c>
      <c r="E84" s="33" t="s">
        <v>252</v>
      </c>
      <c r="F84" s="28" t="s">
        <v>80</v>
      </c>
      <c r="G84" s="25">
        <v>1</v>
      </c>
      <c r="H84" s="80">
        <v>0</v>
      </c>
    </row>
    <row r="85" spans="2:8" x14ac:dyDescent="0.25">
      <c r="B85" s="25">
        <v>82</v>
      </c>
      <c r="C85" s="120" t="s">
        <v>820</v>
      </c>
      <c r="D85" s="20" t="s">
        <v>34</v>
      </c>
      <c r="E85" s="33" t="s">
        <v>252</v>
      </c>
      <c r="F85" s="28" t="s">
        <v>80</v>
      </c>
      <c r="G85" s="25">
        <v>3</v>
      </c>
      <c r="H85" s="80">
        <v>1</v>
      </c>
    </row>
    <row r="86" spans="2:8" x14ac:dyDescent="0.25">
      <c r="B86" s="25">
        <v>83</v>
      </c>
      <c r="C86" s="120" t="s">
        <v>821</v>
      </c>
      <c r="D86" s="20" t="s">
        <v>34</v>
      </c>
      <c r="E86" s="33" t="s">
        <v>252</v>
      </c>
      <c r="F86" s="28" t="s">
        <v>80</v>
      </c>
      <c r="G86" s="25">
        <v>1</v>
      </c>
      <c r="H86" s="80">
        <v>0</v>
      </c>
    </row>
    <row r="87" spans="2:8" x14ac:dyDescent="0.25">
      <c r="B87" s="25">
        <v>84</v>
      </c>
      <c r="C87" s="120" t="s">
        <v>822</v>
      </c>
      <c r="D87" s="20" t="s">
        <v>34</v>
      </c>
      <c r="E87" s="33" t="s">
        <v>258</v>
      </c>
      <c r="F87" s="28" t="s">
        <v>80</v>
      </c>
      <c r="G87" s="25">
        <v>2</v>
      </c>
      <c r="H87" s="80">
        <v>0</v>
      </c>
    </row>
    <row r="88" spans="2:8" x14ac:dyDescent="0.25">
      <c r="B88" s="25">
        <v>85</v>
      </c>
      <c r="C88" s="120" t="s">
        <v>823</v>
      </c>
      <c r="D88" s="20" t="s">
        <v>34</v>
      </c>
      <c r="E88" s="33" t="s">
        <v>254</v>
      </c>
      <c r="F88" s="28" t="s">
        <v>80</v>
      </c>
      <c r="G88" s="25">
        <v>1</v>
      </c>
      <c r="H88" s="80">
        <v>0</v>
      </c>
    </row>
    <row r="89" spans="2:8" x14ac:dyDescent="0.25">
      <c r="B89" s="25">
        <v>86</v>
      </c>
      <c r="C89" s="120" t="s">
        <v>824</v>
      </c>
      <c r="D89" s="20" t="s">
        <v>34</v>
      </c>
      <c r="E89" s="33" t="s">
        <v>258</v>
      </c>
      <c r="F89" s="28" t="s">
        <v>80</v>
      </c>
      <c r="G89" s="25">
        <v>1</v>
      </c>
      <c r="H89" s="80">
        <v>0</v>
      </c>
    </row>
    <row r="90" spans="2:8" x14ac:dyDescent="0.25">
      <c r="B90" s="25">
        <v>87</v>
      </c>
      <c r="C90" s="120" t="s">
        <v>825</v>
      </c>
      <c r="D90" s="20" t="s">
        <v>34</v>
      </c>
      <c r="E90" s="33" t="s">
        <v>254</v>
      </c>
      <c r="F90" s="28" t="s">
        <v>80</v>
      </c>
      <c r="G90" s="25">
        <v>1</v>
      </c>
      <c r="H90" s="80">
        <v>0</v>
      </c>
    </row>
    <row r="91" spans="2:8" x14ac:dyDescent="0.25">
      <c r="B91" s="25">
        <v>88</v>
      </c>
      <c r="C91" s="120" t="s">
        <v>826</v>
      </c>
      <c r="D91" s="20" t="s">
        <v>34</v>
      </c>
      <c r="E91" s="33" t="s">
        <v>249</v>
      </c>
      <c r="F91" s="28" t="s">
        <v>80</v>
      </c>
      <c r="G91" s="25">
        <v>1</v>
      </c>
      <c r="H91" s="80">
        <v>0</v>
      </c>
    </row>
    <row r="92" spans="2:8" x14ac:dyDescent="0.25">
      <c r="B92" s="25">
        <v>89</v>
      </c>
      <c r="C92" s="120" t="s">
        <v>827</v>
      </c>
      <c r="D92" s="20" t="s">
        <v>34</v>
      </c>
      <c r="E92" s="33" t="s">
        <v>258</v>
      </c>
      <c r="F92" s="28" t="s">
        <v>80</v>
      </c>
      <c r="G92" s="25">
        <v>3</v>
      </c>
      <c r="H92" s="80">
        <v>0</v>
      </c>
    </row>
    <row r="93" spans="2:8" x14ac:dyDescent="0.25">
      <c r="B93" s="25">
        <v>90</v>
      </c>
      <c r="C93" s="120" t="s">
        <v>828</v>
      </c>
      <c r="D93" s="20" t="s">
        <v>34</v>
      </c>
      <c r="E93" s="33" t="s">
        <v>249</v>
      </c>
      <c r="F93" s="28" t="s">
        <v>80</v>
      </c>
      <c r="G93" s="25">
        <v>1</v>
      </c>
      <c r="H93" s="80">
        <v>0</v>
      </c>
    </row>
    <row r="94" spans="2:8" x14ac:dyDescent="0.25">
      <c r="B94" s="25">
        <v>91</v>
      </c>
      <c r="C94" s="120" t="s">
        <v>829</v>
      </c>
      <c r="D94" s="20" t="s">
        <v>34</v>
      </c>
      <c r="E94" s="33" t="s">
        <v>258</v>
      </c>
      <c r="F94" s="28" t="s">
        <v>80</v>
      </c>
      <c r="G94" s="25">
        <v>2</v>
      </c>
      <c r="H94" s="80">
        <v>0</v>
      </c>
    </row>
    <row r="95" spans="2:8" x14ac:dyDescent="0.25">
      <c r="B95" s="25">
        <v>92</v>
      </c>
      <c r="C95" s="120" t="s">
        <v>830</v>
      </c>
      <c r="D95" s="20" t="s">
        <v>34</v>
      </c>
      <c r="E95" s="33" t="s">
        <v>254</v>
      </c>
      <c r="F95" s="28" t="s">
        <v>80</v>
      </c>
      <c r="G95" s="25">
        <v>2</v>
      </c>
      <c r="H95" s="80">
        <v>0</v>
      </c>
    </row>
    <row r="96" spans="2:8" x14ac:dyDescent="0.25">
      <c r="B96" s="25">
        <v>93</v>
      </c>
      <c r="C96" s="120" t="s">
        <v>831</v>
      </c>
      <c r="D96" s="20" t="s">
        <v>34</v>
      </c>
      <c r="E96" s="33" t="s">
        <v>258</v>
      </c>
      <c r="F96" s="28" t="s">
        <v>68</v>
      </c>
      <c r="G96" s="25">
        <v>6</v>
      </c>
      <c r="H96" s="80">
        <v>1</v>
      </c>
    </row>
    <row r="97" spans="2:8" x14ac:dyDescent="0.25">
      <c r="B97" s="25">
        <v>94</v>
      </c>
      <c r="C97" s="120" t="s">
        <v>832</v>
      </c>
      <c r="D97" s="20" t="s">
        <v>34</v>
      </c>
      <c r="E97" s="33" t="s">
        <v>258</v>
      </c>
      <c r="F97" s="108" t="s">
        <v>68</v>
      </c>
      <c r="G97" s="25">
        <v>2</v>
      </c>
      <c r="H97" s="80">
        <v>0</v>
      </c>
    </row>
    <row r="98" spans="2:8" x14ac:dyDescent="0.25">
      <c r="B98" s="25">
        <v>95</v>
      </c>
      <c r="C98" s="120" t="s">
        <v>833</v>
      </c>
      <c r="D98" s="123" t="s">
        <v>34</v>
      </c>
      <c r="E98" s="33" t="s">
        <v>249</v>
      </c>
      <c r="F98" s="108" t="s">
        <v>68</v>
      </c>
      <c r="G98" s="25">
        <v>0</v>
      </c>
      <c r="H98" s="80">
        <v>0</v>
      </c>
    </row>
    <row r="99" spans="2:8" x14ac:dyDescent="0.25">
      <c r="B99" s="25">
        <v>96</v>
      </c>
      <c r="C99" s="120" t="s">
        <v>834</v>
      </c>
      <c r="D99" s="20" t="s">
        <v>34</v>
      </c>
      <c r="E99" s="33" t="s">
        <v>252</v>
      </c>
      <c r="F99" s="108" t="s">
        <v>68</v>
      </c>
      <c r="G99" s="25">
        <v>1</v>
      </c>
      <c r="H99" s="80">
        <v>0</v>
      </c>
    </row>
    <row r="100" spans="2:8" x14ac:dyDescent="0.25">
      <c r="B100" s="25">
        <v>97</v>
      </c>
      <c r="C100" s="120" t="s">
        <v>835</v>
      </c>
      <c r="D100" s="20" t="s">
        <v>34</v>
      </c>
      <c r="E100" s="33" t="s">
        <v>249</v>
      </c>
      <c r="F100" s="108" t="s">
        <v>68</v>
      </c>
      <c r="G100" s="25">
        <v>3</v>
      </c>
      <c r="H100" s="80">
        <v>1</v>
      </c>
    </row>
    <row r="101" spans="2:8" x14ac:dyDescent="0.25">
      <c r="B101" s="25">
        <v>98</v>
      </c>
      <c r="C101" s="120" t="s">
        <v>836</v>
      </c>
      <c r="D101" s="20" t="s">
        <v>34</v>
      </c>
      <c r="E101" s="33" t="s">
        <v>258</v>
      </c>
      <c r="F101" s="108" t="s">
        <v>75</v>
      </c>
      <c r="G101" s="25">
        <v>2</v>
      </c>
      <c r="H101" s="80">
        <v>0</v>
      </c>
    </row>
    <row r="102" spans="2:8" x14ac:dyDescent="0.25">
      <c r="B102" s="25">
        <v>99</v>
      </c>
      <c r="C102" s="120" t="s">
        <v>837</v>
      </c>
      <c r="D102" s="20" t="s">
        <v>34</v>
      </c>
      <c r="E102" s="33" t="s">
        <v>249</v>
      </c>
      <c r="F102" s="108" t="s">
        <v>75</v>
      </c>
      <c r="G102" s="25">
        <v>2</v>
      </c>
      <c r="H102" s="80">
        <v>0</v>
      </c>
    </row>
    <row r="103" spans="2:8" x14ac:dyDescent="0.25">
      <c r="B103" s="25">
        <v>100</v>
      </c>
      <c r="C103" s="120" t="s">
        <v>838</v>
      </c>
      <c r="D103" s="20" t="s">
        <v>34</v>
      </c>
      <c r="E103" s="33" t="s">
        <v>252</v>
      </c>
      <c r="F103" s="28" t="s">
        <v>75</v>
      </c>
      <c r="G103" s="25">
        <v>3</v>
      </c>
      <c r="H103" s="80">
        <v>0</v>
      </c>
    </row>
    <row r="104" spans="2:8" x14ac:dyDescent="0.25">
      <c r="B104" s="25">
        <v>101</v>
      </c>
      <c r="C104" s="120" t="s">
        <v>839</v>
      </c>
      <c r="D104" s="20" t="s">
        <v>34</v>
      </c>
      <c r="E104" s="33" t="s">
        <v>258</v>
      </c>
      <c r="F104" s="28" t="s">
        <v>712</v>
      </c>
      <c r="G104" s="25">
        <v>4</v>
      </c>
      <c r="H104" s="80">
        <v>1</v>
      </c>
    </row>
    <row r="105" spans="2:8" x14ac:dyDescent="0.25">
      <c r="B105" s="25">
        <v>102</v>
      </c>
      <c r="C105" s="120" t="s">
        <v>840</v>
      </c>
      <c r="D105" s="20" t="s">
        <v>34</v>
      </c>
      <c r="E105" s="33" t="s">
        <v>249</v>
      </c>
      <c r="F105" s="28" t="s">
        <v>712</v>
      </c>
      <c r="G105" s="25">
        <v>1</v>
      </c>
      <c r="H105" s="80">
        <v>0</v>
      </c>
    </row>
    <row r="106" spans="2:8" x14ac:dyDescent="0.25">
      <c r="B106" s="25">
        <v>103</v>
      </c>
      <c r="C106" s="120" t="s">
        <v>841</v>
      </c>
      <c r="D106" s="21" t="s">
        <v>30</v>
      </c>
      <c r="E106" s="33" t="s">
        <v>252</v>
      </c>
      <c r="F106" s="28" t="s">
        <v>80</v>
      </c>
      <c r="G106" s="25">
        <v>2</v>
      </c>
      <c r="H106" s="80">
        <v>0</v>
      </c>
    </row>
    <row r="107" spans="2:8" x14ac:dyDescent="0.25">
      <c r="B107" s="25">
        <v>104</v>
      </c>
      <c r="C107" s="120" t="s">
        <v>842</v>
      </c>
      <c r="D107" s="21" t="s">
        <v>30</v>
      </c>
      <c r="E107" s="33" t="s">
        <v>258</v>
      </c>
      <c r="F107" s="28" t="s">
        <v>80</v>
      </c>
      <c r="G107" s="25">
        <v>2</v>
      </c>
      <c r="H107" s="80">
        <v>0</v>
      </c>
    </row>
    <row r="108" spans="2:8" x14ac:dyDescent="0.25">
      <c r="B108" s="25">
        <v>105</v>
      </c>
      <c r="C108" s="120" t="s">
        <v>843</v>
      </c>
      <c r="D108" s="21" t="s">
        <v>30</v>
      </c>
      <c r="E108" s="33" t="s">
        <v>258</v>
      </c>
      <c r="F108" s="28" t="s">
        <v>80</v>
      </c>
      <c r="G108" s="25">
        <v>5</v>
      </c>
      <c r="H108" s="80">
        <v>1</v>
      </c>
    </row>
    <row r="109" spans="2:8" x14ac:dyDescent="0.25">
      <c r="B109" s="25">
        <v>106</v>
      </c>
      <c r="C109" s="120" t="s">
        <v>844</v>
      </c>
      <c r="D109" s="122" t="s">
        <v>30</v>
      </c>
      <c r="E109" s="33" t="s">
        <v>254</v>
      </c>
      <c r="F109" s="28" t="s">
        <v>80</v>
      </c>
      <c r="G109" s="25">
        <v>0</v>
      </c>
      <c r="H109" s="80">
        <v>0</v>
      </c>
    </row>
    <row r="110" spans="2:8" x14ac:dyDescent="0.25">
      <c r="B110" s="25">
        <v>107</v>
      </c>
      <c r="C110" s="120" t="s">
        <v>845</v>
      </c>
      <c r="D110" s="21" t="s">
        <v>30</v>
      </c>
      <c r="E110" s="33" t="s">
        <v>249</v>
      </c>
      <c r="F110" s="28" t="s">
        <v>80</v>
      </c>
      <c r="G110" s="25">
        <v>1</v>
      </c>
      <c r="H110" s="80">
        <v>0</v>
      </c>
    </row>
    <row r="111" spans="2:8" x14ac:dyDescent="0.25">
      <c r="B111" s="25">
        <v>108</v>
      </c>
      <c r="C111" s="120" t="s">
        <v>846</v>
      </c>
      <c r="D111" s="21" t="s">
        <v>30</v>
      </c>
      <c r="E111" s="33" t="s">
        <v>258</v>
      </c>
      <c r="F111" s="28" t="s">
        <v>80</v>
      </c>
      <c r="G111" s="25">
        <v>2</v>
      </c>
      <c r="H111" s="80">
        <v>0</v>
      </c>
    </row>
    <row r="112" spans="2:8" x14ac:dyDescent="0.25">
      <c r="B112" s="25">
        <v>109</v>
      </c>
      <c r="C112" s="120" t="s">
        <v>847</v>
      </c>
      <c r="D112" s="21" t="s">
        <v>30</v>
      </c>
      <c r="E112" s="33" t="s">
        <v>252</v>
      </c>
      <c r="F112" s="28" t="s">
        <v>80</v>
      </c>
      <c r="G112" s="25">
        <v>1</v>
      </c>
      <c r="H112" s="80">
        <v>0</v>
      </c>
    </row>
    <row r="113" spans="2:8" x14ac:dyDescent="0.25">
      <c r="B113" s="25">
        <v>110</v>
      </c>
      <c r="C113" s="120" t="s">
        <v>848</v>
      </c>
      <c r="D113" s="21" t="s">
        <v>30</v>
      </c>
      <c r="E113" s="33" t="s">
        <v>252</v>
      </c>
      <c r="F113" s="28" t="s">
        <v>80</v>
      </c>
      <c r="G113" s="25">
        <v>1</v>
      </c>
      <c r="H113" s="80">
        <v>0</v>
      </c>
    </row>
    <row r="114" spans="2:8" x14ac:dyDescent="0.25">
      <c r="B114" s="25">
        <v>111</v>
      </c>
      <c r="C114" s="120" t="s">
        <v>849</v>
      </c>
      <c r="D114" s="21" t="s">
        <v>30</v>
      </c>
      <c r="E114" s="33" t="s">
        <v>258</v>
      </c>
      <c r="F114" s="28" t="s">
        <v>80</v>
      </c>
      <c r="G114" s="25">
        <v>3</v>
      </c>
      <c r="H114" s="80">
        <v>1</v>
      </c>
    </row>
    <row r="115" spans="2:8" x14ac:dyDescent="0.25">
      <c r="B115" s="25">
        <v>112</v>
      </c>
      <c r="C115" s="120" t="s">
        <v>850</v>
      </c>
      <c r="D115" s="21" t="s">
        <v>30</v>
      </c>
      <c r="E115" s="33" t="s">
        <v>252</v>
      </c>
      <c r="F115" s="28" t="s">
        <v>80</v>
      </c>
      <c r="G115" s="25">
        <v>1</v>
      </c>
      <c r="H115" s="80">
        <v>0</v>
      </c>
    </row>
    <row r="116" spans="2:8" x14ac:dyDescent="0.25">
      <c r="B116" s="25">
        <v>113</v>
      </c>
      <c r="C116" s="120" t="s">
        <v>851</v>
      </c>
      <c r="D116" s="21" t="s">
        <v>30</v>
      </c>
      <c r="E116" s="33" t="s">
        <v>249</v>
      </c>
      <c r="F116" s="28" t="s">
        <v>80</v>
      </c>
      <c r="G116" s="25">
        <v>1</v>
      </c>
      <c r="H116" s="80">
        <v>1</v>
      </c>
    </row>
    <row r="117" spans="2:8" x14ac:dyDescent="0.25">
      <c r="B117" s="25">
        <v>114</v>
      </c>
      <c r="C117" s="120" t="s">
        <v>852</v>
      </c>
      <c r="D117" s="21" t="s">
        <v>30</v>
      </c>
      <c r="E117" s="33" t="s">
        <v>250</v>
      </c>
      <c r="F117" s="28" t="s">
        <v>80</v>
      </c>
      <c r="G117" s="25">
        <v>1</v>
      </c>
      <c r="H117" s="80">
        <v>0</v>
      </c>
    </row>
    <row r="118" spans="2:8" x14ac:dyDescent="0.25">
      <c r="B118" s="25">
        <v>115</v>
      </c>
      <c r="C118" s="120" t="s">
        <v>853</v>
      </c>
      <c r="D118" s="21" t="s">
        <v>30</v>
      </c>
      <c r="E118" s="33" t="s">
        <v>258</v>
      </c>
      <c r="F118" s="28" t="s">
        <v>80</v>
      </c>
      <c r="G118" s="25">
        <v>2</v>
      </c>
      <c r="H118" s="80">
        <v>0</v>
      </c>
    </row>
    <row r="119" spans="2:8" x14ac:dyDescent="0.25">
      <c r="B119" s="25">
        <v>116</v>
      </c>
      <c r="C119" s="120" t="s">
        <v>854</v>
      </c>
      <c r="D119" s="21" t="s">
        <v>30</v>
      </c>
      <c r="E119" s="33" t="s">
        <v>258</v>
      </c>
      <c r="F119" s="28" t="s">
        <v>80</v>
      </c>
      <c r="G119" s="25">
        <v>2</v>
      </c>
      <c r="H119" s="80">
        <v>0</v>
      </c>
    </row>
    <row r="120" spans="2:8" x14ac:dyDescent="0.25">
      <c r="B120" s="25">
        <v>117</v>
      </c>
      <c r="C120" s="120" t="s">
        <v>855</v>
      </c>
      <c r="D120" s="21" t="s">
        <v>30</v>
      </c>
      <c r="E120" s="33" t="s">
        <v>249</v>
      </c>
      <c r="F120" s="28" t="s">
        <v>80</v>
      </c>
      <c r="G120" s="25">
        <v>1</v>
      </c>
      <c r="H120" s="80">
        <v>0</v>
      </c>
    </row>
    <row r="121" spans="2:8" x14ac:dyDescent="0.25">
      <c r="B121" s="25">
        <v>118</v>
      </c>
      <c r="C121" s="120" t="s">
        <v>856</v>
      </c>
      <c r="D121" s="21" t="s">
        <v>30</v>
      </c>
      <c r="E121" s="33" t="s">
        <v>252</v>
      </c>
      <c r="F121" s="28" t="s">
        <v>80</v>
      </c>
      <c r="G121" s="25">
        <v>1</v>
      </c>
      <c r="H121" s="80">
        <v>0</v>
      </c>
    </row>
    <row r="122" spans="2:8" x14ac:dyDescent="0.25">
      <c r="B122" s="25">
        <v>119</v>
      </c>
      <c r="C122" s="120" t="s">
        <v>857</v>
      </c>
      <c r="D122" s="21" t="s">
        <v>30</v>
      </c>
      <c r="E122" s="33" t="s">
        <v>250</v>
      </c>
      <c r="F122" s="28" t="s">
        <v>80</v>
      </c>
      <c r="G122" s="25">
        <v>1</v>
      </c>
      <c r="H122" s="80">
        <v>0</v>
      </c>
    </row>
    <row r="123" spans="2:8" x14ac:dyDescent="0.25">
      <c r="B123" s="25">
        <v>120</v>
      </c>
      <c r="C123" s="120" t="s">
        <v>858</v>
      </c>
      <c r="D123" s="21" t="s">
        <v>30</v>
      </c>
      <c r="E123" s="33" t="s">
        <v>258</v>
      </c>
      <c r="F123" s="28" t="s">
        <v>80</v>
      </c>
      <c r="G123" s="25">
        <v>2</v>
      </c>
      <c r="H123" s="80">
        <v>0</v>
      </c>
    </row>
    <row r="124" spans="2:8" x14ac:dyDescent="0.25">
      <c r="B124" s="25">
        <v>121</v>
      </c>
      <c r="C124" s="120" t="s">
        <v>859</v>
      </c>
      <c r="D124" s="21" t="s">
        <v>30</v>
      </c>
      <c r="E124" s="33" t="s">
        <v>254</v>
      </c>
      <c r="F124" s="28" t="s">
        <v>80</v>
      </c>
      <c r="G124" s="25">
        <v>1</v>
      </c>
      <c r="H124" s="80">
        <v>0</v>
      </c>
    </row>
    <row r="125" spans="2:8" x14ac:dyDescent="0.25">
      <c r="B125" s="25">
        <v>122</v>
      </c>
      <c r="C125" s="120" t="s">
        <v>860</v>
      </c>
      <c r="D125" s="21" t="s">
        <v>30</v>
      </c>
      <c r="E125" s="33" t="s">
        <v>258</v>
      </c>
      <c r="F125" s="28" t="s">
        <v>80</v>
      </c>
      <c r="G125" s="25">
        <v>3</v>
      </c>
      <c r="H125" s="80">
        <v>0</v>
      </c>
    </row>
    <row r="126" spans="2:8" x14ac:dyDescent="0.25">
      <c r="B126" s="25">
        <v>123</v>
      </c>
      <c r="C126" s="120" t="s">
        <v>861</v>
      </c>
      <c r="D126" s="21" t="s">
        <v>30</v>
      </c>
      <c r="E126" s="33" t="s">
        <v>252</v>
      </c>
      <c r="F126" s="28" t="s">
        <v>80</v>
      </c>
      <c r="G126" s="25">
        <v>1</v>
      </c>
      <c r="H126" s="80">
        <v>0</v>
      </c>
    </row>
    <row r="127" spans="2:8" x14ac:dyDescent="0.25">
      <c r="B127" s="25">
        <v>124</v>
      </c>
      <c r="C127" s="120" t="s">
        <v>862</v>
      </c>
      <c r="D127" s="122" t="s">
        <v>30</v>
      </c>
      <c r="E127" s="33" t="s">
        <v>249</v>
      </c>
      <c r="F127" s="28" t="s">
        <v>80</v>
      </c>
      <c r="G127" s="25">
        <v>0</v>
      </c>
      <c r="H127" s="80">
        <v>0</v>
      </c>
    </row>
    <row r="128" spans="2:8" x14ac:dyDescent="0.25">
      <c r="B128" s="25">
        <v>125</v>
      </c>
      <c r="C128" s="120" t="s">
        <v>863</v>
      </c>
      <c r="D128" s="21" t="s">
        <v>30</v>
      </c>
      <c r="E128" s="33" t="s">
        <v>250</v>
      </c>
      <c r="F128" s="28" t="s">
        <v>80</v>
      </c>
      <c r="G128" s="25">
        <v>1</v>
      </c>
      <c r="H128" s="80">
        <v>0</v>
      </c>
    </row>
    <row r="129" spans="2:8" x14ac:dyDescent="0.25">
      <c r="B129" s="25">
        <v>126</v>
      </c>
      <c r="C129" s="120" t="s">
        <v>864</v>
      </c>
      <c r="D129" s="21" t="s">
        <v>30</v>
      </c>
      <c r="E129" s="33" t="s">
        <v>258</v>
      </c>
      <c r="F129" s="28" t="s">
        <v>80</v>
      </c>
      <c r="G129" s="25">
        <v>3</v>
      </c>
      <c r="H129" s="80">
        <v>1</v>
      </c>
    </row>
    <row r="130" spans="2:8" x14ac:dyDescent="0.25">
      <c r="B130" s="25">
        <v>127</v>
      </c>
      <c r="C130" s="120" t="s">
        <v>865</v>
      </c>
      <c r="D130" s="21" t="s">
        <v>30</v>
      </c>
      <c r="E130" s="33" t="s">
        <v>249</v>
      </c>
      <c r="F130" s="28" t="s">
        <v>80</v>
      </c>
      <c r="G130" s="25">
        <v>1</v>
      </c>
      <c r="H130" s="80">
        <v>0</v>
      </c>
    </row>
    <row r="131" spans="2:8" x14ac:dyDescent="0.25">
      <c r="B131" s="25">
        <v>128</v>
      </c>
      <c r="C131" s="120" t="s">
        <v>732</v>
      </c>
      <c r="D131" s="21" t="s">
        <v>30</v>
      </c>
      <c r="E131" s="33" t="s">
        <v>252</v>
      </c>
      <c r="F131" s="28" t="s">
        <v>68</v>
      </c>
      <c r="G131" s="25">
        <v>1</v>
      </c>
      <c r="H131" s="80">
        <v>0</v>
      </c>
    </row>
    <row r="132" spans="2:8" x14ac:dyDescent="0.25">
      <c r="B132" s="25">
        <v>129</v>
      </c>
      <c r="C132" s="120" t="s">
        <v>733</v>
      </c>
      <c r="D132" s="21" t="s">
        <v>30</v>
      </c>
      <c r="E132" s="33" t="s">
        <v>249</v>
      </c>
      <c r="F132" s="28" t="s">
        <v>68</v>
      </c>
      <c r="G132" s="25">
        <v>1</v>
      </c>
      <c r="H132" s="80">
        <v>0</v>
      </c>
    </row>
    <row r="133" spans="2:8" x14ac:dyDescent="0.25">
      <c r="B133" s="25">
        <v>130</v>
      </c>
      <c r="C133" s="120" t="s">
        <v>734</v>
      </c>
      <c r="D133" s="21" t="s">
        <v>30</v>
      </c>
      <c r="E133" s="33" t="s">
        <v>258</v>
      </c>
      <c r="F133" s="28" t="s">
        <v>68</v>
      </c>
      <c r="G133" s="25">
        <v>3</v>
      </c>
      <c r="H133" s="80">
        <v>1</v>
      </c>
    </row>
    <row r="134" spans="2:8" x14ac:dyDescent="0.25">
      <c r="B134" s="25">
        <v>131</v>
      </c>
      <c r="C134" s="120" t="s">
        <v>735</v>
      </c>
      <c r="D134" s="21" t="s">
        <v>30</v>
      </c>
      <c r="E134" s="33" t="s">
        <v>249</v>
      </c>
      <c r="F134" s="28" t="s">
        <v>75</v>
      </c>
      <c r="G134" s="25">
        <v>1</v>
      </c>
      <c r="H134" s="80">
        <v>0</v>
      </c>
    </row>
    <row r="135" spans="2:8" x14ac:dyDescent="0.25">
      <c r="B135" s="25">
        <v>132</v>
      </c>
      <c r="C135" s="120" t="s">
        <v>736</v>
      </c>
      <c r="D135" s="21" t="s">
        <v>30</v>
      </c>
      <c r="E135" s="33" t="s">
        <v>252</v>
      </c>
      <c r="F135" s="28" t="s">
        <v>75</v>
      </c>
      <c r="G135" s="25">
        <v>3</v>
      </c>
      <c r="H135" s="80">
        <v>0</v>
      </c>
    </row>
    <row r="136" spans="2:8" x14ac:dyDescent="0.25">
      <c r="B136" s="25">
        <v>133</v>
      </c>
      <c r="C136" s="120" t="s">
        <v>737</v>
      </c>
      <c r="D136" s="21" t="s">
        <v>30</v>
      </c>
      <c r="E136" s="33" t="s">
        <v>258</v>
      </c>
      <c r="F136" s="28" t="s">
        <v>75</v>
      </c>
      <c r="G136" s="25">
        <v>3</v>
      </c>
      <c r="H136" s="80">
        <v>0</v>
      </c>
    </row>
    <row r="137" spans="2:8" x14ac:dyDescent="0.25">
      <c r="B137" s="25">
        <v>134</v>
      </c>
      <c r="C137" s="120" t="s">
        <v>738</v>
      </c>
      <c r="D137" s="21" t="s">
        <v>30</v>
      </c>
      <c r="E137" s="33" t="s">
        <v>258</v>
      </c>
      <c r="F137" s="28" t="s">
        <v>75</v>
      </c>
      <c r="G137" s="25">
        <v>4</v>
      </c>
      <c r="H137" s="80">
        <v>0</v>
      </c>
    </row>
    <row r="138" spans="2:8" x14ac:dyDescent="0.25">
      <c r="B138" s="25">
        <v>135</v>
      </c>
      <c r="C138" s="120" t="s">
        <v>866</v>
      </c>
      <c r="D138" s="122" t="s">
        <v>30</v>
      </c>
      <c r="E138" s="33" t="s">
        <v>249</v>
      </c>
      <c r="F138" s="28" t="s">
        <v>712</v>
      </c>
      <c r="G138" s="25">
        <v>0</v>
      </c>
      <c r="H138" s="80">
        <v>0</v>
      </c>
    </row>
    <row r="139" spans="2:8" x14ac:dyDescent="0.25">
      <c r="B139" s="25">
        <v>136</v>
      </c>
      <c r="C139" s="120" t="s">
        <v>867</v>
      </c>
      <c r="D139" s="21" t="s">
        <v>30</v>
      </c>
      <c r="E139" s="33" t="s">
        <v>258</v>
      </c>
      <c r="F139" s="28" t="s">
        <v>712</v>
      </c>
      <c r="G139" s="25">
        <v>2</v>
      </c>
      <c r="H139" s="80">
        <v>0</v>
      </c>
    </row>
    <row r="140" spans="2:8" x14ac:dyDescent="0.25">
      <c r="B140" s="25">
        <v>137</v>
      </c>
      <c r="C140" s="120" t="s">
        <v>868</v>
      </c>
      <c r="D140" s="24" t="s">
        <v>33</v>
      </c>
      <c r="E140" s="33" t="s">
        <v>258</v>
      </c>
      <c r="F140" s="28" t="s">
        <v>80</v>
      </c>
      <c r="G140" s="25">
        <v>2</v>
      </c>
      <c r="H140" s="80">
        <v>0</v>
      </c>
    </row>
    <row r="141" spans="2:8" x14ac:dyDescent="0.25">
      <c r="B141" s="25">
        <v>138</v>
      </c>
      <c r="C141" s="120" t="s">
        <v>869</v>
      </c>
      <c r="D141" s="24" t="s">
        <v>33</v>
      </c>
      <c r="E141" s="33" t="s">
        <v>254</v>
      </c>
      <c r="F141" s="28" t="s">
        <v>80</v>
      </c>
      <c r="G141" s="25">
        <v>1</v>
      </c>
      <c r="H141" s="80">
        <v>0</v>
      </c>
    </row>
    <row r="142" spans="2:8" x14ac:dyDescent="0.25">
      <c r="B142" s="25">
        <v>139</v>
      </c>
      <c r="C142" s="120" t="s">
        <v>870</v>
      </c>
      <c r="D142" s="125" t="s">
        <v>33</v>
      </c>
      <c r="E142" s="33" t="s">
        <v>254</v>
      </c>
      <c r="F142" s="28" t="s">
        <v>80</v>
      </c>
      <c r="G142" s="25">
        <v>0</v>
      </c>
      <c r="H142" s="80">
        <v>0</v>
      </c>
    </row>
    <row r="143" spans="2:8" x14ac:dyDescent="0.25">
      <c r="B143" s="25">
        <v>140</v>
      </c>
      <c r="C143" s="120" t="s">
        <v>871</v>
      </c>
      <c r="D143" s="24" t="s">
        <v>33</v>
      </c>
      <c r="E143" s="33" t="s">
        <v>254</v>
      </c>
      <c r="F143" s="28" t="s">
        <v>80</v>
      </c>
      <c r="G143" s="25">
        <v>1</v>
      </c>
      <c r="H143" s="80">
        <v>0</v>
      </c>
    </row>
    <row r="144" spans="2:8" x14ac:dyDescent="0.25">
      <c r="B144" s="25">
        <v>141</v>
      </c>
      <c r="C144" s="120" t="s">
        <v>872</v>
      </c>
      <c r="D144" s="24" t="s">
        <v>33</v>
      </c>
      <c r="E144" s="33" t="s">
        <v>258</v>
      </c>
      <c r="F144" s="28" t="s">
        <v>80</v>
      </c>
      <c r="G144" s="25">
        <v>2</v>
      </c>
      <c r="H144" s="80">
        <v>0</v>
      </c>
    </row>
    <row r="145" spans="2:8" x14ac:dyDescent="0.25">
      <c r="B145" s="25">
        <v>142</v>
      </c>
      <c r="C145" s="120" t="s">
        <v>873</v>
      </c>
      <c r="D145" s="125" t="s">
        <v>33</v>
      </c>
      <c r="E145" s="33" t="s">
        <v>249</v>
      </c>
      <c r="F145" s="28" t="s">
        <v>80</v>
      </c>
      <c r="G145" s="25">
        <v>0</v>
      </c>
      <c r="H145" s="80">
        <v>0</v>
      </c>
    </row>
    <row r="146" spans="2:8" x14ac:dyDescent="0.25">
      <c r="B146" s="25">
        <v>143</v>
      </c>
      <c r="C146" s="120" t="s">
        <v>874</v>
      </c>
      <c r="D146" s="24" t="s">
        <v>33</v>
      </c>
      <c r="E146" s="33" t="s">
        <v>258</v>
      </c>
      <c r="F146" s="28" t="s">
        <v>80</v>
      </c>
      <c r="G146" s="25">
        <v>2</v>
      </c>
      <c r="H146" s="80">
        <v>0</v>
      </c>
    </row>
    <row r="147" spans="2:8" x14ac:dyDescent="0.25">
      <c r="B147" s="25">
        <v>144</v>
      </c>
      <c r="C147" s="120" t="s">
        <v>875</v>
      </c>
      <c r="D147" s="24" t="s">
        <v>33</v>
      </c>
      <c r="E147" s="33" t="s">
        <v>252</v>
      </c>
      <c r="F147" s="28" t="s">
        <v>80</v>
      </c>
      <c r="G147" s="25">
        <v>3</v>
      </c>
      <c r="H147" s="80">
        <v>0</v>
      </c>
    </row>
    <row r="148" spans="2:8" x14ac:dyDescent="0.25">
      <c r="B148" s="25">
        <v>145</v>
      </c>
      <c r="C148" s="120" t="s">
        <v>876</v>
      </c>
      <c r="D148" s="24" t="s">
        <v>33</v>
      </c>
      <c r="E148" s="33" t="s">
        <v>252</v>
      </c>
      <c r="F148" s="28" t="s">
        <v>80</v>
      </c>
      <c r="G148" s="25">
        <v>1</v>
      </c>
      <c r="H148" s="80">
        <v>0</v>
      </c>
    </row>
    <row r="149" spans="2:8" x14ac:dyDescent="0.25">
      <c r="B149" s="25">
        <v>146</v>
      </c>
      <c r="C149" s="120" t="s">
        <v>877</v>
      </c>
      <c r="D149" s="24" t="s">
        <v>33</v>
      </c>
      <c r="E149" s="33" t="s">
        <v>258</v>
      </c>
      <c r="F149" s="28" t="s">
        <v>80</v>
      </c>
      <c r="G149" s="25">
        <v>2</v>
      </c>
      <c r="H149" s="80">
        <v>0</v>
      </c>
    </row>
    <row r="150" spans="2:8" x14ac:dyDescent="0.25">
      <c r="B150" s="25">
        <v>147</v>
      </c>
      <c r="C150" s="120" t="s">
        <v>878</v>
      </c>
      <c r="D150" s="24" t="s">
        <v>33</v>
      </c>
      <c r="E150" s="33" t="s">
        <v>252</v>
      </c>
      <c r="F150" s="28" t="s">
        <v>80</v>
      </c>
      <c r="G150" s="25">
        <v>2</v>
      </c>
      <c r="H150" s="80">
        <v>0</v>
      </c>
    </row>
    <row r="151" spans="2:8" x14ac:dyDescent="0.25">
      <c r="B151" s="25">
        <v>148</v>
      </c>
      <c r="C151" s="120" t="s">
        <v>879</v>
      </c>
      <c r="D151" s="24" t="s">
        <v>33</v>
      </c>
      <c r="E151" s="33" t="s">
        <v>249</v>
      </c>
      <c r="F151" s="28" t="s">
        <v>80</v>
      </c>
      <c r="G151" s="25">
        <v>3</v>
      </c>
      <c r="H151" s="80">
        <v>0</v>
      </c>
    </row>
    <row r="152" spans="2:8" x14ac:dyDescent="0.25">
      <c r="B152" s="25">
        <v>149</v>
      </c>
      <c r="C152" s="120" t="s">
        <v>880</v>
      </c>
      <c r="D152" s="24" t="s">
        <v>33</v>
      </c>
      <c r="E152" s="33" t="s">
        <v>252</v>
      </c>
      <c r="F152" s="28" t="s">
        <v>80</v>
      </c>
      <c r="G152" s="25">
        <v>1</v>
      </c>
      <c r="H152" s="80">
        <v>0</v>
      </c>
    </row>
    <row r="153" spans="2:8" x14ac:dyDescent="0.25">
      <c r="B153" s="25">
        <v>150</v>
      </c>
      <c r="C153" s="120" t="s">
        <v>881</v>
      </c>
      <c r="D153" s="24" t="s">
        <v>33</v>
      </c>
      <c r="E153" s="33" t="s">
        <v>258</v>
      </c>
      <c r="F153" s="28" t="s">
        <v>80</v>
      </c>
      <c r="G153" s="25">
        <v>2</v>
      </c>
      <c r="H153" s="80">
        <v>0</v>
      </c>
    </row>
    <row r="154" spans="2:8" x14ac:dyDescent="0.25">
      <c r="B154" s="25">
        <v>151</v>
      </c>
      <c r="C154" s="120" t="s">
        <v>882</v>
      </c>
      <c r="D154" s="24" t="s">
        <v>33</v>
      </c>
      <c r="E154" s="33" t="s">
        <v>258</v>
      </c>
      <c r="F154" s="28" t="s">
        <v>80</v>
      </c>
      <c r="G154" s="25">
        <v>4</v>
      </c>
      <c r="H154" s="80">
        <v>0</v>
      </c>
    </row>
    <row r="155" spans="2:8" x14ac:dyDescent="0.25">
      <c r="B155" s="25">
        <v>152</v>
      </c>
      <c r="C155" s="120" t="s">
        <v>883</v>
      </c>
      <c r="D155" s="24" t="s">
        <v>33</v>
      </c>
      <c r="E155" s="33" t="s">
        <v>249</v>
      </c>
      <c r="F155" s="28" t="s">
        <v>80</v>
      </c>
      <c r="G155" s="25">
        <v>1</v>
      </c>
      <c r="H155" s="80">
        <v>0</v>
      </c>
    </row>
    <row r="156" spans="2:8" x14ac:dyDescent="0.25">
      <c r="B156" s="25">
        <v>153</v>
      </c>
      <c r="C156" s="120" t="s">
        <v>884</v>
      </c>
      <c r="D156" s="24" t="s">
        <v>33</v>
      </c>
      <c r="E156" s="33" t="s">
        <v>249</v>
      </c>
      <c r="F156" s="28" t="s">
        <v>80</v>
      </c>
      <c r="G156" s="25">
        <v>3</v>
      </c>
      <c r="H156" s="80">
        <v>1</v>
      </c>
    </row>
    <row r="157" spans="2:8" x14ac:dyDescent="0.25">
      <c r="B157" s="25">
        <v>154</v>
      </c>
      <c r="C157" s="120" t="s">
        <v>885</v>
      </c>
      <c r="D157" s="24" t="s">
        <v>33</v>
      </c>
      <c r="E157" s="33" t="s">
        <v>252</v>
      </c>
      <c r="F157" s="28" t="s">
        <v>80</v>
      </c>
      <c r="G157" s="25">
        <v>2</v>
      </c>
      <c r="H157" s="80">
        <v>0</v>
      </c>
    </row>
    <row r="158" spans="2:8" x14ac:dyDescent="0.25">
      <c r="B158" s="25">
        <v>155</v>
      </c>
      <c r="C158" s="120" t="s">
        <v>886</v>
      </c>
      <c r="D158" s="24" t="s">
        <v>33</v>
      </c>
      <c r="E158" s="33" t="s">
        <v>252</v>
      </c>
      <c r="F158" s="28" t="s">
        <v>80</v>
      </c>
      <c r="G158" s="25">
        <v>1</v>
      </c>
      <c r="H158" s="80">
        <v>0</v>
      </c>
    </row>
    <row r="159" spans="2:8" x14ac:dyDescent="0.25">
      <c r="B159" s="25">
        <v>156</v>
      </c>
      <c r="C159" s="120" t="s">
        <v>887</v>
      </c>
      <c r="D159" s="24" t="s">
        <v>33</v>
      </c>
      <c r="E159" s="33" t="s">
        <v>250</v>
      </c>
      <c r="F159" s="28" t="s">
        <v>80</v>
      </c>
      <c r="G159" s="25">
        <v>0</v>
      </c>
      <c r="H159" s="80">
        <v>0</v>
      </c>
    </row>
    <row r="160" spans="2:8" x14ac:dyDescent="0.25">
      <c r="B160" s="25">
        <v>157</v>
      </c>
      <c r="C160" s="120" t="s">
        <v>888</v>
      </c>
      <c r="D160" s="24" t="s">
        <v>33</v>
      </c>
      <c r="E160" s="33" t="s">
        <v>258</v>
      </c>
      <c r="F160" s="28" t="s">
        <v>80</v>
      </c>
      <c r="G160" s="25">
        <v>3</v>
      </c>
      <c r="H160" s="80">
        <v>1</v>
      </c>
    </row>
    <row r="161" spans="2:8" x14ac:dyDescent="0.25">
      <c r="B161" s="25">
        <v>158</v>
      </c>
      <c r="C161" s="120" t="s">
        <v>889</v>
      </c>
      <c r="D161" s="24" t="s">
        <v>33</v>
      </c>
      <c r="E161" s="33" t="s">
        <v>250</v>
      </c>
      <c r="F161" s="28" t="s">
        <v>80</v>
      </c>
      <c r="G161" s="25">
        <v>1</v>
      </c>
      <c r="H161" s="80">
        <v>0</v>
      </c>
    </row>
    <row r="162" spans="2:8" x14ac:dyDescent="0.25">
      <c r="B162" s="25">
        <v>159</v>
      </c>
      <c r="C162" s="120" t="s">
        <v>890</v>
      </c>
      <c r="D162" s="24" t="s">
        <v>33</v>
      </c>
      <c r="E162" s="33" t="s">
        <v>249</v>
      </c>
      <c r="F162" s="28" t="s">
        <v>80</v>
      </c>
      <c r="G162" s="25">
        <v>1</v>
      </c>
      <c r="H162" s="80">
        <v>0</v>
      </c>
    </row>
    <row r="163" spans="2:8" x14ac:dyDescent="0.25">
      <c r="B163" s="25">
        <v>160</v>
      </c>
      <c r="C163" s="120" t="s">
        <v>891</v>
      </c>
      <c r="D163" s="24" t="s">
        <v>33</v>
      </c>
      <c r="E163" s="33" t="s">
        <v>252</v>
      </c>
      <c r="F163" s="108" t="s">
        <v>80</v>
      </c>
      <c r="G163" s="25">
        <v>3</v>
      </c>
      <c r="H163" s="80">
        <v>0</v>
      </c>
    </row>
    <row r="164" spans="2:8" x14ac:dyDescent="0.25">
      <c r="B164" s="25">
        <v>161</v>
      </c>
      <c r="C164" s="120" t="s">
        <v>892</v>
      </c>
      <c r="D164" s="24" t="s">
        <v>33</v>
      </c>
      <c r="E164" s="33" t="s">
        <v>258</v>
      </c>
      <c r="F164" s="108" t="s">
        <v>80</v>
      </c>
      <c r="G164" s="25">
        <v>4</v>
      </c>
      <c r="H164" s="80">
        <v>0</v>
      </c>
    </row>
    <row r="165" spans="2:8" x14ac:dyDescent="0.25">
      <c r="B165" s="25">
        <v>162</v>
      </c>
      <c r="C165" s="120" t="s">
        <v>739</v>
      </c>
      <c r="D165" s="24" t="s">
        <v>33</v>
      </c>
      <c r="E165" s="33" t="s">
        <v>252</v>
      </c>
      <c r="F165" s="28" t="s">
        <v>68</v>
      </c>
      <c r="G165" s="25">
        <v>2</v>
      </c>
      <c r="H165" s="80">
        <v>0</v>
      </c>
    </row>
    <row r="166" spans="2:8" x14ac:dyDescent="0.25">
      <c r="B166" s="25">
        <v>163</v>
      </c>
      <c r="C166" s="120" t="s">
        <v>740</v>
      </c>
      <c r="D166" s="24" t="s">
        <v>33</v>
      </c>
      <c r="E166" s="33" t="s">
        <v>258</v>
      </c>
      <c r="F166" s="28" t="s">
        <v>68</v>
      </c>
      <c r="G166" s="25">
        <v>2</v>
      </c>
      <c r="H166" s="80">
        <v>0</v>
      </c>
    </row>
    <row r="167" spans="2:8" x14ac:dyDescent="0.25">
      <c r="B167" s="25">
        <v>164</v>
      </c>
      <c r="C167" s="120" t="s">
        <v>741</v>
      </c>
      <c r="D167" s="24" t="s">
        <v>33</v>
      </c>
      <c r="E167" s="33" t="s">
        <v>258</v>
      </c>
      <c r="F167" s="28" t="s">
        <v>68</v>
      </c>
      <c r="G167" s="25">
        <v>2</v>
      </c>
      <c r="H167" s="80">
        <v>0</v>
      </c>
    </row>
    <row r="168" spans="2:8" x14ac:dyDescent="0.25">
      <c r="B168" s="25">
        <v>165</v>
      </c>
      <c r="C168" s="120" t="s">
        <v>742</v>
      </c>
      <c r="D168" s="24" t="s">
        <v>33</v>
      </c>
      <c r="E168" s="33" t="s">
        <v>249</v>
      </c>
      <c r="F168" s="28" t="s">
        <v>68</v>
      </c>
      <c r="G168" s="25">
        <v>1</v>
      </c>
      <c r="H168" s="80">
        <v>0</v>
      </c>
    </row>
    <row r="169" spans="2:8" x14ac:dyDescent="0.25">
      <c r="B169" s="25">
        <v>166</v>
      </c>
      <c r="C169" s="120" t="s">
        <v>743</v>
      </c>
      <c r="D169" s="24" t="s">
        <v>33</v>
      </c>
      <c r="E169" s="33" t="s">
        <v>249</v>
      </c>
      <c r="F169" s="28" t="s">
        <v>75</v>
      </c>
      <c r="G169" s="25">
        <v>1</v>
      </c>
      <c r="H169" s="80">
        <v>0</v>
      </c>
    </row>
    <row r="170" spans="2:8" x14ac:dyDescent="0.25">
      <c r="B170" s="25">
        <v>167</v>
      </c>
      <c r="C170" s="120" t="s">
        <v>744</v>
      </c>
      <c r="D170" s="24" t="s">
        <v>33</v>
      </c>
      <c r="E170" s="33" t="s">
        <v>252</v>
      </c>
      <c r="F170" s="28" t="s">
        <v>75</v>
      </c>
      <c r="G170" s="25">
        <v>1</v>
      </c>
      <c r="H170" s="80">
        <v>0</v>
      </c>
    </row>
    <row r="171" spans="2:8" x14ac:dyDescent="0.25">
      <c r="B171" s="25">
        <v>168</v>
      </c>
      <c r="C171" s="120" t="s">
        <v>745</v>
      </c>
      <c r="D171" s="24" t="s">
        <v>33</v>
      </c>
      <c r="E171" s="33" t="s">
        <v>258</v>
      </c>
      <c r="F171" s="28" t="s">
        <v>75</v>
      </c>
      <c r="G171" s="25">
        <v>4</v>
      </c>
      <c r="H171" s="80">
        <v>1</v>
      </c>
    </row>
    <row r="172" spans="2:8" x14ac:dyDescent="0.25">
      <c r="B172" s="25">
        <v>169</v>
      </c>
      <c r="C172" s="120" t="s">
        <v>893</v>
      </c>
      <c r="D172" s="125" t="s">
        <v>33</v>
      </c>
      <c r="E172" s="33" t="s">
        <v>249</v>
      </c>
      <c r="F172" s="28" t="s">
        <v>712</v>
      </c>
      <c r="G172" s="25">
        <v>0</v>
      </c>
      <c r="H172" s="80">
        <v>0</v>
      </c>
    </row>
    <row r="173" spans="2:8" x14ac:dyDescent="0.25">
      <c r="B173" s="25">
        <v>170</v>
      </c>
      <c r="C173" s="119" t="s">
        <v>894</v>
      </c>
      <c r="D173" s="24" t="s">
        <v>33</v>
      </c>
      <c r="E173" s="33" t="s">
        <v>258</v>
      </c>
      <c r="F173" s="28" t="s">
        <v>712</v>
      </c>
      <c r="G173" s="25">
        <v>4</v>
      </c>
      <c r="H173" s="80">
        <v>1</v>
      </c>
    </row>
    <row r="174" spans="2:8" x14ac:dyDescent="0.25">
      <c r="B174" s="25">
        <v>171</v>
      </c>
      <c r="C174" s="119" t="s">
        <v>895</v>
      </c>
      <c r="D174" s="22" t="s">
        <v>31</v>
      </c>
      <c r="E174" s="33" t="s">
        <v>252</v>
      </c>
      <c r="F174" s="28" t="s">
        <v>80</v>
      </c>
      <c r="G174" s="25">
        <v>2</v>
      </c>
      <c r="H174" s="80">
        <v>1</v>
      </c>
    </row>
    <row r="175" spans="2:8" x14ac:dyDescent="0.25">
      <c r="B175" s="25">
        <v>172</v>
      </c>
      <c r="C175" s="119" t="s">
        <v>896</v>
      </c>
      <c r="D175" s="22" t="s">
        <v>31</v>
      </c>
      <c r="E175" s="33" t="s">
        <v>258</v>
      </c>
      <c r="F175" s="28" t="s">
        <v>80</v>
      </c>
      <c r="G175" s="25">
        <v>3</v>
      </c>
      <c r="H175" s="80">
        <v>1</v>
      </c>
    </row>
    <row r="176" spans="2:8" x14ac:dyDescent="0.25">
      <c r="B176" s="25">
        <v>173</v>
      </c>
      <c r="C176" s="119" t="s">
        <v>897</v>
      </c>
      <c r="D176" s="22" t="s">
        <v>31</v>
      </c>
      <c r="E176" s="33" t="s">
        <v>258</v>
      </c>
      <c r="F176" s="28" t="s">
        <v>80</v>
      </c>
      <c r="G176" s="25">
        <v>2</v>
      </c>
      <c r="H176" s="80">
        <v>0</v>
      </c>
    </row>
    <row r="177" spans="2:12" x14ac:dyDescent="0.25">
      <c r="B177" s="25">
        <v>174</v>
      </c>
      <c r="C177" s="119" t="s">
        <v>898</v>
      </c>
      <c r="D177" s="22" t="s">
        <v>31</v>
      </c>
      <c r="E177" s="33" t="s">
        <v>258</v>
      </c>
      <c r="F177" s="28" t="s">
        <v>80</v>
      </c>
      <c r="G177" s="25">
        <v>3</v>
      </c>
      <c r="H177" s="80">
        <v>1</v>
      </c>
    </row>
    <row r="178" spans="2:12" x14ac:dyDescent="0.25">
      <c r="B178" s="25">
        <v>175</v>
      </c>
      <c r="C178" s="119" t="s">
        <v>899</v>
      </c>
      <c r="D178" s="121" t="s">
        <v>31</v>
      </c>
      <c r="E178" s="33" t="s">
        <v>254</v>
      </c>
      <c r="F178" s="28" t="s">
        <v>80</v>
      </c>
      <c r="G178" s="25">
        <v>0</v>
      </c>
      <c r="H178" s="80">
        <v>0</v>
      </c>
    </row>
    <row r="179" spans="2:12" x14ac:dyDescent="0.25">
      <c r="B179" s="25">
        <v>176</v>
      </c>
      <c r="C179" s="119" t="s">
        <v>900</v>
      </c>
      <c r="D179" s="22" t="s">
        <v>31</v>
      </c>
      <c r="E179" s="33" t="s">
        <v>258</v>
      </c>
      <c r="F179" s="28" t="s">
        <v>80</v>
      </c>
      <c r="G179" s="25">
        <v>4</v>
      </c>
      <c r="H179" s="80">
        <v>0</v>
      </c>
    </row>
    <row r="180" spans="2:12" x14ac:dyDescent="0.25">
      <c r="B180" s="25">
        <v>177</v>
      </c>
      <c r="C180" s="119" t="s">
        <v>901</v>
      </c>
      <c r="D180" s="22" t="s">
        <v>31</v>
      </c>
      <c r="E180" s="33" t="s">
        <v>252</v>
      </c>
      <c r="F180" s="28" t="s">
        <v>80</v>
      </c>
      <c r="G180" s="25">
        <v>2</v>
      </c>
      <c r="H180" s="80">
        <v>0</v>
      </c>
    </row>
    <row r="181" spans="2:12" x14ac:dyDescent="0.25">
      <c r="B181" s="25">
        <v>178</v>
      </c>
      <c r="C181" s="119" t="s">
        <v>902</v>
      </c>
      <c r="D181" s="22" t="s">
        <v>31</v>
      </c>
      <c r="E181" s="33" t="s">
        <v>258</v>
      </c>
      <c r="F181" s="28" t="s">
        <v>80</v>
      </c>
      <c r="G181" s="25">
        <v>5</v>
      </c>
      <c r="H181" s="80">
        <v>1</v>
      </c>
    </row>
    <row r="182" spans="2:12" x14ac:dyDescent="0.25">
      <c r="B182" s="25">
        <v>179</v>
      </c>
      <c r="C182" s="119" t="s">
        <v>903</v>
      </c>
      <c r="D182" s="121" t="s">
        <v>31</v>
      </c>
      <c r="E182" s="33" t="s">
        <v>254</v>
      </c>
      <c r="F182" s="28" t="s">
        <v>80</v>
      </c>
      <c r="G182" s="25">
        <v>0</v>
      </c>
      <c r="H182" s="80">
        <v>0</v>
      </c>
    </row>
    <row r="183" spans="2:12" x14ac:dyDescent="0.25">
      <c r="B183" s="25">
        <v>180</v>
      </c>
      <c r="C183" s="119" t="s">
        <v>904</v>
      </c>
      <c r="D183" s="22" t="s">
        <v>31</v>
      </c>
      <c r="E183" s="33" t="s">
        <v>249</v>
      </c>
      <c r="F183" s="28" t="s">
        <v>80</v>
      </c>
      <c r="G183" s="25">
        <v>1</v>
      </c>
      <c r="H183" s="80">
        <v>0</v>
      </c>
    </row>
    <row r="184" spans="2:12" x14ac:dyDescent="0.25">
      <c r="B184" s="25">
        <v>181</v>
      </c>
      <c r="C184" s="119" t="s">
        <v>905</v>
      </c>
      <c r="D184" s="121" t="s">
        <v>31</v>
      </c>
      <c r="E184" s="33" t="s">
        <v>249</v>
      </c>
      <c r="F184" s="28" t="s">
        <v>80</v>
      </c>
      <c r="G184" s="25">
        <v>0</v>
      </c>
      <c r="H184" s="80">
        <v>0</v>
      </c>
    </row>
    <row r="185" spans="2:12" x14ac:dyDescent="0.25">
      <c r="B185" s="25">
        <v>182</v>
      </c>
      <c r="C185" s="119" t="s">
        <v>906</v>
      </c>
      <c r="D185" s="22" t="s">
        <v>31</v>
      </c>
      <c r="E185" s="33" t="s">
        <v>252</v>
      </c>
      <c r="F185" s="28" t="s">
        <v>80</v>
      </c>
      <c r="G185" s="25">
        <v>1</v>
      </c>
      <c r="H185" s="80">
        <v>0</v>
      </c>
    </row>
    <row r="186" spans="2:12" x14ac:dyDescent="0.25">
      <c r="B186" s="25">
        <v>183</v>
      </c>
      <c r="C186" s="119" t="s">
        <v>907</v>
      </c>
      <c r="D186" s="22" t="s">
        <v>31</v>
      </c>
      <c r="E186" s="33" t="s">
        <v>252</v>
      </c>
      <c r="F186" s="28" t="s">
        <v>80</v>
      </c>
      <c r="G186" s="25">
        <v>1</v>
      </c>
      <c r="H186" s="80">
        <v>0</v>
      </c>
    </row>
    <row r="187" spans="2:12" s="26" customFormat="1" x14ac:dyDescent="0.25">
      <c r="B187" s="25">
        <v>184</v>
      </c>
      <c r="C187" s="119" t="s">
        <v>908</v>
      </c>
      <c r="D187" s="22" t="s">
        <v>31</v>
      </c>
      <c r="E187" s="33" t="s">
        <v>258</v>
      </c>
      <c r="F187" s="28" t="s">
        <v>80</v>
      </c>
      <c r="G187" s="25">
        <v>0</v>
      </c>
      <c r="H187" s="80">
        <v>0</v>
      </c>
      <c r="I187" s="18"/>
      <c r="J187" s="18"/>
      <c r="K187" s="18"/>
      <c r="L187" s="18"/>
    </row>
    <row r="188" spans="2:12" s="26" customFormat="1" x14ac:dyDescent="0.25">
      <c r="B188" s="25">
        <v>185</v>
      </c>
      <c r="C188" s="119" t="s">
        <v>909</v>
      </c>
      <c r="D188" s="22" t="s">
        <v>31</v>
      </c>
      <c r="E188" s="33" t="s">
        <v>258</v>
      </c>
      <c r="F188" s="28" t="s">
        <v>80</v>
      </c>
      <c r="G188" s="25">
        <v>9</v>
      </c>
      <c r="H188" s="80">
        <v>1</v>
      </c>
      <c r="I188" s="18"/>
      <c r="J188" s="18"/>
      <c r="K188" s="18"/>
      <c r="L188" s="18"/>
    </row>
    <row r="189" spans="2:12" s="26" customFormat="1" x14ac:dyDescent="0.25">
      <c r="B189" s="25">
        <v>186</v>
      </c>
      <c r="C189" s="119" t="s">
        <v>910</v>
      </c>
      <c r="D189" s="22" t="s">
        <v>31</v>
      </c>
      <c r="E189" s="33" t="s">
        <v>254</v>
      </c>
      <c r="F189" s="28" t="s">
        <v>80</v>
      </c>
      <c r="G189" s="25">
        <v>7</v>
      </c>
      <c r="H189" s="80">
        <v>1</v>
      </c>
      <c r="I189" s="18"/>
      <c r="J189" s="18"/>
      <c r="K189" s="18"/>
      <c r="L189" s="18"/>
    </row>
    <row r="190" spans="2:12" s="26" customFormat="1" x14ac:dyDescent="0.25">
      <c r="B190" s="25">
        <v>187</v>
      </c>
      <c r="C190" s="119" t="s">
        <v>911</v>
      </c>
      <c r="D190" s="22" t="s">
        <v>31</v>
      </c>
      <c r="E190" s="33" t="s">
        <v>249</v>
      </c>
      <c r="F190" s="28" t="s">
        <v>80</v>
      </c>
      <c r="G190" s="25">
        <v>6</v>
      </c>
      <c r="H190" s="80">
        <v>0</v>
      </c>
      <c r="I190" s="18"/>
      <c r="J190" s="18"/>
      <c r="K190" s="18"/>
      <c r="L190" s="18"/>
    </row>
    <row r="191" spans="2:12" s="26" customFormat="1" x14ac:dyDescent="0.25">
      <c r="B191" s="25">
        <v>188</v>
      </c>
      <c r="C191" s="119" t="s">
        <v>912</v>
      </c>
      <c r="D191" s="22" t="s">
        <v>31</v>
      </c>
      <c r="E191" s="33" t="s">
        <v>258</v>
      </c>
      <c r="F191" s="28" t="s">
        <v>80</v>
      </c>
      <c r="G191" s="25">
        <v>3</v>
      </c>
      <c r="H191" s="80">
        <v>1</v>
      </c>
      <c r="I191" s="18"/>
      <c r="J191" s="18"/>
      <c r="K191" s="18"/>
      <c r="L191" s="18"/>
    </row>
    <row r="192" spans="2:12" s="26" customFormat="1" x14ac:dyDescent="0.25">
      <c r="B192" s="25">
        <v>189</v>
      </c>
      <c r="C192" s="119" t="s">
        <v>913</v>
      </c>
      <c r="D192" s="22" t="s">
        <v>31</v>
      </c>
      <c r="E192" s="33" t="s">
        <v>252</v>
      </c>
      <c r="F192" s="28" t="s">
        <v>80</v>
      </c>
      <c r="G192" s="25">
        <v>1</v>
      </c>
      <c r="H192" s="80">
        <v>0</v>
      </c>
      <c r="I192" s="18"/>
      <c r="J192" s="18"/>
      <c r="K192" s="18"/>
      <c r="L192" s="18"/>
    </row>
    <row r="193" spans="2:12" s="26" customFormat="1" x14ac:dyDescent="0.25">
      <c r="B193" s="25">
        <v>190</v>
      </c>
      <c r="C193" s="119" t="s">
        <v>914</v>
      </c>
      <c r="D193" s="22" t="s">
        <v>31</v>
      </c>
      <c r="E193" s="33" t="s">
        <v>249</v>
      </c>
      <c r="F193" s="28" t="s">
        <v>80</v>
      </c>
      <c r="G193" s="25">
        <v>1</v>
      </c>
      <c r="H193" s="80">
        <v>0</v>
      </c>
      <c r="I193" s="18"/>
      <c r="J193" s="18"/>
      <c r="K193" s="18"/>
      <c r="L193" s="18"/>
    </row>
    <row r="194" spans="2:12" s="26" customFormat="1" x14ac:dyDescent="0.25">
      <c r="B194" s="25">
        <v>191</v>
      </c>
      <c r="C194" s="119" t="s">
        <v>915</v>
      </c>
      <c r="D194" s="22" t="s">
        <v>31</v>
      </c>
      <c r="E194" s="33" t="s">
        <v>250</v>
      </c>
      <c r="F194" s="28" t="s">
        <v>80</v>
      </c>
      <c r="G194" s="25">
        <v>1</v>
      </c>
      <c r="H194" s="80">
        <v>0</v>
      </c>
      <c r="I194" s="18"/>
      <c r="J194" s="18"/>
      <c r="K194" s="18"/>
      <c r="L194" s="18"/>
    </row>
    <row r="195" spans="2:12" s="26" customFormat="1" x14ac:dyDescent="0.25">
      <c r="B195" s="25">
        <v>192</v>
      </c>
      <c r="C195" s="119" t="s">
        <v>916</v>
      </c>
      <c r="D195" s="22" t="s">
        <v>31</v>
      </c>
      <c r="E195" s="33" t="s">
        <v>258</v>
      </c>
      <c r="F195" s="28" t="s">
        <v>80</v>
      </c>
      <c r="G195" s="25">
        <v>1</v>
      </c>
      <c r="H195" s="80">
        <v>0</v>
      </c>
      <c r="I195" s="18"/>
      <c r="J195" s="18"/>
      <c r="K195" s="18"/>
      <c r="L195" s="18"/>
    </row>
    <row r="196" spans="2:12" s="26" customFormat="1" x14ac:dyDescent="0.25">
      <c r="B196" s="25">
        <v>193</v>
      </c>
      <c r="C196" s="119" t="s">
        <v>917</v>
      </c>
      <c r="D196" s="121" t="s">
        <v>31</v>
      </c>
      <c r="E196" s="33" t="s">
        <v>254</v>
      </c>
      <c r="F196" s="28" t="s">
        <v>80</v>
      </c>
      <c r="G196" s="25">
        <v>0</v>
      </c>
      <c r="H196" s="80">
        <v>0</v>
      </c>
      <c r="I196" s="18"/>
      <c r="J196" s="18"/>
      <c r="K196" s="18"/>
      <c r="L196" s="18"/>
    </row>
    <row r="197" spans="2:12" s="26" customFormat="1" x14ac:dyDescent="0.25">
      <c r="B197" s="25">
        <v>194</v>
      </c>
      <c r="C197" s="119" t="s">
        <v>918</v>
      </c>
      <c r="D197" s="22" t="s">
        <v>31</v>
      </c>
      <c r="E197" s="33" t="s">
        <v>258</v>
      </c>
      <c r="F197" s="28" t="s">
        <v>80</v>
      </c>
      <c r="G197" s="25">
        <v>5</v>
      </c>
      <c r="H197" s="80">
        <v>1</v>
      </c>
      <c r="I197" s="18"/>
      <c r="J197" s="18"/>
      <c r="K197" s="18"/>
      <c r="L197" s="18"/>
    </row>
    <row r="198" spans="2:12" s="26" customFormat="1" x14ac:dyDescent="0.25">
      <c r="B198" s="25">
        <v>195</v>
      </c>
      <c r="C198" s="119" t="s">
        <v>746</v>
      </c>
      <c r="D198" s="22" t="s">
        <v>31</v>
      </c>
      <c r="E198" s="33" t="s">
        <v>252</v>
      </c>
      <c r="F198" s="28" t="s">
        <v>68</v>
      </c>
      <c r="G198" s="25">
        <v>2</v>
      </c>
      <c r="H198" s="80">
        <v>0</v>
      </c>
      <c r="I198" s="18"/>
      <c r="J198" s="18"/>
      <c r="K198" s="18"/>
      <c r="L198" s="18"/>
    </row>
    <row r="199" spans="2:12" s="26" customFormat="1" x14ac:dyDescent="0.25">
      <c r="B199" s="25">
        <v>196</v>
      </c>
      <c r="C199" s="119" t="s">
        <v>747</v>
      </c>
      <c r="D199" s="22" t="s">
        <v>31</v>
      </c>
      <c r="E199" s="33" t="s">
        <v>252</v>
      </c>
      <c r="F199" s="28" t="s">
        <v>68</v>
      </c>
      <c r="G199" s="25">
        <v>2</v>
      </c>
      <c r="H199" s="80">
        <v>0</v>
      </c>
      <c r="I199" s="18"/>
      <c r="J199" s="18"/>
      <c r="K199" s="18"/>
      <c r="L199" s="18"/>
    </row>
    <row r="200" spans="2:12" s="26" customFormat="1" x14ac:dyDescent="0.25">
      <c r="B200" s="25">
        <v>197</v>
      </c>
      <c r="C200" s="119" t="s">
        <v>748</v>
      </c>
      <c r="D200" s="22" t="s">
        <v>31</v>
      </c>
      <c r="E200" s="33" t="s">
        <v>249</v>
      </c>
      <c r="F200" s="28" t="s">
        <v>68</v>
      </c>
      <c r="G200" s="25">
        <v>1</v>
      </c>
      <c r="H200" s="80">
        <v>0</v>
      </c>
      <c r="I200" s="18"/>
      <c r="J200" s="18"/>
      <c r="K200" s="18"/>
      <c r="L200" s="18"/>
    </row>
    <row r="201" spans="2:12" s="26" customFormat="1" x14ac:dyDescent="0.25">
      <c r="B201" s="25">
        <v>198</v>
      </c>
      <c r="C201" s="119" t="s">
        <v>242</v>
      </c>
      <c r="D201" s="22" t="s">
        <v>31</v>
      </c>
      <c r="E201" s="33" t="s">
        <v>252</v>
      </c>
      <c r="F201" s="28" t="s">
        <v>68</v>
      </c>
      <c r="G201" s="25">
        <v>3</v>
      </c>
      <c r="H201" s="80">
        <v>0</v>
      </c>
      <c r="I201" s="18"/>
      <c r="J201" s="18"/>
      <c r="K201" s="18"/>
      <c r="L201" s="18"/>
    </row>
    <row r="202" spans="2:12" s="26" customFormat="1" x14ac:dyDescent="0.25">
      <c r="B202" s="25">
        <v>199</v>
      </c>
      <c r="C202" s="119" t="s">
        <v>749</v>
      </c>
      <c r="D202" s="22" t="s">
        <v>31</v>
      </c>
      <c r="E202" s="33" t="s">
        <v>258</v>
      </c>
      <c r="F202" s="28" t="s">
        <v>68</v>
      </c>
      <c r="G202" s="25">
        <v>2</v>
      </c>
      <c r="H202" s="80">
        <v>0</v>
      </c>
      <c r="I202" s="18"/>
      <c r="J202" s="18"/>
      <c r="K202" s="18"/>
      <c r="L202" s="18"/>
    </row>
    <row r="203" spans="2:12" s="26" customFormat="1" x14ac:dyDescent="0.25">
      <c r="B203" s="25">
        <v>200</v>
      </c>
      <c r="C203" s="119" t="s">
        <v>750</v>
      </c>
      <c r="D203" s="22" t="s">
        <v>31</v>
      </c>
      <c r="E203" s="33" t="s">
        <v>258</v>
      </c>
      <c r="F203" s="28" t="s">
        <v>75</v>
      </c>
      <c r="G203" s="25">
        <v>3</v>
      </c>
      <c r="H203" s="80">
        <v>0</v>
      </c>
      <c r="I203" s="18"/>
      <c r="J203" s="18"/>
      <c r="K203" s="18"/>
      <c r="L203" s="18"/>
    </row>
    <row r="204" spans="2:12" s="26" customFormat="1" x14ac:dyDescent="0.25">
      <c r="B204" s="25">
        <v>201</v>
      </c>
      <c r="C204" s="119" t="s">
        <v>751</v>
      </c>
      <c r="D204" s="22" t="s">
        <v>31</v>
      </c>
      <c r="E204" s="33" t="s">
        <v>252</v>
      </c>
      <c r="F204" s="28" t="s">
        <v>75</v>
      </c>
      <c r="G204" s="25">
        <v>2</v>
      </c>
      <c r="H204" s="80">
        <v>0</v>
      </c>
      <c r="I204" s="18"/>
      <c r="J204" s="18"/>
      <c r="K204" s="18"/>
      <c r="L204" s="18"/>
    </row>
    <row r="205" spans="2:12" s="26" customFormat="1" x14ac:dyDescent="0.25">
      <c r="B205" s="25">
        <v>202</v>
      </c>
      <c r="C205" s="119" t="s">
        <v>752</v>
      </c>
      <c r="D205" s="22" t="s">
        <v>31</v>
      </c>
      <c r="E205" s="33" t="s">
        <v>249</v>
      </c>
      <c r="F205" s="28" t="s">
        <v>75</v>
      </c>
      <c r="G205" s="25">
        <v>1</v>
      </c>
      <c r="H205" s="80">
        <v>0</v>
      </c>
      <c r="I205" s="18"/>
      <c r="J205" s="18"/>
      <c r="K205" s="18"/>
      <c r="L205" s="18"/>
    </row>
    <row r="206" spans="2:12" s="26" customFormat="1" x14ac:dyDescent="0.25">
      <c r="B206" s="25">
        <v>203</v>
      </c>
      <c r="C206" s="119" t="s">
        <v>919</v>
      </c>
      <c r="D206" s="121" t="s">
        <v>31</v>
      </c>
      <c r="E206" s="33" t="s">
        <v>249</v>
      </c>
      <c r="F206" s="28" t="s">
        <v>712</v>
      </c>
      <c r="G206" s="25">
        <v>0</v>
      </c>
      <c r="H206" s="80">
        <v>0</v>
      </c>
      <c r="I206" s="18"/>
      <c r="J206" s="18"/>
      <c r="K206" s="18"/>
      <c r="L206" s="18"/>
    </row>
    <row r="207" spans="2:12" s="26" customFormat="1" x14ac:dyDescent="0.25">
      <c r="B207" s="25">
        <v>204</v>
      </c>
      <c r="C207" s="120" t="s">
        <v>920</v>
      </c>
      <c r="D207" s="22" t="s">
        <v>31</v>
      </c>
      <c r="E207" s="33" t="s">
        <v>258</v>
      </c>
      <c r="F207" s="28" t="s">
        <v>712</v>
      </c>
      <c r="G207" s="25">
        <v>1</v>
      </c>
      <c r="H207" s="80">
        <v>0</v>
      </c>
      <c r="I207" s="18"/>
      <c r="J207" s="18"/>
      <c r="K207" s="18"/>
      <c r="L207" s="18"/>
    </row>
    <row r="208" spans="2:12" s="26" customFormat="1" x14ac:dyDescent="0.25">
      <c r="B208" s="25">
        <v>205</v>
      </c>
      <c r="C208" s="120" t="s">
        <v>756</v>
      </c>
      <c r="D208" s="101" t="s">
        <v>32</v>
      </c>
      <c r="E208" s="33" t="s">
        <v>253</v>
      </c>
      <c r="F208" s="28" t="s">
        <v>80</v>
      </c>
      <c r="G208" s="25">
        <v>0</v>
      </c>
      <c r="H208" s="81">
        <v>0</v>
      </c>
      <c r="I208" s="18"/>
      <c r="J208" s="18"/>
      <c r="K208" s="18"/>
      <c r="L208" s="18"/>
    </row>
    <row r="209" spans="2:12" s="26" customFormat="1" x14ac:dyDescent="0.25">
      <c r="B209" s="25">
        <v>206</v>
      </c>
      <c r="C209" s="120" t="s">
        <v>769</v>
      </c>
      <c r="D209" s="101" t="s">
        <v>32</v>
      </c>
      <c r="E209" s="33" t="s">
        <v>253</v>
      </c>
      <c r="F209" s="28" t="s">
        <v>80</v>
      </c>
      <c r="G209" s="25">
        <v>0</v>
      </c>
      <c r="H209" s="81">
        <v>0</v>
      </c>
      <c r="I209" s="18"/>
      <c r="J209" s="18"/>
      <c r="K209" s="18"/>
      <c r="L209" s="18"/>
    </row>
    <row r="210" spans="2:12" s="26" customFormat="1" x14ac:dyDescent="0.25">
      <c r="B210" s="25">
        <v>207</v>
      </c>
      <c r="C210" s="120" t="s">
        <v>720</v>
      </c>
      <c r="D210" s="101" t="s">
        <v>32</v>
      </c>
      <c r="E210" s="33" t="s">
        <v>253</v>
      </c>
      <c r="F210" s="28" t="s">
        <v>712</v>
      </c>
      <c r="G210" s="25">
        <v>0</v>
      </c>
      <c r="H210" s="81">
        <v>0</v>
      </c>
      <c r="I210" s="18"/>
      <c r="J210" s="18"/>
      <c r="K210" s="18"/>
      <c r="L210" s="18"/>
    </row>
    <row r="211" spans="2:12" s="26" customFormat="1" x14ac:dyDescent="0.25">
      <c r="B211" s="25">
        <v>208</v>
      </c>
      <c r="C211" s="120" t="s">
        <v>802</v>
      </c>
      <c r="D211" s="102" t="s">
        <v>29</v>
      </c>
      <c r="E211" s="33" t="s">
        <v>253</v>
      </c>
      <c r="F211" s="28" t="s">
        <v>80</v>
      </c>
      <c r="G211" s="25">
        <v>0</v>
      </c>
      <c r="H211" s="81">
        <v>0</v>
      </c>
      <c r="I211" s="18"/>
      <c r="J211" s="18"/>
      <c r="K211" s="18"/>
      <c r="L211" s="18"/>
    </row>
    <row r="212" spans="2:12" s="26" customFormat="1" x14ac:dyDescent="0.25">
      <c r="B212" s="25">
        <v>209</v>
      </c>
      <c r="C212" s="120" t="s">
        <v>803</v>
      </c>
      <c r="D212" s="102" t="s">
        <v>29</v>
      </c>
      <c r="E212" s="33" t="s">
        <v>253</v>
      </c>
      <c r="F212" s="28" t="s">
        <v>80</v>
      </c>
      <c r="G212" s="25">
        <v>0</v>
      </c>
      <c r="H212" s="81">
        <v>0</v>
      </c>
      <c r="I212" s="18"/>
      <c r="J212" s="18"/>
      <c r="K212" s="18"/>
      <c r="L212" s="18"/>
    </row>
    <row r="213" spans="2:12" s="26" customFormat="1" x14ac:dyDescent="0.25">
      <c r="B213" s="25">
        <v>210</v>
      </c>
      <c r="C213" s="120" t="s">
        <v>726</v>
      </c>
      <c r="D213" s="102" t="s">
        <v>29</v>
      </c>
      <c r="E213" s="33" t="s">
        <v>253</v>
      </c>
      <c r="F213" s="28" t="s">
        <v>712</v>
      </c>
      <c r="G213" s="25">
        <v>0</v>
      </c>
      <c r="H213" s="81">
        <v>0</v>
      </c>
      <c r="I213" s="18"/>
      <c r="J213" s="18"/>
      <c r="K213" s="18"/>
      <c r="L213" s="18"/>
    </row>
    <row r="214" spans="2:12" s="26" customFormat="1" x14ac:dyDescent="0.25">
      <c r="B214" s="25">
        <v>211</v>
      </c>
      <c r="C214" s="120" t="s">
        <v>808</v>
      </c>
      <c r="D214" s="103" t="s">
        <v>34</v>
      </c>
      <c r="E214" s="33" t="s">
        <v>253</v>
      </c>
      <c r="F214" s="28" t="s">
        <v>80</v>
      </c>
      <c r="G214" s="25">
        <v>0</v>
      </c>
      <c r="H214" s="81">
        <v>0</v>
      </c>
      <c r="I214" s="18"/>
      <c r="J214" s="18"/>
      <c r="K214" s="18"/>
      <c r="L214" s="18"/>
    </row>
    <row r="215" spans="2:12" s="26" customFormat="1" x14ac:dyDescent="0.25">
      <c r="B215" s="25">
        <v>212</v>
      </c>
      <c r="C215" s="120" t="s">
        <v>816</v>
      </c>
      <c r="D215" s="103" t="s">
        <v>34</v>
      </c>
      <c r="E215" s="33" t="s">
        <v>253</v>
      </c>
      <c r="F215" s="28" t="s">
        <v>80</v>
      </c>
      <c r="G215" s="25">
        <v>0</v>
      </c>
      <c r="H215" s="81">
        <v>0</v>
      </c>
      <c r="I215" s="18"/>
      <c r="J215" s="18"/>
      <c r="K215" s="18"/>
      <c r="L215" s="18"/>
    </row>
    <row r="216" spans="2:12" s="26" customFormat="1" x14ac:dyDescent="0.25">
      <c r="B216" s="25">
        <v>213</v>
      </c>
      <c r="C216" s="120" t="s">
        <v>835</v>
      </c>
      <c r="D216" s="103" t="s">
        <v>34</v>
      </c>
      <c r="E216" s="33" t="s">
        <v>253</v>
      </c>
      <c r="F216" s="28" t="s">
        <v>712</v>
      </c>
      <c r="G216" s="25">
        <v>0</v>
      </c>
      <c r="H216" s="81">
        <v>0</v>
      </c>
      <c r="I216" s="18"/>
      <c r="J216" s="18"/>
      <c r="K216" s="18"/>
      <c r="L216" s="18"/>
    </row>
    <row r="217" spans="2:12" s="26" customFormat="1" x14ac:dyDescent="0.25">
      <c r="B217" s="25">
        <v>214</v>
      </c>
      <c r="C217" s="120" t="s">
        <v>845</v>
      </c>
      <c r="D217" s="104" t="s">
        <v>30</v>
      </c>
      <c r="E217" s="33" t="s">
        <v>253</v>
      </c>
      <c r="F217" s="126" t="s">
        <v>80</v>
      </c>
      <c r="G217" s="25">
        <v>0</v>
      </c>
      <c r="H217" s="81">
        <v>0</v>
      </c>
      <c r="I217" s="18"/>
      <c r="J217" s="18"/>
      <c r="K217" s="18"/>
      <c r="L217" s="18"/>
    </row>
    <row r="218" spans="2:12" s="26" customFormat="1" x14ac:dyDescent="0.25">
      <c r="B218" s="25">
        <v>215</v>
      </c>
      <c r="C218" s="120" t="s">
        <v>863</v>
      </c>
      <c r="D218" s="104" t="s">
        <v>30</v>
      </c>
      <c r="E218" s="33" t="s">
        <v>253</v>
      </c>
      <c r="F218" s="28" t="s">
        <v>80</v>
      </c>
      <c r="G218" s="25">
        <v>0</v>
      </c>
      <c r="H218" s="81">
        <v>0</v>
      </c>
      <c r="I218" s="18"/>
      <c r="J218" s="18"/>
      <c r="K218" s="18"/>
      <c r="L218" s="18"/>
    </row>
    <row r="219" spans="2:12" s="26" customFormat="1" x14ac:dyDescent="0.25">
      <c r="B219" s="25">
        <v>216</v>
      </c>
      <c r="C219" s="120" t="s">
        <v>866</v>
      </c>
      <c r="D219" s="104" t="s">
        <v>30</v>
      </c>
      <c r="E219" s="33" t="s">
        <v>253</v>
      </c>
      <c r="F219" s="28" t="s">
        <v>712</v>
      </c>
      <c r="G219" s="25">
        <v>0</v>
      </c>
      <c r="H219" s="81">
        <v>0</v>
      </c>
      <c r="I219" s="18"/>
      <c r="J219" s="18"/>
      <c r="K219" s="18"/>
      <c r="L219" s="18"/>
    </row>
    <row r="220" spans="2:12" s="26" customFormat="1" x14ac:dyDescent="0.25">
      <c r="B220" s="25">
        <v>217</v>
      </c>
      <c r="C220" s="119" t="s">
        <v>869</v>
      </c>
      <c r="D220" s="105" t="s">
        <v>33</v>
      </c>
      <c r="E220" s="33" t="s">
        <v>253</v>
      </c>
      <c r="F220" s="28" t="s">
        <v>80</v>
      </c>
      <c r="G220" s="25">
        <v>0</v>
      </c>
      <c r="H220" s="81">
        <v>0</v>
      </c>
      <c r="I220" s="18"/>
      <c r="J220" s="18"/>
      <c r="K220" s="18"/>
      <c r="L220" s="18"/>
    </row>
    <row r="221" spans="2:12" s="26" customFormat="1" x14ac:dyDescent="0.25">
      <c r="B221" s="25">
        <v>218</v>
      </c>
      <c r="C221" s="119" t="s">
        <v>887</v>
      </c>
      <c r="D221" s="105" t="s">
        <v>33</v>
      </c>
      <c r="E221" s="33" t="s">
        <v>253</v>
      </c>
      <c r="F221" s="28" t="s">
        <v>80</v>
      </c>
      <c r="G221" s="25">
        <v>0</v>
      </c>
      <c r="H221" s="81">
        <v>0</v>
      </c>
      <c r="I221" s="18"/>
      <c r="J221" s="18"/>
      <c r="K221" s="18"/>
      <c r="L221" s="18"/>
    </row>
    <row r="222" spans="2:12" s="26" customFormat="1" x14ac:dyDescent="0.25">
      <c r="B222" s="25">
        <v>219</v>
      </c>
      <c r="C222" s="119" t="s">
        <v>893</v>
      </c>
      <c r="D222" s="105" t="s">
        <v>33</v>
      </c>
      <c r="E222" s="33" t="s">
        <v>253</v>
      </c>
      <c r="F222" s="28" t="s">
        <v>712</v>
      </c>
      <c r="G222" s="25">
        <v>0</v>
      </c>
      <c r="H222" s="81">
        <v>0</v>
      </c>
      <c r="I222" s="18"/>
      <c r="J222" s="18"/>
      <c r="K222" s="18"/>
      <c r="L222" s="18"/>
    </row>
    <row r="223" spans="2:12" s="26" customFormat="1" x14ac:dyDescent="0.25">
      <c r="B223" s="25">
        <v>220</v>
      </c>
      <c r="C223" s="119" t="s">
        <v>899</v>
      </c>
      <c r="D223" s="106" t="s">
        <v>31</v>
      </c>
      <c r="E223" s="33" t="s">
        <v>253</v>
      </c>
      <c r="F223" s="28" t="s">
        <v>80</v>
      </c>
      <c r="G223" s="25">
        <v>0</v>
      </c>
      <c r="H223" s="81">
        <v>0</v>
      </c>
      <c r="I223" s="18"/>
      <c r="J223" s="18"/>
      <c r="K223" s="18"/>
      <c r="L223" s="18"/>
    </row>
    <row r="224" spans="2:12" s="26" customFormat="1" x14ac:dyDescent="0.25">
      <c r="B224" s="25">
        <v>221</v>
      </c>
      <c r="C224" s="119" t="s">
        <v>915</v>
      </c>
      <c r="D224" s="106" t="s">
        <v>31</v>
      </c>
      <c r="E224" s="33" t="s">
        <v>253</v>
      </c>
      <c r="F224" s="28" t="s">
        <v>80</v>
      </c>
      <c r="G224" s="25">
        <v>0</v>
      </c>
      <c r="H224" s="81">
        <v>0</v>
      </c>
      <c r="I224" s="18"/>
      <c r="J224" s="18"/>
      <c r="K224" s="18"/>
      <c r="L224" s="18"/>
    </row>
    <row r="225" spans="2:12" s="26" customFormat="1" x14ac:dyDescent="0.25">
      <c r="B225" s="25">
        <v>222</v>
      </c>
      <c r="C225" s="119" t="s">
        <v>919</v>
      </c>
      <c r="D225" s="106" t="s">
        <v>31</v>
      </c>
      <c r="E225" s="33" t="s">
        <v>253</v>
      </c>
      <c r="F225" s="28" t="s">
        <v>921</v>
      </c>
      <c r="G225" s="25">
        <v>0</v>
      </c>
      <c r="H225" s="81">
        <v>0</v>
      </c>
      <c r="I225" s="18"/>
      <c r="J225" s="18"/>
      <c r="K225" s="18"/>
      <c r="L225" s="18"/>
    </row>
    <row r="226" spans="2:12" s="26" customFormat="1" x14ac:dyDescent="0.25">
      <c r="H226" s="18"/>
      <c r="I226" s="18"/>
      <c r="J226" s="18"/>
      <c r="K226" s="18"/>
      <c r="L226" s="18"/>
    </row>
    <row r="227" spans="2:12" s="26" customFormat="1" x14ac:dyDescent="0.25">
      <c r="H227" s="18"/>
      <c r="I227" s="18"/>
      <c r="J227" s="18"/>
      <c r="K227" s="18"/>
      <c r="L227" s="18"/>
    </row>
    <row r="228" spans="2:12" s="26" customFormat="1" x14ac:dyDescent="0.25">
      <c r="H228" s="18"/>
      <c r="I228" s="18"/>
      <c r="J228" s="18"/>
      <c r="K228" s="18"/>
      <c r="L228" s="18"/>
    </row>
    <row r="229" spans="2:12" s="26" customFormat="1" x14ac:dyDescent="0.25">
      <c r="H229" s="18"/>
      <c r="I229" s="18"/>
      <c r="J229" s="18"/>
      <c r="K229" s="18"/>
      <c r="L229" s="18"/>
    </row>
    <row r="230" spans="2:12" s="26" customFormat="1" x14ac:dyDescent="0.25">
      <c r="H230" s="18"/>
      <c r="I230" s="18"/>
      <c r="J230" s="18"/>
      <c r="K230" s="18"/>
      <c r="L230" s="18"/>
    </row>
    <row r="231" spans="2:12" s="26" customFormat="1" x14ac:dyDescent="0.25">
      <c r="H231" s="18"/>
      <c r="I231" s="18"/>
      <c r="J231" s="18"/>
      <c r="K231" s="18"/>
      <c r="L231" s="18"/>
    </row>
    <row r="232" spans="2:12" s="26" customFormat="1" x14ac:dyDescent="0.25">
      <c r="H232" s="18"/>
      <c r="I232" s="18"/>
      <c r="J232" s="18"/>
      <c r="K232" s="18"/>
      <c r="L232" s="18"/>
    </row>
    <row r="233" spans="2:12" s="26" customFormat="1" x14ac:dyDescent="0.25">
      <c r="H233" s="18"/>
      <c r="I233" s="18"/>
      <c r="J233" s="18"/>
      <c r="K233" s="18"/>
      <c r="L233" s="18"/>
    </row>
    <row r="234" spans="2:12" s="26" customFormat="1" x14ac:dyDescent="0.25">
      <c r="H234" s="18"/>
      <c r="I234" s="18"/>
      <c r="J234" s="18"/>
      <c r="K234" s="18"/>
      <c r="L234" s="18"/>
    </row>
    <row r="235" spans="2:12" s="26" customFormat="1" x14ac:dyDescent="0.25">
      <c r="H235" s="18"/>
      <c r="I235" s="18"/>
      <c r="J235" s="18"/>
      <c r="K235" s="18"/>
      <c r="L235" s="18"/>
    </row>
    <row r="236" spans="2:12" s="26" customFormat="1" x14ac:dyDescent="0.25">
      <c r="H236" s="18"/>
      <c r="I236" s="18"/>
      <c r="J236" s="18"/>
      <c r="K236" s="18"/>
      <c r="L236" s="18"/>
    </row>
    <row r="237" spans="2:12" s="26" customFormat="1" x14ac:dyDescent="0.25">
      <c r="H237" s="18"/>
      <c r="I237" s="18"/>
      <c r="J237" s="18"/>
      <c r="K237" s="18"/>
      <c r="L237" s="18"/>
    </row>
    <row r="238" spans="2:12" s="26" customFormat="1" x14ac:dyDescent="0.25">
      <c r="H238" s="18"/>
      <c r="I238" s="18"/>
      <c r="J238" s="18"/>
      <c r="K238" s="18"/>
      <c r="L238" s="18"/>
    </row>
    <row r="239" spans="2:12" s="26" customFormat="1" x14ac:dyDescent="0.25">
      <c r="H239" s="18"/>
      <c r="I239" s="18"/>
      <c r="J239" s="18"/>
      <c r="K239" s="18"/>
      <c r="L239" s="18"/>
    </row>
    <row r="240" spans="2:12" s="26" customFormat="1" x14ac:dyDescent="0.25">
      <c r="H240" s="18"/>
      <c r="I240" s="18"/>
      <c r="J240" s="18"/>
      <c r="K240" s="18"/>
      <c r="L240" s="18"/>
    </row>
    <row r="241" spans="8:12" s="26" customFormat="1" x14ac:dyDescent="0.25">
      <c r="H241" s="18"/>
      <c r="I241" s="18"/>
      <c r="J241" s="18"/>
      <c r="K241" s="18"/>
      <c r="L241" s="18"/>
    </row>
    <row r="242" spans="8:12" s="26" customFormat="1" x14ac:dyDescent="0.25">
      <c r="H242" s="18"/>
      <c r="I242" s="18"/>
      <c r="J242" s="18"/>
      <c r="K242" s="18"/>
      <c r="L242" s="18"/>
    </row>
    <row r="243" spans="8:12" s="26" customFormat="1" x14ac:dyDescent="0.25">
      <c r="H243" s="18"/>
      <c r="I243" s="18"/>
      <c r="J243" s="18"/>
      <c r="K243" s="18"/>
      <c r="L243" s="18"/>
    </row>
    <row r="244" spans="8:12" s="26" customFormat="1" x14ac:dyDescent="0.25">
      <c r="H244" s="18"/>
      <c r="I244" s="18"/>
      <c r="J244" s="18"/>
      <c r="K244" s="18"/>
      <c r="L244" s="18"/>
    </row>
    <row r="245" spans="8:12" s="26" customFormat="1" x14ac:dyDescent="0.25">
      <c r="H245" s="18"/>
      <c r="I245" s="18"/>
      <c r="J245" s="18"/>
      <c r="K245" s="18"/>
      <c r="L245" s="18"/>
    </row>
    <row r="246" spans="8:12" s="26" customFormat="1" x14ac:dyDescent="0.25">
      <c r="H246" s="18"/>
      <c r="I246" s="18"/>
      <c r="J246" s="18"/>
      <c r="K246" s="18"/>
      <c r="L246" s="18"/>
    </row>
    <row r="247" spans="8:12" s="26" customFormat="1" x14ac:dyDescent="0.25">
      <c r="H247" s="18"/>
      <c r="I247" s="18"/>
      <c r="J247" s="18"/>
      <c r="K247" s="18"/>
      <c r="L247" s="18"/>
    </row>
    <row r="248" spans="8:12" s="26" customFormat="1" x14ac:dyDescent="0.25">
      <c r="H248" s="18"/>
      <c r="I248" s="18"/>
      <c r="J248" s="18"/>
      <c r="K248" s="18"/>
      <c r="L248" s="18"/>
    </row>
    <row r="249" spans="8:12" s="26" customFormat="1" x14ac:dyDescent="0.25">
      <c r="H249" s="18"/>
      <c r="I249" s="18"/>
      <c r="J249" s="18"/>
      <c r="K249" s="18"/>
      <c r="L249" s="18"/>
    </row>
    <row r="250" spans="8:12" s="26" customFormat="1" x14ac:dyDescent="0.25">
      <c r="H250" s="18"/>
      <c r="I250" s="18"/>
      <c r="J250" s="18"/>
      <c r="K250" s="18"/>
      <c r="L250" s="18"/>
    </row>
    <row r="251" spans="8:12" s="26" customFormat="1" x14ac:dyDescent="0.25">
      <c r="H251" s="18"/>
      <c r="I251" s="18"/>
      <c r="J251" s="18"/>
      <c r="K251" s="18"/>
      <c r="L251" s="18"/>
    </row>
    <row r="252" spans="8:12" s="26" customFormat="1" x14ac:dyDescent="0.25">
      <c r="H252" s="18"/>
      <c r="I252" s="18"/>
      <c r="J252" s="18"/>
      <c r="K252" s="18"/>
      <c r="L252" s="18"/>
    </row>
    <row r="253" spans="8:12" s="26" customFormat="1" x14ac:dyDescent="0.25">
      <c r="H253" s="18"/>
      <c r="I253" s="18"/>
      <c r="J253" s="18"/>
      <c r="K253" s="18"/>
      <c r="L253" s="18"/>
    </row>
    <row r="254" spans="8:12" s="26" customFormat="1" x14ac:dyDescent="0.25">
      <c r="H254" s="18"/>
      <c r="I254" s="18"/>
      <c r="J254" s="18"/>
      <c r="K254" s="18"/>
      <c r="L254" s="18"/>
    </row>
    <row r="255" spans="8:12" s="26" customFormat="1" x14ac:dyDescent="0.25">
      <c r="H255" s="18"/>
      <c r="I255" s="18"/>
      <c r="J255" s="18"/>
      <c r="K255" s="18"/>
      <c r="L255" s="18"/>
    </row>
    <row r="256" spans="8:12" s="26" customFormat="1" x14ac:dyDescent="0.25">
      <c r="H256" s="18"/>
      <c r="I256" s="18"/>
      <c r="J256" s="18"/>
      <c r="K256" s="18"/>
      <c r="L256" s="18"/>
    </row>
    <row r="257" spans="8:12" s="26" customFormat="1" x14ac:dyDescent="0.25">
      <c r="H257" s="18"/>
      <c r="I257" s="18"/>
      <c r="J257" s="18"/>
      <c r="K257" s="18"/>
      <c r="L257" s="18"/>
    </row>
    <row r="258" spans="8:12" s="26" customFormat="1" x14ac:dyDescent="0.25">
      <c r="H258" s="18"/>
      <c r="I258" s="18"/>
      <c r="J258" s="18"/>
      <c r="K258" s="18"/>
      <c r="L258" s="18"/>
    </row>
    <row r="259" spans="8:12" s="26" customFormat="1" x14ac:dyDescent="0.25">
      <c r="H259" s="18"/>
      <c r="I259" s="18"/>
      <c r="J259" s="18"/>
      <c r="K259" s="18"/>
      <c r="L259" s="18"/>
    </row>
    <row r="260" spans="8:12" s="26" customFormat="1" x14ac:dyDescent="0.25">
      <c r="H260" s="18"/>
      <c r="I260" s="18"/>
      <c r="J260" s="18"/>
      <c r="K260" s="18"/>
      <c r="L260" s="18"/>
    </row>
    <row r="261" spans="8:12" s="26" customFormat="1" x14ac:dyDescent="0.25">
      <c r="H261" s="18"/>
      <c r="I261" s="18"/>
      <c r="J261" s="18"/>
      <c r="K261" s="18"/>
      <c r="L261" s="18"/>
    </row>
    <row r="262" spans="8:12" s="26" customFormat="1" x14ac:dyDescent="0.25">
      <c r="H262" s="18"/>
      <c r="I262" s="18"/>
      <c r="J262" s="18"/>
      <c r="K262" s="18"/>
      <c r="L262" s="18"/>
    </row>
    <row r="263" spans="8:12" s="26" customFormat="1" x14ac:dyDescent="0.25">
      <c r="H263" s="18"/>
      <c r="I263" s="18"/>
      <c r="J263" s="18"/>
      <c r="K263" s="18"/>
      <c r="L263" s="18"/>
    </row>
    <row r="264" spans="8:12" s="26" customFormat="1" x14ac:dyDescent="0.25">
      <c r="H264" s="18"/>
      <c r="I264" s="18"/>
      <c r="J264" s="18"/>
      <c r="K264" s="18"/>
      <c r="L264" s="18"/>
    </row>
    <row r="265" spans="8:12" s="26" customFormat="1" x14ac:dyDescent="0.25">
      <c r="H265" s="18"/>
      <c r="I265" s="18"/>
      <c r="J265" s="18"/>
      <c r="K265" s="18"/>
      <c r="L265" s="18"/>
    </row>
    <row r="266" spans="8:12" s="26" customFormat="1" x14ac:dyDescent="0.25">
      <c r="H266" s="18"/>
      <c r="I266" s="18"/>
      <c r="J266" s="18"/>
      <c r="K266" s="18"/>
      <c r="L266" s="18"/>
    </row>
    <row r="267" spans="8:12" s="26" customFormat="1" x14ac:dyDescent="0.25">
      <c r="H267" s="18"/>
      <c r="I267" s="18"/>
      <c r="J267" s="18"/>
      <c r="K267" s="18"/>
      <c r="L267" s="18"/>
    </row>
    <row r="268" spans="8:12" s="26" customFormat="1" x14ac:dyDescent="0.25">
      <c r="H268" s="18"/>
      <c r="I268" s="18"/>
      <c r="J268" s="18"/>
      <c r="K268" s="18"/>
      <c r="L268" s="18"/>
    </row>
    <row r="269" spans="8:12" s="26" customFormat="1" x14ac:dyDescent="0.25">
      <c r="H269" s="18"/>
      <c r="I269" s="18"/>
      <c r="J269" s="18"/>
      <c r="K269" s="18"/>
      <c r="L269" s="18"/>
    </row>
    <row r="270" spans="8:12" s="26" customFormat="1" x14ac:dyDescent="0.25">
      <c r="H270" s="18"/>
      <c r="I270" s="18"/>
      <c r="J270" s="18"/>
      <c r="K270" s="18"/>
      <c r="L270" s="18"/>
    </row>
    <row r="271" spans="8:12" s="26" customFormat="1" x14ac:dyDescent="0.25">
      <c r="H271" s="18"/>
      <c r="I271" s="18"/>
      <c r="J271" s="18"/>
      <c r="K271" s="18"/>
      <c r="L271" s="18"/>
    </row>
    <row r="272" spans="8:12" s="26" customFormat="1" x14ac:dyDescent="0.25">
      <c r="H272" s="18"/>
      <c r="I272" s="18"/>
      <c r="J272" s="18"/>
      <c r="K272" s="18"/>
      <c r="L272" s="18"/>
    </row>
    <row r="273" spans="8:12" s="26" customFormat="1" x14ac:dyDescent="0.25">
      <c r="H273" s="18"/>
      <c r="I273" s="18"/>
      <c r="J273" s="18"/>
      <c r="K273" s="18"/>
      <c r="L273" s="18"/>
    </row>
    <row r="274" spans="8:12" s="26" customFormat="1" x14ac:dyDescent="0.25">
      <c r="H274" s="18"/>
      <c r="I274" s="18"/>
      <c r="J274" s="18"/>
      <c r="K274" s="18"/>
      <c r="L274" s="18"/>
    </row>
    <row r="275" spans="8:12" s="26" customFormat="1" x14ac:dyDescent="0.25">
      <c r="H275" s="18"/>
      <c r="I275" s="18"/>
      <c r="J275" s="18"/>
      <c r="K275" s="18"/>
      <c r="L275" s="18"/>
    </row>
    <row r="276" spans="8:12" s="26" customFormat="1" x14ac:dyDescent="0.25">
      <c r="H276" s="18"/>
      <c r="I276" s="18"/>
      <c r="J276" s="18"/>
      <c r="K276" s="18"/>
      <c r="L276" s="18"/>
    </row>
    <row r="277" spans="8:12" s="26" customFormat="1" x14ac:dyDescent="0.25">
      <c r="H277" s="18"/>
      <c r="I277" s="18"/>
      <c r="J277" s="18"/>
      <c r="K277" s="18"/>
      <c r="L277" s="18"/>
    </row>
    <row r="278" spans="8:12" s="26" customFormat="1" x14ac:dyDescent="0.25">
      <c r="H278" s="18"/>
      <c r="I278" s="18"/>
      <c r="J278" s="18"/>
      <c r="K278" s="18"/>
      <c r="L278" s="18"/>
    </row>
    <row r="279" spans="8:12" s="26" customFormat="1" x14ac:dyDescent="0.25">
      <c r="H279" s="18"/>
      <c r="I279" s="18"/>
      <c r="J279" s="18"/>
      <c r="K279" s="18"/>
      <c r="L279" s="18"/>
    </row>
    <row r="280" spans="8:12" s="26" customFormat="1" x14ac:dyDescent="0.25">
      <c r="H280" s="18"/>
      <c r="I280" s="18"/>
      <c r="J280" s="18"/>
      <c r="K280" s="18"/>
      <c r="L280" s="18"/>
    </row>
    <row r="281" spans="8:12" s="26" customFormat="1" x14ac:dyDescent="0.25">
      <c r="H281" s="18"/>
      <c r="I281" s="18"/>
      <c r="J281" s="18"/>
      <c r="K281" s="18"/>
      <c r="L281" s="18"/>
    </row>
    <row r="282" spans="8:12" s="26" customFormat="1" x14ac:dyDescent="0.25">
      <c r="H282" s="18"/>
      <c r="I282" s="18"/>
      <c r="J282" s="18"/>
      <c r="K282" s="18"/>
      <c r="L282" s="18"/>
    </row>
    <row r="283" spans="8:12" s="26" customFormat="1" x14ac:dyDescent="0.25">
      <c r="H283" s="18"/>
      <c r="I283" s="18"/>
      <c r="J283" s="18"/>
      <c r="K283" s="18"/>
      <c r="L283" s="18"/>
    </row>
    <row r="284" spans="8:12" s="26" customFormat="1" x14ac:dyDescent="0.25">
      <c r="H284" s="18"/>
      <c r="I284" s="18"/>
      <c r="J284" s="18"/>
      <c r="K284" s="18"/>
      <c r="L284" s="18"/>
    </row>
    <row r="285" spans="8:12" s="26" customFormat="1" x14ac:dyDescent="0.25">
      <c r="H285" s="18"/>
      <c r="I285" s="18"/>
      <c r="J285" s="18"/>
      <c r="K285" s="18"/>
      <c r="L285" s="18"/>
    </row>
    <row r="286" spans="8:12" s="26" customFormat="1" x14ac:dyDescent="0.25">
      <c r="H286" s="18"/>
      <c r="I286" s="18"/>
      <c r="J286" s="18"/>
      <c r="K286" s="18"/>
      <c r="L286" s="18"/>
    </row>
    <row r="287" spans="8:12" s="26" customFormat="1" x14ac:dyDescent="0.25">
      <c r="H287" s="18"/>
      <c r="I287" s="18"/>
      <c r="J287" s="18"/>
      <c r="K287" s="18"/>
      <c r="L287" s="18"/>
    </row>
    <row r="288" spans="8:12" s="26" customFormat="1" x14ac:dyDescent="0.25">
      <c r="H288" s="18"/>
      <c r="I288" s="18"/>
      <c r="J288" s="18"/>
      <c r="K288" s="18"/>
      <c r="L288" s="18"/>
    </row>
    <row r="289" spans="8:12" s="26" customFormat="1" x14ac:dyDescent="0.25">
      <c r="H289" s="18"/>
      <c r="I289" s="18"/>
      <c r="J289" s="18"/>
      <c r="K289" s="18"/>
      <c r="L289" s="18"/>
    </row>
    <row r="290" spans="8:12" s="26" customFormat="1" x14ac:dyDescent="0.25">
      <c r="H290" s="18"/>
      <c r="I290" s="18"/>
      <c r="J290" s="18"/>
      <c r="K290" s="18"/>
      <c r="L290" s="18"/>
    </row>
    <row r="291" spans="8:12" s="26" customFormat="1" x14ac:dyDescent="0.25">
      <c r="H291" s="18"/>
      <c r="I291" s="18"/>
      <c r="J291" s="18"/>
      <c r="K291" s="18"/>
      <c r="L291" s="18"/>
    </row>
    <row r="292" spans="8:12" s="26" customFormat="1" x14ac:dyDescent="0.25">
      <c r="H292" s="18"/>
      <c r="I292" s="18"/>
      <c r="J292" s="18"/>
      <c r="K292" s="18"/>
      <c r="L292" s="18"/>
    </row>
    <row r="293" spans="8:12" s="26" customFormat="1" x14ac:dyDescent="0.25">
      <c r="H293" s="18"/>
      <c r="I293" s="18"/>
      <c r="J293" s="18"/>
      <c r="K293" s="18"/>
      <c r="L293" s="18"/>
    </row>
    <row r="294" spans="8:12" s="26" customFormat="1" x14ac:dyDescent="0.25">
      <c r="H294" s="18"/>
      <c r="I294" s="18"/>
      <c r="J294" s="18"/>
      <c r="K294" s="18"/>
      <c r="L294" s="18"/>
    </row>
    <row r="295" spans="8:12" s="26" customFormat="1" x14ac:dyDescent="0.25">
      <c r="H295" s="18"/>
      <c r="I295" s="18"/>
      <c r="J295" s="18"/>
      <c r="K295" s="18"/>
      <c r="L295" s="18"/>
    </row>
    <row r="296" spans="8:12" s="26" customFormat="1" x14ac:dyDescent="0.25">
      <c r="H296" s="18"/>
      <c r="I296" s="18"/>
      <c r="J296" s="18"/>
      <c r="K296" s="18"/>
      <c r="L296" s="18"/>
    </row>
    <row r="297" spans="8:12" s="26" customFormat="1" x14ac:dyDescent="0.25">
      <c r="H297" s="18"/>
      <c r="I297" s="18"/>
      <c r="J297" s="18"/>
      <c r="K297" s="18"/>
      <c r="L297" s="18"/>
    </row>
    <row r="298" spans="8:12" s="26" customFormat="1" x14ac:dyDescent="0.25">
      <c r="H298" s="18"/>
      <c r="I298" s="18"/>
      <c r="J298" s="18"/>
      <c r="K298" s="18"/>
      <c r="L298" s="18"/>
    </row>
    <row r="299" spans="8:12" s="26" customFormat="1" x14ac:dyDescent="0.25">
      <c r="H299" s="18"/>
      <c r="I299" s="18"/>
      <c r="J299" s="18"/>
      <c r="K299" s="18"/>
      <c r="L299" s="18"/>
    </row>
    <row r="300" spans="8:12" s="26" customFormat="1" x14ac:dyDescent="0.25">
      <c r="H300" s="18"/>
      <c r="I300" s="18"/>
      <c r="J300" s="18"/>
      <c r="K300" s="18"/>
      <c r="L300" s="18"/>
    </row>
    <row r="301" spans="8:12" s="26" customFormat="1" x14ac:dyDescent="0.25">
      <c r="H301" s="18"/>
      <c r="I301" s="18"/>
      <c r="J301" s="18"/>
      <c r="K301" s="18"/>
      <c r="L301" s="18"/>
    </row>
    <row r="302" spans="8:12" s="26" customFormat="1" x14ac:dyDescent="0.25">
      <c r="H302" s="18"/>
      <c r="I302" s="18"/>
      <c r="J302" s="18"/>
      <c r="K302" s="18"/>
      <c r="L302" s="18"/>
    </row>
    <row r="303" spans="8:12" s="26" customFormat="1" x14ac:dyDescent="0.25">
      <c r="H303" s="18"/>
      <c r="I303" s="18"/>
      <c r="J303" s="18"/>
      <c r="K303" s="18"/>
      <c r="L303" s="18"/>
    </row>
    <row r="304" spans="8:12" s="26" customFormat="1" x14ac:dyDescent="0.25">
      <c r="H304" s="18"/>
      <c r="I304" s="18"/>
      <c r="J304" s="18"/>
      <c r="K304" s="18"/>
      <c r="L304" s="18"/>
    </row>
    <row r="305" spans="8:12" s="26" customFormat="1" x14ac:dyDescent="0.25">
      <c r="H305" s="18"/>
      <c r="I305" s="18"/>
      <c r="J305" s="18"/>
      <c r="K305" s="18"/>
      <c r="L305" s="18"/>
    </row>
    <row r="306" spans="8:12" s="26" customFormat="1" x14ac:dyDescent="0.25">
      <c r="H306" s="18"/>
      <c r="I306" s="18"/>
      <c r="J306" s="18"/>
      <c r="K306" s="18"/>
      <c r="L306" s="18"/>
    </row>
    <row r="307" spans="8:12" s="26" customFormat="1" x14ac:dyDescent="0.25">
      <c r="H307" s="18"/>
      <c r="I307" s="18"/>
      <c r="J307" s="18"/>
      <c r="K307" s="18"/>
      <c r="L307" s="18"/>
    </row>
    <row r="308" spans="8:12" s="26" customFormat="1" x14ac:dyDescent="0.25">
      <c r="H308" s="18"/>
      <c r="I308" s="18"/>
      <c r="J308" s="18"/>
      <c r="K308" s="18"/>
      <c r="L308" s="18"/>
    </row>
    <row r="309" spans="8:12" s="26" customFormat="1" x14ac:dyDescent="0.25">
      <c r="H309" s="18"/>
      <c r="I309" s="18"/>
      <c r="J309" s="18"/>
      <c r="K309" s="18"/>
      <c r="L309" s="18"/>
    </row>
    <row r="310" spans="8:12" s="26" customFormat="1" x14ac:dyDescent="0.25">
      <c r="H310" s="18"/>
      <c r="I310" s="18"/>
      <c r="J310" s="18"/>
      <c r="K310" s="18"/>
      <c r="L310" s="18"/>
    </row>
    <row r="311" spans="8:12" s="26" customFormat="1" x14ac:dyDescent="0.25">
      <c r="H311" s="18"/>
      <c r="I311" s="18"/>
      <c r="J311" s="18"/>
      <c r="K311" s="18"/>
      <c r="L311" s="18"/>
    </row>
    <row r="312" spans="8:12" s="26" customFormat="1" x14ac:dyDescent="0.25">
      <c r="H312" s="18"/>
      <c r="I312" s="18"/>
      <c r="J312" s="18"/>
      <c r="K312" s="18"/>
      <c r="L312" s="18"/>
    </row>
    <row r="313" spans="8:12" s="26" customFormat="1" x14ac:dyDescent="0.25">
      <c r="H313" s="18"/>
      <c r="I313" s="18"/>
      <c r="J313" s="18"/>
      <c r="K313" s="18"/>
      <c r="L313" s="18"/>
    </row>
    <row r="314" spans="8:12" s="26" customFormat="1" x14ac:dyDescent="0.25">
      <c r="H314" s="18"/>
      <c r="I314" s="18"/>
      <c r="J314" s="18"/>
      <c r="K314" s="18"/>
      <c r="L314" s="18"/>
    </row>
    <row r="315" spans="8:12" s="26" customFormat="1" x14ac:dyDescent="0.25">
      <c r="H315" s="18"/>
      <c r="I315" s="18"/>
      <c r="J315" s="18"/>
      <c r="K315" s="18"/>
      <c r="L315" s="18"/>
    </row>
    <row r="316" spans="8:12" s="26" customFormat="1" x14ac:dyDescent="0.25">
      <c r="H316" s="18"/>
      <c r="I316" s="18"/>
      <c r="J316" s="18"/>
      <c r="K316" s="18"/>
      <c r="L316" s="18"/>
    </row>
    <row r="317" spans="8:12" s="26" customFormat="1" x14ac:dyDescent="0.25">
      <c r="H317" s="18"/>
      <c r="I317" s="18"/>
      <c r="J317" s="18"/>
      <c r="K317" s="18"/>
      <c r="L317" s="18"/>
    </row>
    <row r="318" spans="8:12" s="26" customFormat="1" x14ac:dyDescent="0.25">
      <c r="H318" s="18"/>
      <c r="I318" s="18"/>
      <c r="J318" s="18"/>
      <c r="K318" s="18"/>
      <c r="L318" s="18"/>
    </row>
    <row r="319" spans="8:12" s="26" customFormat="1" x14ac:dyDescent="0.25">
      <c r="H319" s="18"/>
      <c r="I319" s="18"/>
      <c r="J319" s="18"/>
      <c r="K319" s="18"/>
      <c r="L319" s="18"/>
    </row>
    <row r="320" spans="8:12" s="26" customFormat="1" x14ac:dyDescent="0.25">
      <c r="H320" s="18"/>
      <c r="I320" s="18"/>
      <c r="J320" s="18"/>
      <c r="K320" s="18"/>
      <c r="L320" s="18"/>
    </row>
    <row r="321" spans="8:12" s="26" customFormat="1" x14ac:dyDescent="0.25">
      <c r="H321" s="18"/>
      <c r="I321" s="18"/>
      <c r="J321" s="18"/>
      <c r="K321" s="18"/>
      <c r="L321" s="18"/>
    </row>
    <row r="322" spans="8:12" s="26" customFormat="1" x14ac:dyDescent="0.25">
      <c r="H322" s="18"/>
      <c r="I322" s="18"/>
      <c r="J322" s="18"/>
      <c r="K322" s="18"/>
      <c r="L322" s="18"/>
    </row>
    <row r="323" spans="8:12" s="26" customFormat="1" x14ac:dyDescent="0.25">
      <c r="H323" s="18"/>
      <c r="I323" s="18"/>
      <c r="J323" s="18"/>
      <c r="K323" s="18"/>
      <c r="L323" s="18"/>
    </row>
    <row r="324" spans="8:12" s="26" customFormat="1" x14ac:dyDescent="0.25">
      <c r="H324" s="18"/>
      <c r="I324" s="18"/>
      <c r="J324" s="18"/>
      <c r="K324" s="18"/>
      <c r="L324" s="18"/>
    </row>
    <row r="325" spans="8:12" s="26" customFormat="1" x14ac:dyDescent="0.25">
      <c r="H325" s="18"/>
      <c r="I325" s="18"/>
      <c r="J325" s="18"/>
      <c r="K325" s="18"/>
      <c r="L325" s="18"/>
    </row>
    <row r="326" spans="8:12" s="26" customFormat="1" x14ac:dyDescent="0.25">
      <c r="H326" s="18"/>
      <c r="I326" s="18"/>
      <c r="J326" s="18"/>
      <c r="K326" s="18"/>
      <c r="L326" s="18"/>
    </row>
    <row r="327" spans="8:12" s="26" customFormat="1" x14ac:dyDescent="0.25">
      <c r="H327" s="18"/>
      <c r="I327" s="18"/>
      <c r="J327" s="18"/>
      <c r="K327" s="18"/>
      <c r="L327" s="18"/>
    </row>
    <row r="328" spans="8:12" s="26" customFormat="1" x14ac:dyDescent="0.25">
      <c r="H328" s="18"/>
      <c r="I328" s="18"/>
      <c r="J328" s="18"/>
      <c r="K328" s="18"/>
      <c r="L328" s="18"/>
    </row>
    <row r="329" spans="8:12" s="26" customFormat="1" x14ac:dyDescent="0.25">
      <c r="H329" s="18"/>
      <c r="I329" s="18"/>
      <c r="J329" s="18"/>
      <c r="K329" s="18"/>
      <c r="L329" s="18"/>
    </row>
    <row r="330" spans="8:12" s="26" customFormat="1" x14ac:dyDescent="0.25">
      <c r="H330" s="18"/>
      <c r="I330" s="18"/>
      <c r="J330" s="18"/>
      <c r="K330" s="18"/>
      <c r="L330" s="18"/>
    </row>
    <row r="331" spans="8:12" s="26" customFormat="1" x14ac:dyDescent="0.25">
      <c r="H331" s="18"/>
      <c r="I331" s="18"/>
      <c r="J331" s="18"/>
      <c r="K331" s="18"/>
      <c r="L331" s="18"/>
    </row>
    <row r="332" spans="8:12" s="26" customFormat="1" x14ac:dyDescent="0.25">
      <c r="H332" s="18"/>
      <c r="I332" s="18"/>
      <c r="J332" s="18"/>
      <c r="K332" s="18"/>
      <c r="L332" s="18"/>
    </row>
    <row r="333" spans="8:12" s="26" customFormat="1" x14ac:dyDescent="0.25">
      <c r="H333" s="18"/>
      <c r="I333" s="18"/>
      <c r="J333" s="18"/>
      <c r="K333" s="18"/>
      <c r="L333" s="18"/>
    </row>
    <row r="334" spans="8:12" s="26" customFormat="1" x14ac:dyDescent="0.25">
      <c r="H334" s="18"/>
      <c r="I334" s="18"/>
      <c r="J334" s="18"/>
      <c r="K334" s="18"/>
      <c r="L334" s="18"/>
    </row>
    <row r="335" spans="8:12" s="26" customFormat="1" x14ac:dyDescent="0.25">
      <c r="H335" s="18"/>
      <c r="I335" s="18"/>
      <c r="J335" s="18"/>
      <c r="K335" s="18"/>
      <c r="L335" s="18"/>
    </row>
    <row r="336" spans="8:12" s="26" customFormat="1" x14ac:dyDescent="0.25">
      <c r="H336" s="18"/>
      <c r="I336" s="18"/>
      <c r="J336" s="18"/>
      <c r="K336" s="18"/>
      <c r="L336" s="18"/>
    </row>
    <row r="337" spans="8:12" s="26" customFormat="1" x14ac:dyDescent="0.25">
      <c r="H337" s="18"/>
      <c r="I337" s="18"/>
      <c r="J337" s="18"/>
      <c r="K337" s="18"/>
      <c r="L337" s="18"/>
    </row>
    <row r="338" spans="8:12" s="26" customFormat="1" x14ac:dyDescent="0.25">
      <c r="H338" s="18"/>
      <c r="I338" s="18"/>
      <c r="J338" s="18"/>
      <c r="K338" s="18"/>
      <c r="L338" s="18"/>
    </row>
    <row r="339" spans="8:12" s="26" customFormat="1" x14ac:dyDescent="0.25">
      <c r="H339" s="18"/>
      <c r="I339" s="18"/>
      <c r="J339" s="18"/>
      <c r="K339" s="18"/>
      <c r="L339" s="18"/>
    </row>
    <row r="340" spans="8:12" s="26" customFormat="1" x14ac:dyDescent="0.25">
      <c r="H340" s="18"/>
      <c r="I340" s="18"/>
      <c r="J340" s="18"/>
      <c r="K340" s="18"/>
      <c r="L340" s="18"/>
    </row>
    <row r="341" spans="8:12" s="26" customFormat="1" x14ac:dyDescent="0.25">
      <c r="H341" s="18"/>
      <c r="I341" s="18"/>
      <c r="J341" s="18"/>
      <c r="K341" s="18"/>
      <c r="L341" s="18"/>
    </row>
    <row r="342" spans="8:12" s="26" customFormat="1" x14ac:dyDescent="0.25">
      <c r="H342" s="18"/>
      <c r="I342" s="18"/>
      <c r="J342" s="18"/>
      <c r="K342" s="18"/>
      <c r="L342" s="18"/>
    </row>
    <row r="343" spans="8:12" s="26" customFormat="1" x14ac:dyDescent="0.25">
      <c r="H343" s="18"/>
      <c r="I343" s="18"/>
      <c r="J343" s="18"/>
      <c r="K343" s="18"/>
      <c r="L343" s="18"/>
    </row>
    <row r="344" spans="8:12" s="26" customFormat="1" x14ac:dyDescent="0.25">
      <c r="H344" s="18"/>
      <c r="I344" s="18"/>
      <c r="J344" s="18"/>
      <c r="K344" s="18"/>
      <c r="L344" s="18"/>
    </row>
    <row r="345" spans="8:12" s="26" customFormat="1" x14ac:dyDescent="0.25">
      <c r="H345" s="18"/>
      <c r="I345" s="18"/>
      <c r="J345" s="18"/>
      <c r="K345" s="18"/>
      <c r="L345" s="18"/>
    </row>
    <row r="346" spans="8:12" s="26" customFormat="1" x14ac:dyDescent="0.25">
      <c r="H346" s="18"/>
      <c r="I346" s="18"/>
      <c r="J346" s="18"/>
      <c r="K346" s="18"/>
      <c r="L346" s="18"/>
    </row>
    <row r="347" spans="8:12" s="26" customFormat="1" x14ac:dyDescent="0.25">
      <c r="H347" s="18"/>
      <c r="I347" s="18"/>
      <c r="J347" s="18"/>
      <c r="K347" s="18"/>
      <c r="L347" s="18"/>
    </row>
    <row r="348" spans="8:12" s="26" customFormat="1" x14ac:dyDescent="0.25">
      <c r="H348" s="18"/>
      <c r="I348" s="18"/>
      <c r="J348" s="18"/>
      <c r="K348" s="18"/>
      <c r="L348" s="18"/>
    </row>
    <row r="349" spans="8:12" s="26" customFormat="1" x14ac:dyDescent="0.25">
      <c r="H349" s="18"/>
      <c r="I349" s="18"/>
      <c r="J349" s="18"/>
      <c r="K349" s="18"/>
      <c r="L349" s="18"/>
    </row>
    <row r="350" spans="8:12" s="26" customFormat="1" x14ac:dyDescent="0.25">
      <c r="H350" s="18"/>
      <c r="I350" s="18"/>
      <c r="J350" s="18"/>
      <c r="K350" s="18"/>
      <c r="L350" s="18"/>
    </row>
    <row r="351" spans="8:12" s="26" customFormat="1" x14ac:dyDescent="0.25">
      <c r="H351" s="18"/>
      <c r="I351" s="18"/>
      <c r="J351" s="18"/>
      <c r="K351" s="18"/>
      <c r="L351" s="18"/>
    </row>
    <row r="352" spans="8:12" s="26" customFormat="1" x14ac:dyDescent="0.25">
      <c r="H352" s="18"/>
      <c r="I352" s="18"/>
      <c r="J352" s="18"/>
      <c r="K352" s="18"/>
      <c r="L352" s="18"/>
    </row>
    <row r="353" spans="8:12" s="26" customFormat="1" x14ac:dyDescent="0.25">
      <c r="H353" s="18"/>
      <c r="I353" s="18"/>
      <c r="J353" s="18"/>
      <c r="K353" s="18"/>
      <c r="L353" s="18"/>
    </row>
    <row r="354" spans="8:12" s="26" customFormat="1" x14ac:dyDescent="0.25">
      <c r="H354" s="18"/>
      <c r="I354" s="18"/>
      <c r="J354" s="18"/>
      <c r="K354" s="18"/>
      <c r="L354" s="18"/>
    </row>
    <row r="355" spans="8:12" s="26" customFormat="1" x14ac:dyDescent="0.25">
      <c r="H355" s="18"/>
      <c r="I355" s="18"/>
      <c r="J355" s="18"/>
      <c r="K355" s="18"/>
      <c r="L355" s="18"/>
    </row>
    <row r="356" spans="8:12" s="26" customFormat="1" x14ac:dyDescent="0.25">
      <c r="H356" s="18"/>
      <c r="I356" s="18"/>
      <c r="J356" s="18"/>
      <c r="K356" s="18"/>
      <c r="L356" s="18"/>
    </row>
    <row r="357" spans="8:12" s="26" customFormat="1" x14ac:dyDescent="0.25">
      <c r="H357" s="18"/>
      <c r="I357" s="18"/>
      <c r="J357" s="18"/>
      <c r="K357" s="18"/>
      <c r="L357" s="18"/>
    </row>
    <row r="358" spans="8:12" s="26" customFormat="1" x14ac:dyDescent="0.25">
      <c r="H358" s="18"/>
      <c r="I358" s="18"/>
      <c r="J358" s="18"/>
      <c r="K358" s="18"/>
      <c r="L358" s="18"/>
    </row>
    <row r="359" spans="8:12" s="26" customFormat="1" x14ac:dyDescent="0.25">
      <c r="H359" s="18"/>
      <c r="I359" s="18"/>
      <c r="J359" s="18"/>
      <c r="K359" s="18"/>
      <c r="L359" s="18"/>
    </row>
    <row r="360" spans="8:12" s="26" customFormat="1" x14ac:dyDescent="0.25">
      <c r="H360" s="18"/>
      <c r="I360" s="18"/>
      <c r="J360" s="18"/>
      <c r="K360" s="18"/>
      <c r="L360" s="18"/>
    </row>
    <row r="361" spans="8:12" s="26" customFormat="1" x14ac:dyDescent="0.25">
      <c r="H361" s="18"/>
      <c r="I361" s="18"/>
      <c r="J361" s="18"/>
      <c r="K361" s="18"/>
      <c r="L361" s="18"/>
    </row>
    <row r="362" spans="8:12" s="26" customFormat="1" x14ac:dyDescent="0.25">
      <c r="H362" s="18"/>
      <c r="I362" s="18"/>
      <c r="J362" s="18"/>
      <c r="K362" s="18"/>
      <c r="L362" s="18"/>
    </row>
    <row r="363" spans="8:12" s="26" customFormat="1" x14ac:dyDescent="0.25">
      <c r="H363" s="18"/>
      <c r="I363" s="18"/>
      <c r="J363" s="18"/>
      <c r="K363" s="18"/>
      <c r="L363" s="18"/>
    </row>
    <row r="364" spans="8:12" s="26" customFormat="1" x14ac:dyDescent="0.25">
      <c r="H364" s="18"/>
      <c r="I364" s="18"/>
      <c r="J364" s="18"/>
      <c r="K364" s="18"/>
      <c r="L364" s="18"/>
    </row>
    <row r="365" spans="8:12" s="26" customFormat="1" x14ac:dyDescent="0.25">
      <c r="H365" s="18"/>
      <c r="I365" s="18"/>
      <c r="J365" s="18"/>
      <c r="K365" s="18"/>
      <c r="L365" s="18"/>
    </row>
    <row r="366" spans="8:12" s="26" customFormat="1" x14ac:dyDescent="0.25">
      <c r="H366" s="18"/>
      <c r="I366" s="18"/>
      <c r="J366" s="18"/>
      <c r="K366" s="18"/>
      <c r="L366" s="18"/>
    </row>
    <row r="367" spans="8:12" s="26" customFormat="1" x14ac:dyDescent="0.25">
      <c r="H367" s="18"/>
      <c r="I367" s="18"/>
      <c r="J367" s="18"/>
      <c r="K367" s="18"/>
      <c r="L367" s="18"/>
    </row>
    <row r="368" spans="8:12" s="26" customFormat="1" x14ac:dyDescent="0.25">
      <c r="H368" s="18"/>
      <c r="I368" s="18"/>
      <c r="J368" s="18"/>
      <c r="K368" s="18"/>
      <c r="L368" s="18"/>
    </row>
    <row r="369" spans="8:12" s="26" customFormat="1" x14ac:dyDescent="0.25">
      <c r="H369" s="18"/>
      <c r="I369" s="18"/>
      <c r="J369" s="18"/>
      <c r="K369" s="18"/>
      <c r="L369" s="18"/>
    </row>
    <row r="370" spans="8:12" s="26" customFormat="1" x14ac:dyDescent="0.25">
      <c r="H370" s="18"/>
      <c r="I370" s="18"/>
      <c r="J370" s="18"/>
      <c r="K370" s="18"/>
      <c r="L370" s="18"/>
    </row>
    <row r="371" spans="8:12" s="26" customFormat="1" x14ac:dyDescent="0.25">
      <c r="H371" s="18"/>
      <c r="I371" s="18"/>
      <c r="J371" s="18"/>
      <c r="K371" s="18"/>
      <c r="L371" s="18"/>
    </row>
    <row r="372" spans="8:12" s="26" customFormat="1" x14ac:dyDescent="0.25">
      <c r="H372" s="18"/>
      <c r="I372" s="18"/>
      <c r="J372" s="18"/>
      <c r="K372" s="18"/>
      <c r="L372" s="18"/>
    </row>
    <row r="373" spans="8:12" s="26" customFormat="1" x14ac:dyDescent="0.25">
      <c r="H373" s="18"/>
      <c r="I373" s="18"/>
      <c r="J373" s="18"/>
      <c r="K373" s="18"/>
      <c r="L373" s="18"/>
    </row>
    <row r="374" spans="8:12" s="26" customFormat="1" x14ac:dyDescent="0.25">
      <c r="H374" s="18"/>
      <c r="I374" s="18"/>
      <c r="J374" s="18"/>
      <c r="K374" s="18"/>
      <c r="L374" s="18"/>
    </row>
    <row r="375" spans="8:12" s="26" customFormat="1" x14ac:dyDescent="0.25">
      <c r="H375" s="18"/>
      <c r="I375" s="18"/>
      <c r="J375" s="18"/>
      <c r="K375" s="18"/>
      <c r="L375" s="18"/>
    </row>
    <row r="376" spans="8:12" s="26" customFormat="1" x14ac:dyDescent="0.25">
      <c r="H376" s="18"/>
      <c r="I376" s="18"/>
      <c r="J376" s="18"/>
      <c r="K376" s="18"/>
      <c r="L376" s="18"/>
    </row>
    <row r="377" spans="8:12" s="26" customFormat="1" x14ac:dyDescent="0.25">
      <c r="H377" s="18"/>
      <c r="I377" s="18"/>
      <c r="J377" s="18"/>
      <c r="K377" s="18"/>
      <c r="L377" s="18"/>
    </row>
    <row r="378" spans="8:12" s="26" customFormat="1" x14ac:dyDescent="0.25">
      <c r="H378" s="18"/>
      <c r="I378" s="18"/>
      <c r="J378" s="18"/>
      <c r="K378" s="18"/>
      <c r="L378" s="18"/>
    </row>
    <row r="379" spans="8:12" s="26" customFormat="1" x14ac:dyDescent="0.25">
      <c r="H379" s="18"/>
      <c r="I379" s="18"/>
      <c r="J379" s="18"/>
      <c r="K379" s="18"/>
      <c r="L379" s="18"/>
    </row>
    <row r="380" spans="8:12" s="26" customFormat="1" x14ac:dyDescent="0.25">
      <c r="H380" s="18"/>
      <c r="I380" s="18"/>
      <c r="J380" s="18"/>
      <c r="K380" s="18"/>
      <c r="L380" s="18"/>
    </row>
    <row r="381" spans="8:12" s="26" customFormat="1" x14ac:dyDescent="0.25">
      <c r="H381" s="18"/>
      <c r="I381" s="18"/>
      <c r="J381" s="18"/>
      <c r="K381" s="18"/>
      <c r="L381" s="18"/>
    </row>
    <row r="382" spans="8:12" s="26" customFormat="1" x14ac:dyDescent="0.25">
      <c r="H382" s="18"/>
      <c r="I382" s="18"/>
      <c r="J382" s="18"/>
      <c r="K382" s="18"/>
      <c r="L382" s="18"/>
    </row>
    <row r="383" spans="8:12" s="26" customFormat="1" x14ac:dyDescent="0.25">
      <c r="H383" s="18"/>
      <c r="I383" s="18"/>
      <c r="J383" s="18"/>
      <c r="K383" s="18"/>
      <c r="L383" s="18"/>
    </row>
    <row r="384" spans="8:12" s="26" customFormat="1" x14ac:dyDescent="0.25">
      <c r="H384" s="18"/>
      <c r="I384" s="18"/>
      <c r="J384" s="18"/>
      <c r="K384" s="18"/>
      <c r="L384" s="18"/>
    </row>
    <row r="385" spans="8:12" s="26" customFormat="1" x14ac:dyDescent="0.25">
      <c r="H385" s="18"/>
      <c r="I385" s="18"/>
      <c r="J385" s="18"/>
      <c r="K385" s="18"/>
      <c r="L385" s="18"/>
    </row>
    <row r="386" spans="8:12" s="26" customFormat="1" x14ac:dyDescent="0.25">
      <c r="H386" s="18"/>
      <c r="I386" s="18"/>
      <c r="J386" s="18"/>
      <c r="K386" s="18"/>
      <c r="L386" s="18"/>
    </row>
    <row r="387" spans="8:12" s="26" customFormat="1" x14ac:dyDescent="0.25">
      <c r="H387" s="18"/>
      <c r="I387" s="18"/>
      <c r="J387" s="18"/>
      <c r="K387" s="18"/>
      <c r="L387" s="18"/>
    </row>
    <row r="388" spans="8:12" s="26" customFormat="1" x14ac:dyDescent="0.25">
      <c r="H388" s="18"/>
      <c r="I388" s="18"/>
      <c r="J388" s="18"/>
      <c r="K388" s="18"/>
      <c r="L388" s="18"/>
    </row>
    <row r="389" spans="8:12" s="26" customFormat="1" x14ac:dyDescent="0.25">
      <c r="H389" s="18"/>
      <c r="I389" s="18"/>
      <c r="J389" s="18"/>
      <c r="K389" s="18"/>
      <c r="L389" s="18"/>
    </row>
    <row r="390" spans="8:12" s="26" customFormat="1" x14ac:dyDescent="0.25">
      <c r="H390" s="18"/>
      <c r="I390" s="18"/>
      <c r="J390" s="18"/>
      <c r="K390" s="18"/>
      <c r="L390" s="18"/>
    </row>
    <row r="391" spans="8:12" s="26" customFormat="1" x14ac:dyDescent="0.25">
      <c r="H391" s="18"/>
      <c r="I391" s="18"/>
      <c r="J391" s="18"/>
      <c r="K391" s="18"/>
      <c r="L391" s="18"/>
    </row>
    <row r="392" spans="8:12" s="26" customFormat="1" x14ac:dyDescent="0.25">
      <c r="H392" s="18"/>
      <c r="I392" s="18"/>
      <c r="J392" s="18"/>
      <c r="K392" s="18"/>
      <c r="L392" s="18"/>
    </row>
    <row r="393" spans="8:12" s="26" customFormat="1" x14ac:dyDescent="0.25">
      <c r="H393" s="18"/>
      <c r="I393" s="18"/>
      <c r="J393" s="18"/>
      <c r="K393" s="18"/>
      <c r="L393" s="18"/>
    </row>
    <row r="394" spans="8:12" s="26" customFormat="1" x14ac:dyDescent="0.25">
      <c r="H394" s="18"/>
      <c r="I394" s="18"/>
      <c r="J394" s="18"/>
      <c r="K394" s="18"/>
      <c r="L394" s="18"/>
    </row>
    <row r="395" spans="8:12" s="26" customFormat="1" x14ac:dyDescent="0.25">
      <c r="H395" s="18"/>
      <c r="I395" s="18"/>
      <c r="J395" s="18"/>
      <c r="K395" s="18"/>
      <c r="L395" s="18"/>
    </row>
    <row r="396" spans="8:12" s="26" customFormat="1" x14ac:dyDescent="0.25">
      <c r="H396" s="18"/>
      <c r="I396" s="18"/>
      <c r="J396" s="18"/>
      <c r="K396" s="18"/>
      <c r="L396" s="18"/>
    </row>
    <row r="397" spans="8:12" s="26" customFormat="1" x14ac:dyDescent="0.25">
      <c r="H397" s="18"/>
      <c r="I397" s="18"/>
      <c r="J397" s="18"/>
      <c r="K397" s="18"/>
      <c r="L397" s="18"/>
    </row>
    <row r="398" spans="8:12" s="26" customFormat="1" x14ac:dyDescent="0.25">
      <c r="H398" s="18"/>
      <c r="I398" s="18"/>
      <c r="J398" s="18"/>
      <c r="K398" s="18"/>
      <c r="L398" s="18"/>
    </row>
    <row r="399" spans="8:12" s="26" customFormat="1" x14ac:dyDescent="0.25">
      <c r="H399" s="18"/>
      <c r="I399" s="18"/>
      <c r="J399" s="18"/>
      <c r="K399" s="18"/>
      <c r="L399" s="18"/>
    </row>
    <row r="400" spans="8:12" s="26" customFormat="1" x14ac:dyDescent="0.25">
      <c r="H400" s="18"/>
      <c r="I400" s="18"/>
      <c r="J400" s="18"/>
      <c r="K400" s="18"/>
      <c r="L400" s="18"/>
    </row>
    <row r="401" spans="8:12" s="26" customFormat="1" x14ac:dyDescent="0.25">
      <c r="H401" s="18"/>
      <c r="I401" s="18"/>
      <c r="J401" s="18"/>
      <c r="K401" s="18"/>
      <c r="L401" s="18"/>
    </row>
    <row r="402" spans="8:12" s="26" customFormat="1" x14ac:dyDescent="0.25">
      <c r="H402" s="18"/>
      <c r="I402" s="18"/>
      <c r="J402" s="18"/>
      <c r="K402" s="18"/>
      <c r="L402" s="18"/>
    </row>
    <row r="403" spans="8:12" s="26" customFormat="1" x14ac:dyDescent="0.25">
      <c r="H403" s="18"/>
      <c r="I403" s="18"/>
      <c r="J403" s="18"/>
      <c r="K403" s="18"/>
      <c r="L403" s="18"/>
    </row>
    <row r="404" spans="8:12" s="26" customFormat="1" x14ac:dyDescent="0.25">
      <c r="H404" s="18"/>
      <c r="I404" s="18"/>
      <c r="J404" s="18"/>
      <c r="K404" s="18"/>
      <c r="L404" s="18"/>
    </row>
    <row r="405" spans="8:12" s="26" customFormat="1" x14ac:dyDescent="0.25">
      <c r="H405" s="18"/>
      <c r="I405" s="18"/>
      <c r="J405" s="18"/>
      <c r="K405" s="18"/>
      <c r="L405" s="18"/>
    </row>
    <row r="406" spans="8:12" s="26" customFormat="1" x14ac:dyDescent="0.25">
      <c r="H406" s="18"/>
      <c r="I406" s="18"/>
      <c r="J406" s="18"/>
      <c r="K406" s="18"/>
      <c r="L406" s="18"/>
    </row>
    <row r="407" spans="8:12" s="26" customFormat="1" x14ac:dyDescent="0.25">
      <c r="H407" s="18"/>
      <c r="I407" s="18"/>
      <c r="J407" s="18"/>
      <c r="K407" s="18"/>
      <c r="L407" s="18"/>
    </row>
    <row r="408" spans="8:12" s="26" customFormat="1" x14ac:dyDescent="0.25">
      <c r="H408" s="18"/>
      <c r="I408" s="18"/>
      <c r="J408" s="18"/>
      <c r="K408" s="18"/>
      <c r="L408" s="18"/>
    </row>
    <row r="409" spans="8:12" s="26" customFormat="1" x14ac:dyDescent="0.25">
      <c r="H409" s="18"/>
      <c r="I409" s="18"/>
      <c r="J409" s="18"/>
      <c r="K409" s="18"/>
      <c r="L409" s="18"/>
    </row>
    <row r="410" spans="8:12" s="26" customFormat="1" x14ac:dyDescent="0.25">
      <c r="H410" s="18"/>
      <c r="I410" s="18"/>
      <c r="J410" s="18"/>
      <c r="K410" s="18"/>
      <c r="L410" s="18"/>
    </row>
    <row r="411" spans="8:12" s="26" customFormat="1" x14ac:dyDescent="0.25">
      <c r="H411" s="18"/>
      <c r="I411" s="18"/>
      <c r="J411" s="18"/>
      <c r="K411" s="18"/>
      <c r="L411" s="18"/>
    </row>
    <row r="412" spans="8:12" s="26" customFormat="1" x14ac:dyDescent="0.25">
      <c r="H412" s="18"/>
      <c r="I412" s="18"/>
      <c r="J412" s="18"/>
      <c r="K412" s="18"/>
      <c r="L412" s="18"/>
    </row>
    <row r="413" spans="8:12" s="26" customFormat="1" x14ac:dyDescent="0.25">
      <c r="H413" s="18"/>
      <c r="I413" s="18"/>
      <c r="J413" s="18"/>
      <c r="K413" s="18"/>
      <c r="L413" s="18"/>
    </row>
    <row r="414" spans="8:12" s="26" customFormat="1" x14ac:dyDescent="0.25">
      <c r="H414" s="18"/>
      <c r="I414" s="18"/>
      <c r="J414" s="18"/>
      <c r="K414" s="18"/>
      <c r="L414" s="18"/>
    </row>
    <row r="415" spans="8:12" s="26" customFormat="1" x14ac:dyDescent="0.25">
      <c r="H415" s="18"/>
      <c r="I415" s="18"/>
      <c r="J415" s="18"/>
      <c r="K415" s="18"/>
      <c r="L415" s="18"/>
    </row>
    <row r="416" spans="8:12" s="26" customFormat="1" x14ac:dyDescent="0.25">
      <c r="H416" s="18"/>
      <c r="I416" s="18"/>
      <c r="J416" s="18"/>
      <c r="K416" s="18"/>
      <c r="L416" s="18"/>
    </row>
    <row r="417" spans="8:12" s="26" customFormat="1" x14ac:dyDescent="0.25">
      <c r="H417" s="18"/>
      <c r="I417" s="18"/>
      <c r="J417" s="18"/>
      <c r="K417" s="18"/>
      <c r="L417" s="18"/>
    </row>
    <row r="418" spans="8:12" s="26" customFormat="1" x14ac:dyDescent="0.25">
      <c r="H418" s="18"/>
      <c r="I418" s="18"/>
      <c r="J418" s="18"/>
      <c r="K418" s="18"/>
      <c r="L418" s="18"/>
    </row>
    <row r="419" spans="8:12" s="26" customFormat="1" x14ac:dyDescent="0.25">
      <c r="H419" s="18"/>
      <c r="I419" s="18"/>
      <c r="J419" s="18"/>
      <c r="K419" s="18"/>
      <c r="L419" s="18"/>
    </row>
    <row r="420" spans="8:12" s="26" customFormat="1" x14ac:dyDescent="0.25">
      <c r="H420" s="18"/>
      <c r="I420" s="18"/>
      <c r="J420" s="18"/>
      <c r="K420" s="18"/>
      <c r="L420" s="18"/>
    </row>
    <row r="421" spans="8:12" s="26" customFormat="1" x14ac:dyDescent="0.25">
      <c r="H421" s="18"/>
      <c r="I421" s="18"/>
      <c r="J421" s="18"/>
      <c r="K421" s="18"/>
      <c r="L421" s="18"/>
    </row>
    <row r="422" spans="8:12" s="26" customFormat="1" x14ac:dyDescent="0.25">
      <c r="H422" s="18"/>
      <c r="I422" s="18"/>
      <c r="J422" s="18"/>
      <c r="K422" s="18"/>
      <c r="L422" s="18"/>
    </row>
    <row r="423" spans="8:12" s="26" customFormat="1" x14ac:dyDescent="0.25">
      <c r="H423" s="18"/>
      <c r="I423" s="18"/>
      <c r="J423" s="18"/>
      <c r="K423" s="18"/>
      <c r="L423" s="18"/>
    </row>
    <row r="424" spans="8:12" s="26" customFormat="1" x14ac:dyDescent="0.25">
      <c r="H424" s="18"/>
      <c r="I424" s="18"/>
      <c r="J424" s="18"/>
      <c r="K424" s="18"/>
      <c r="L424" s="18"/>
    </row>
    <row r="425" spans="8:12" s="26" customFormat="1" x14ac:dyDescent="0.25">
      <c r="H425" s="18"/>
      <c r="I425" s="18"/>
      <c r="J425" s="18"/>
      <c r="K425" s="18"/>
      <c r="L425" s="18"/>
    </row>
    <row r="426" spans="8:12" s="26" customFormat="1" x14ac:dyDescent="0.25">
      <c r="H426" s="18"/>
      <c r="I426" s="18"/>
      <c r="J426" s="18"/>
      <c r="K426" s="18"/>
      <c r="L426" s="18"/>
    </row>
    <row r="427" spans="8:12" s="26" customFormat="1" x14ac:dyDescent="0.25">
      <c r="H427" s="18"/>
      <c r="I427" s="18"/>
      <c r="J427" s="18"/>
      <c r="K427" s="18"/>
      <c r="L427" s="18"/>
    </row>
    <row r="428" spans="8:12" s="26" customFormat="1" x14ac:dyDescent="0.25">
      <c r="H428" s="18"/>
      <c r="I428" s="18"/>
      <c r="J428" s="18"/>
      <c r="K428" s="18"/>
      <c r="L428" s="18"/>
    </row>
    <row r="429" spans="8:12" s="26" customFormat="1" x14ac:dyDescent="0.25">
      <c r="H429" s="18"/>
      <c r="I429" s="18"/>
      <c r="J429" s="18"/>
      <c r="K429" s="18"/>
      <c r="L429" s="18"/>
    </row>
    <row r="430" spans="8:12" s="26" customFormat="1" x14ac:dyDescent="0.25">
      <c r="H430" s="18"/>
      <c r="I430" s="18"/>
      <c r="J430" s="18"/>
      <c r="K430" s="18"/>
      <c r="L430" s="18"/>
    </row>
    <row r="431" spans="8:12" s="26" customFormat="1" x14ac:dyDescent="0.25">
      <c r="H431" s="18"/>
      <c r="I431" s="18"/>
      <c r="J431" s="18"/>
      <c r="K431" s="18"/>
      <c r="L431" s="18"/>
    </row>
    <row r="432" spans="8:12" s="26" customFormat="1" x14ac:dyDescent="0.25">
      <c r="H432" s="18"/>
      <c r="I432" s="18"/>
      <c r="J432" s="18"/>
      <c r="K432" s="18"/>
      <c r="L432" s="18"/>
    </row>
    <row r="433" spans="8:12" s="26" customFormat="1" x14ac:dyDescent="0.25">
      <c r="H433" s="18"/>
      <c r="I433" s="18"/>
      <c r="J433" s="18"/>
      <c r="K433" s="18"/>
      <c r="L433" s="18"/>
    </row>
    <row r="434" spans="8:12" s="26" customFormat="1" x14ac:dyDescent="0.25">
      <c r="H434" s="18"/>
      <c r="I434" s="18"/>
      <c r="J434" s="18"/>
      <c r="K434" s="18"/>
      <c r="L434" s="18"/>
    </row>
    <row r="435" spans="8:12" s="26" customFormat="1" x14ac:dyDescent="0.25">
      <c r="H435" s="18"/>
      <c r="I435" s="18"/>
      <c r="J435" s="18"/>
      <c r="K435" s="18"/>
      <c r="L435" s="18"/>
    </row>
    <row r="436" spans="8:12" s="26" customFormat="1" x14ac:dyDescent="0.25">
      <c r="H436" s="18"/>
      <c r="I436" s="18"/>
      <c r="J436" s="18"/>
      <c r="K436" s="18"/>
      <c r="L436" s="18"/>
    </row>
    <row r="437" spans="8:12" s="26" customFormat="1" x14ac:dyDescent="0.25">
      <c r="H437" s="18"/>
      <c r="I437" s="18"/>
      <c r="J437" s="18"/>
      <c r="K437" s="18"/>
      <c r="L437" s="18"/>
    </row>
    <row r="438" spans="8:12" s="26" customFormat="1" x14ac:dyDescent="0.25">
      <c r="H438" s="18"/>
      <c r="I438" s="18"/>
      <c r="J438" s="18"/>
      <c r="K438" s="18"/>
      <c r="L438" s="18"/>
    </row>
    <row r="439" spans="8:12" s="26" customFormat="1" x14ac:dyDescent="0.25">
      <c r="H439" s="18"/>
      <c r="I439" s="18"/>
      <c r="J439" s="18"/>
      <c r="K439" s="18"/>
      <c r="L439" s="18"/>
    </row>
    <row r="440" spans="8:12" s="26" customFormat="1" x14ac:dyDescent="0.25">
      <c r="H440" s="18"/>
      <c r="I440" s="18"/>
      <c r="J440" s="18"/>
      <c r="K440" s="18"/>
      <c r="L440" s="18"/>
    </row>
    <row r="441" spans="8:12" s="26" customFormat="1" x14ac:dyDescent="0.25">
      <c r="H441" s="18"/>
      <c r="I441" s="18"/>
      <c r="J441" s="18"/>
      <c r="K441" s="18"/>
      <c r="L441" s="18"/>
    </row>
    <row r="442" spans="8:12" s="26" customFormat="1" x14ac:dyDescent="0.25">
      <c r="H442" s="18"/>
      <c r="I442" s="18"/>
      <c r="J442" s="18"/>
      <c r="K442" s="18"/>
      <c r="L442" s="18"/>
    </row>
    <row r="443" spans="8:12" s="26" customFormat="1" x14ac:dyDescent="0.25">
      <c r="H443" s="18"/>
      <c r="I443" s="18"/>
      <c r="J443" s="18"/>
      <c r="K443" s="18"/>
      <c r="L443" s="18"/>
    </row>
    <row r="444" spans="8:12" s="26" customFormat="1" x14ac:dyDescent="0.25">
      <c r="H444" s="18"/>
      <c r="I444" s="18"/>
      <c r="J444" s="18"/>
      <c r="K444" s="18"/>
      <c r="L444" s="18"/>
    </row>
    <row r="445" spans="8:12" s="26" customFormat="1" x14ac:dyDescent="0.25">
      <c r="H445" s="18"/>
      <c r="I445" s="18"/>
      <c r="J445" s="18"/>
      <c r="K445" s="18"/>
      <c r="L445" s="18"/>
    </row>
    <row r="446" spans="8:12" s="26" customFormat="1" x14ac:dyDescent="0.25">
      <c r="H446" s="18"/>
      <c r="I446" s="18"/>
      <c r="J446" s="18"/>
      <c r="K446" s="18"/>
      <c r="L446" s="18"/>
    </row>
    <row r="447" spans="8:12" s="26" customFormat="1" x14ac:dyDescent="0.25">
      <c r="H447" s="18"/>
      <c r="I447" s="18"/>
      <c r="J447" s="18"/>
      <c r="K447" s="18"/>
      <c r="L447" s="18"/>
    </row>
    <row r="448" spans="8:12" s="26" customFormat="1" x14ac:dyDescent="0.25">
      <c r="H448" s="18"/>
      <c r="I448" s="18"/>
      <c r="J448" s="18"/>
      <c r="K448" s="18"/>
      <c r="L448" s="18"/>
    </row>
    <row r="449" spans="8:12" s="26" customFormat="1" x14ac:dyDescent="0.25">
      <c r="H449" s="18"/>
      <c r="I449" s="18"/>
      <c r="J449" s="18"/>
      <c r="K449" s="18"/>
      <c r="L449" s="18"/>
    </row>
    <row r="450" spans="8:12" s="26" customFormat="1" x14ac:dyDescent="0.25">
      <c r="H450" s="18"/>
      <c r="I450" s="18"/>
      <c r="J450" s="18"/>
      <c r="K450" s="18"/>
      <c r="L450" s="18"/>
    </row>
    <row r="451" spans="8:12" s="26" customFormat="1" x14ac:dyDescent="0.25">
      <c r="H451" s="18"/>
      <c r="I451" s="18"/>
      <c r="J451" s="18"/>
      <c r="K451" s="18"/>
      <c r="L451" s="18"/>
    </row>
    <row r="452" spans="8:12" s="26" customFormat="1" x14ac:dyDescent="0.25">
      <c r="H452" s="18"/>
      <c r="I452" s="18"/>
      <c r="J452" s="18"/>
      <c r="K452" s="18"/>
      <c r="L452" s="18"/>
    </row>
    <row r="453" spans="8:12" s="26" customFormat="1" x14ac:dyDescent="0.25">
      <c r="H453" s="18"/>
      <c r="I453" s="18"/>
      <c r="J453" s="18"/>
      <c r="K453" s="18"/>
      <c r="L453" s="18"/>
    </row>
    <row r="454" spans="8:12" s="26" customFormat="1" x14ac:dyDescent="0.25">
      <c r="H454" s="18"/>
      <c r="I454" s="18"/>
      <c r="J454" s="18"/>
      <c r="K454" s="18"/>
      <c r="L454" s="18"/>
    </row>
    <row r="455" spans="8:12" s="26" customFormat="1" x14ac:dyDescent="0.25">
      <c r="H455" s="18"/>
      <c r="I455" s="18"/>
      <c r="J455" s="18"/>
      <c r="K455" s="18"/>
      <c r="L455" s="18"/>
    </row>
    <row r="456" spans="8:12" s="26" customFormat="1" x14ac:dyDescent="0.25">
      <c r="H456" s="18"/>
      <c r="I456" s="18"/>
      <c r="J456" s="18"/>
      <c r="K456" s="18"/>
      <c r="L456" s="18"/>
    </row>
    <row r="457" spans="8:12" s="26" customFormat="1" x14ac:dyDescent="0.25">
      <c r="H457" s="18"/>
      <c r="I457" s="18"/>
      <c r="J457" s="18"/>
      <c r="K457" s="18"/>
      <c r="L457" s="18"/>
    </row>
    <row r="458" spans="8:12" s="26" customFormat="1" x14ac:dyDescent="0.25">
      <c r="H458" s="18"/>
      <c r="I458" s="18"/>
      <c r="J458" s="18"/>
      <c r="K458" s="18"/>
      <c r="L458" s="18"/>
    </row>
    <row r="459" spans="8:12" s="26" customFormat="1" x14ac:dyDescent="0.25">
      <c r="H459" s="18"/>
      <c r="I459" s="18"/>
      <c r="J459" s="18"/>
      <c r="K459" s="18"/>
      <c r="L459" s="18"/>
    </row>
    <row r="460" spans="8:12" s="26" customFormat="1" x14ac:dyDescent="0.25">
      <c r="H460" s="18"/>
      <c r="I460" s="18"/>
      <c r="J460" s="18"/>
      <c r="K460" s="18"/>
      <c r="L460" s="18"/>
    </row>
    <row r="461" spans="8:12" s="26" customFormat="1" x14ac:dyDescent="0.25">
      <c r="H461" s="18"/>
      <c r="I461" s="18"/>
      <c r="J461" s="18"/>
      <c r="K461" s="18"/>
      <c r="L461" s="18"/>
    </row>
    <row r="462" spans="8:12" s="26" customFormat="1" x14ac:dyDescent="0.25">
      <c r="H462" s="18"/>
      <c r="I462" s="18"/>
      <c r="J462" s="18"/>
      <c r="K462" s="18"/>
      <c r="L462" s="18"/>
    </row>
    <row r="463" spans="8:12" s="26" customFormat="1" x14ac:dyDescent="0.25">
      <c r="H463" s="18"/>
      <c r="I463" s="18"/>
      <c r="J463" s="18"/>
      <c r="K463" s="18"/>
      <c r="L463" s="18"/>
    </row>
    <row r="464" spans="8:12" s="26" customFormat="1" x14ac:dyDescent="0.25">
      <c r="H464" s="18"/>
      <c r="I464" s="18"/>
      <c r="J464" s="18"/>
      <c r="K464" s="18"/>
      <c r="L464" s="18"/>
    </row>
    <row r="465" spans="8:12" s="26" customFormat="1" x14ac:dyDescent="0.25">
      <c r="H465" s="18"/>
      <c r="I465" s="18"/>
      <c r="J465" s="18"/>
      <c r="K465" s="18"/>
      <c r="L465" s="18"/>
    </row>
    <row r="466" spans="8:12" s="26" customFormat="1" x14ac:dyDescent="0.25">
      <c r="H466" s="18"/>
      <c r="I466" s="18"/>
      <c r="J466" s="18"/>
      <c r="K466" s="18"/>
      <c r="L466" s="18"/>
    </row>
    <row r="467" spans="8:12" s="26" customFormat="1" x14ac:dyDescent="0.25">
      <c r="H467" s="18"/>
      <c r="I467" s="18"/>
      <c r="J467" s="18"/>
      <c r="K467" s="18"/>
      <c r="L467" s="18"/>
    </row>
    <row r="468" spans="8:12" s="26" customFormat="1" x14ac:dyDescent="0.25">
      <c r="H468" s="18"/>
      <c r="I468" s="18"/>
      <c r="J468" s="18"/>
      <c r="K468" s="18"/>
      <c r="L468" s="18"/>
    </row>
    <row r="469" spans="8:12" s="26" customFormat="1" x14ac:dyDescent="0.25">
      <c r="H469" s="18"/>
      <c r="I469" s="18"/>
      <c r="J469" s="18"/>
      <c r="K469" s="18"/>
      <c r="L469" s="18"/>
    </row>
    <row r="470" spans="8:12" s="26" customFormat="1" x14ac:dyDescent="0.25">
      <c r="H470" s="18"/>
      <c r="I470" s="18"/>
      <c r="J470" s="18"/>
      <c r="K470" s="18"/>
      <c r="L470" s="18"/>
    </row>
    <row r="471" spans="8:12" s="26" customFormat="1" x14ac:dyDescent="0.25">
      <c r="H471" s="18"/>
      <c r="I471" s="18"/>
      <c r="J471" s="18"/>
      <c r="K471" s="18"/>
      <c r="L471" s="18"/>
    </row>
    <row r="472" spans="8:12" s="26" customFormat="1" x14ac:dyDescent="0.25">
      <c r="H472" s="18"/>
      <c r="I472" s="18"/>
      <c r="J472" s="18"/>
      <c r="K472" s="18"/>
      <c r="L472" s="18"/>
    </row>
    <row r="473" spans="8:12" s="26" customFormat="1" x14ac:dyDescent="0.25">
      <c r="H473" s="18"/>
      <c r="I473" s="18"/>
      <c r="J473" s="18"/>
      <c r="K473" s="18"/>
      <c r="L473" s="18"/>
    </row>
    <row r="474" spans="8:12" s="26" customFormat="1" x14ac:dyDescent="0.25">
      <c r="H474" s="18"/>
      <c r="I474" s="18"/>
      <c r="J474" s="18"/>
      <c r="K474" s="18"/>
      <c r="L474" s="18"/>
    </row>
    <row r="475" spans="8:12" s="26" customFormat="1" x14ac:dyDescent="0.25">
      <c r="H475" s="18"/>
      <c r="I475" s="18"/>
      <c r="J475" s="18"/>
      <c r="K475" s="18"/>
      <c r="L475" s="18"/>
    </row>
    <row r="476" spans="8:12" s="26" customFormat="1" x14ac:dyDescent="0.25">
      <c r="H476" s="18"/>
      <c r="I476" s="18"/>
      <c r="J476" s="18"/>
      <c r="K476" s="18"/>
      <c r="L476" s="18"/>
    </row>
    <row r="477" spans="8:12" s="26" customFormat="1" x14ac:dyDescent="0.25">
      <c r="H477" s="18"/>
      <c r="I477" s="18"/>
      <c r="J477" s="18"/>
      <c r="K477" s="18"/>
      <c r="L477" s="18"/>
    </row>
    <row r="478" spans="8:12" s="26" customFormat="1" x14ac:dyDescent="0.25">
      <c r="H478" s="18"/>
      <c r="I478" s="18"/>
      <c r="J478" s="18"/>
      <c r="K478" s="18"/>
      <c r="L478" s="18"/>
    </row>
    <row r="479" spans="8:12" s="26" customFormat="1" x14ac:dyDescent="0.25">
      <c r="H479" s="18"/>
      <c r="I479" s="18"/>
      <c r="J479" s="18"/>
      <c r="K479" s="18"/>
      <c r="L479" s="18"/>
    </row>
    <row r="480" spans="8:12" s="26" customFormat="1" x14ac:dyDescent="0.25">
      <c r="H480" s="18"/>
      <c r="I480" s="18"/>
      <c r="J480" s="18"/>
      <c r="K480" s="18"/>
      <c r="L480" s="18"/>
    </row>
    <row r="481" spans="8:12" s="26" customFormat="1" x14ac:dyDescent="0.25">
      <c r="H481" s="18"/>
      <c r="I481" s="18"/>
      <c r="J481" s="18"/>
      <c r="K481" s="18"/>
      <c r="L481" s="18"/>
    </row>
    <row r="482" spans="8:12" s="26" customFormat="1" x14ac:dyDescent="0.25">
      <c r="H482" s="18"/>
      <c r="I482" s="18"/>
      <c r="J482" s="18"/>
      <c r="K482" s="18"/>
      <c r="L482" s="18"/>
    </row>
    <row r="483" spans="8:12" s="26" customFormat="1" x14ac:dyDescent="0.25">
      <c r="H483" s="18"/>
      <c r="I483" s="18"/>
      <c r="J483" s="18"/>
      <c r="K483" s="18"/>
      <c r="L483" s="18"/>
    </row>
    <row r="484" spans="8:12" s="26" customFormat="1" x14ac:dyDescent="0.25">
      <c r="H484" s="18"/>
      <c r="I484" s="18"/>
      <c r="J484" s="18"/>
      <c r="K484" s="18"/>
      <c r="L484" s="18"/>
    </row>
    <row r="485" spans="8:12" s="26" customFormat="1" x14ac:dyDescent="0.25">
      <c r="H485" s="18"/>
      <c r="I485" s="18"/>
      <c r="J485" s="18"/>
      <c r="K485" s="18"/>
      <c r="L485" s="18"/>
    </row>
    <row r="486" spans="8:12" s="26" customFormat="1" x14ac:dyDescent="0.25">
      <c r="H486" s="18"/>
      <c r="I486" s="18"/>
      <c r="J486" s="18"/>
      <c r="K486" s="18"/>
      <c r="L486" s="18"/>
    </row>
    <row r="487" spans="8:12" s="26" customFormat="1" x14ac:dyDescent="0.25">
      <c r="H487" s="18"/>
      <c r="I487" s="18"/>
      <c r="J487" s="18"/>
      <c r="K487" s="18"/>
      <c r="L487" s="18"/>
    </row>
    <row r="488" spans="8:12" s="26" customFormat="1" x14ac:dyDescent="0.25">
      <c r="H488" s="18"/>
      <c r="I488" s="18"/>
      <c r="J488" s="18"/>
      <c r="K488" s="18"/>
      <c r="L488" s="18"/>
    </row>
    <row r="489" spans="8:12" s="26" customFormat="1" x14ac:dyDescent="0.25">
      <c r="H489" s="18"/>
      <c r="I489" s="18"/>
      <c r="J489" s="18"/>
      <c r="K489" s="18"/>
      <c r="L489" s="18"/>
    </row>
    <row r="490" spans="8:12" s="26" customFormat="1" x14ac:dyDescent="0.25">
      <c r="H490" s="18"/>
      <c r="I490" s="18"/>
      <c r="J490" s="18"/>
      <c r="K490" s="18"/>
      <c r="L490" s="18"/>
    </row>
    <row r="491" spans="8:12" s="26" customFormat="1" x14ac:dyDescent="0.25">
      <c r="H491" s="18"/>
      <c r="I491" s="18"/>
      <c r="J491" s="18"/>
      <c r="K491" s="18"/>
      <c r="L491" s="18"/>
    </row>
    <row r="492" spans="8:12" s="26" customFormat="1" x14ac:dyDescent="0.25">
      <c r="H492" s="18"/>
      <c r="I492" s="18"/>
      <c r="J492" s="18"/>
      <c r="K492" s="18"/>
      <c r="L492" s="18"/>
    </row>
    <row r="493" spans="8:12" s="26" customFormat="1" x14ac:dyDescent="0.25">
      <c r="H493" s="18"/>
      <c r="I493" s="18"/>
      <c r="J493" s="18"/>
      <c r="K493" s="18"/>
      <c r="L493" s="18"/>
    </row>
    <row r="494" spans="8:12" s="26" customFormat="1" x14ac:dyDescent="0.25">
      <c r="H494" s="18"/>
      <c r="I494" s="18"/>
      <c r="J494" s="18"/>
      <c r="K494" s="18"/>
      <c r="L494" s="18"/>
    </row>
    <row r="495" spans="8:12" s="26" customFormat="1" x14ac:dyDescent="0.25">
      <c r="H495" s="18"/>
      <c r="I495" s="18"/>
      <c r="J495" s="18"/>
      <c r="K495" s="18"/>
      <c r="L495" s="18"/>
    </row>
    <row r="496" spans="8:12" s="26" customFormat="1" x14ac:dyDescent="0.25">
      <c r="H496" s="18"/>
      <c r="I496" s="18"/>
      <c r="J496" s="18"/>
      <c r="K496" s="18"/>
      <c r="L496" s="18"/>
    </row>
    <row r="497" spans="8:12" s="26" customFormat="1" x14ac:dyDescent="0.25">
      <c r="H497" s="18"/>
      <c r="I497" s="18"/>
      <c r="J497" s="18"/>
      <c r="K497" s="18"/>
      <c r="L497" s="18"/>
    </row>
    <row r="498" spans="8:12" s="26" customFormat="1" x14ac:dyDescent="0.25">
      <c r="H498" s="18"/>
      <c r="I498" s="18"/>
      <c r="J498" s="18"/>
      <c r="K498" s="18"/>
      <c r="L498" s="18"/>
    </row>
    <row r="499" spans="8:12" s="26" customFormat="1" x14ac:dyDescent="0.25">
      <c r="H499" s="18"/>
      <c r="I499" s="18"/>
      <c r="J499" s="18"/>
      <c r="K499" s="18"/>
      <c r="L499" s="18"/>
    </row>
    <row r="500" spans="8:12" s="26" customFormat="1" x14ac:dyDescent="0.25">
      <c r="H500" s="18"/>
      <c r="I500" s="18"/>
      <c r="J500" s="18"/>
      <c r="K500" s="18"/>
      <c r="L500" s="18"/>
    </row>
    <row r="501" spans="8:12" s="26" customFormat="1" x14ac:dyDescent="0.25">
      <c r="H501" s="18"/>
      <c r="I501" s="18"/>
      <c r="J501" s="18"/>
      <c r="K501" s="18"/>
      <c r="L501" s="18"/>
    </row>
    <row r="502" spans="8:12" s="26" customFormat="1" x14ac:dyDescent="0.25">
      <c r="H502" s="18"/>
      <c r="I502" s="18"/>
      <c r="J502" s="18"/>
      <c r="K502" s="18"/>
      <c r="L502" s="18"/>
    </row>
    <row r="503" spans="8:12" s="26" customFormat="1" x14ac:dyDescent="0.25">
      <c r="H503" s="18"/>
      <c r="I503" s="18"/>
      <c r="J503" s="18"/>
      <c r="K503" s="18"/>
      <c r="L503" s="18"/>
    </row>
    <row r="504" spans="8:12" s="26" customFormat="1" x14ac:dyDescent="0.25">
      <c r="H504" s="18"/>
      <c r="I504" s="18"/>
      <c r="J504" s="18"/>
      <c r="K504" s="18"/>
      <c r="L504" s="18"/>
    </row>
    <row r="505" spans="8:12" s="26" customFormat="1" x14ac:dyDescent="0.25">
      <c r="H505" s="18"/>
      <c r="I505" s="18"/>
      <c r="J505" s="18"/>
      <c r="K505" s="18"/>
      <c r="L505" s="18"/>
    </row>
    <row r="506" spans="8:12" s="26" customFormat="1" x14ac:dyDescent="0.25">
      <c r="H506" s="18"/>
      <c r="I506" s="18"/>
      <c r="J506" s="18"/>
      <c r="K506" s="18"/>
      <c r="L506" s="18"/>
    </row>
    <row r="507" spans="8:12" s="26" customFormat="1" x14ac:dyDescent="0.25">
      <c r="H507" s="18"/>
      <c r="I507" s="18"/>
      <c r="J507" s="18"/>
      <c r="K507" s="18"/>
      <c r="L507" s="18"/>
    </row>
    <row r="508" spans="8:12" s="26" customFormat="1" x14ac:dyDescent="0.25">
      <c r="H508" s="18"/>
      <c r="I508" s="18"/>
      <c r="J508" s="18"/>
      <c r="K508" s="18"/>
      <c r="L508" s="18"/>
    </row>
    <row r="509" spans="8:12" s="26" customFormat="1" x14ac:dyDescent="0.25">
      <c r="H509" s="18"/>
      <c r="I509" s="18"/>
      <c r="J509" s="18"/>
      <c r="K509" s="18"/>
      <c r="L509" s="18"/>
    </row>
    <row r="510" spans="8:12" s="26" customFormat="1" x14ac:dyDescent="0.25">
      <c r="H510" s="18"/>
      <c r="I510" s="18"/>
      <c r="J510" s="18"/>
      <c r="K510" s="18"/>
      <c r="L510" s="18"/>
    </row>
    <row r="511" spans="8:12" s="26" customFormat="1" x14ac:dyDescent="0.25">
      <c r="H511" s="18"/>
      <c r="I511" s="18"/>
      <c r="J511" s="18"/>
      <c r="K511" s="18"/>
      <c r="L511" s="18"/>
    </row>
    <row r="512" spans="8:12" s="26" customFormat="1" x14ac:dyDescent="0.25">
      <c r="H512" s="18"/>
      <c r="I512" s="18"/>
      <c r="J512" s="18"/>
      <c r="K512" s="18"/>
      <c r="L512" s="18"/>
    </row>
    <row r="513" spans="8:12" s="26" customFormat="1" x14ac:dyDescent="0.25">
      <c r="H513" s="18"/>
      <c r="I513" s="18"/>
      <c r="J513" s="18"/>
      <c r="K513" s="18"/>
      <c r="L513" s="18"/>
    </row>
    <row r="514" spans="8:12" s="26" customFormat="1" x14ac:dyDescent="0.25">
      <c r="H514" s="18"/>
      <c r="I514" s="18"/>
      <c r="J514" s="18"/>
      <c r="K514" s="18"/>
      <c r="L514" s="18"/>
    </row>
    <row r="515" spans="8:12" s="26" customFormat="1" x14ac:dyDescent="0.25">
      <c r="H515" s="18"/>
      <c r="I515" s="18"/>
      <c r="J515" s="18"/>
      <c r="K515" s="18"/>
      <c r="L515" s="18"/>
    </row>
    <row r="516" spans="8:12" s="26" customFormat="1" x14ac:dyDescent="0.25">
      <c r="H516" s="18"/>
      <c r="I516" s="18"/>
      <c r="J516" s="18"/>
      <c r="K516" s="18"/>
      <c r="L516" s="18"/>
    </row>
    <row r="517" spans="8:12" s="26" customFormat="1" x14ac:dyDescent="0.25">
      <c r="H517" s="18"/>
      <c r="I517" s="18"/>
      <c r="J517" s="18"/>
      <c r="K517" s="18"/>
      <c r="L517" s="18"/>
    </row>
    <row r="518" spans="8:12" s="26" customFormat="1" x14ac:dyDescent="0.25">
      <c r="H518" s="18"/>
      <c r="I518" s="18"/>
      <c r="J518" s="18"/>
      <c r="K518" s="18"/>
      <c r="L518" s="18"/>
    </row>
    <row r="519" spans="8:12" s="26" customFormat="1" x14ac:dyDescent="0.25">
      <c r="H519" s="18"/>
      <c r="I519" s="18"/>
      <c r="J519" s="18"/>
      <c r="K519" s="18"/>
      <c r="L519" s="18"/>
    </row>
    <row r="520" spans="8:12" s="26" customFormat="1" x14ac:dyDescent="0.25">
      <c r="H520" s="18"/>
      <c r="I520" s="18"/>
      <c r="J520" s="18"/>
      <c r="K520" s="18"/>
      <c r="L520" s="18"/>
    </row>
    <row r="521" spans="8:12" s="26" customFormat="1" x14ac:dyDescent="0.25">
      <c r="H521" s="18"/>
      <c r="I521" s="18"/>
      <c r="J521" s="18"/>
      <c r="K521" s="18"/>
      <c r="L521" s="18"/>
    </row>
    <row r="522" spans="8:12" s="26" customFormat="1" x14ac:dyDescent="0.25">
      <c r="H522" s="18"/>
      <c r="I522" s="18"/>
      <c r="J522" s="18"/>
      <c r="K522" s="18"/>
      <c r="L522" s="18"/>
    </row>
    <row r="523" spans="8:12" s="26" customFormat="1" x14ac:dyDescent="0.25">
      <c r="H523" s="18"/>
      <c r="I523" s="18"/>
      <c r="J523" s="18"/>
      <c r="K523" s="18"/>
      <c r="L523" s="18"/>
    </row>
    <row r="524" spans="8:12" s="26" customFormat="1" x14ac:dyDescent="0.25">
      <c r="H524" s="18"/>
      <c r="I524" s="18"/>
      <c r="J524" s="18"/>
      <c r="K524" s="18"/>
      <c r="L524" s="18"/>
    </row>
    <row r="525" spans="8:12" s="26" customFormat="1" x14ac:dyDescent="0.25">
      <c r="H525" s="18"/>
      <c r="I525" s="18"/>
      <c r="J525" s="18"/>
      <c r="K525" s="18"/>
      <c r="L525" s="18"/>
    </row>
    <row r="526" spans="8:12" s="26" customFormat="1" x14ac:dyDescent="0.25">
      <c r="H526" s="18"/>
      <c r="I526" s="18"/>
      <c r="J526" s="18"/>
      <c r="K526" s="18"/>
      <c r="L526" s="18"/>
    </row>
    <row r="527" spans="8:12" s="26" customFormat="1" x14ac:dyDescent="0.25">
      <c r="H527" s="18"/>
      <c r="I527" s="18"/>
      <c r="J527" s="18"/>
      <c r="K527" s="18"/>
      <c r="L527" s="18"/>
    </row>
    <row r="528" spans="8:12" s="26" customFormat="1" x14ac:dyDescent="0.25">
      <c r="H528" s="18"/>
      <c r="I528" s="18"/>
      <c r="J528" s="18"/>
      <c r="K528" s="18"/>
      <c r="L528" s="18"/>
    </row>
    <row r="529" spans="8:12" s="26" customFormat="1" x14ac:dyDescent="0.25">
      <c r="H529" s="18"/>
      <c r="I529" s="18"/>
      <c r="J529" s="18"/>
      <c r="K529" s="18"/>
      <c r="L529" s="18"/>
    </row>
    <row r="530" spans="8:12" s="26" customFormat="1" x14ac:dyDescent="0.25">
      <c r="H530" s="18"/>
      <c r="I530" s="18"/>
      <c r="J530" s="18"/>
      <c r="K530" s="18"/>
      <c r="L530" s="18"/>
    </row>
    <row r="531" spans="8:12" s="26" customFormat="1" x14ac:dyDescent="0.25">
      <c r="H531" s="18"/>
      <c r="I531" s="18"/>
      <c r="J531" s="18"/>
      <c r="K531" s="18"/>
      <c r="L531" s="18"/>
    </row>
    <row r="532" spans="8:12" s="26" customFormat="1" x14ac:dyDescent="0.25">
      <c r="H532" s="18"/>
      <c r="I532" s="18"/>
      <c r="J532" s="18"/>
      <c r="K532" s="18"/>
      <c r="L532" s="18"/>
    </row>
    <row r="533" spans="8:12" s="26" customFormat="1" x14ac:dyDescent="0.25">
      <c r="H533" s="18"/>
      <c r="I533" s="18"/>
      <c r="J533" s="18"/>
      <c r="K533" s="18"/>
      <c r="L533" s="18"/>
    </row>
    <row r="534" spans="8:12" s="26" customFormat="1" x14ac:dyDescent="0.25">
      <c r="H534" s="18"/>
      <c r="I534" s="18"/>
      <c r="J534" s="18"/>
      <c r="K534" s="18"/>
      <c r="L534" s="18"/>
    </row>
    <row r="535" spans="8:12" s="26" customFormat="1" x14ac:dyDescent="0.25">
      <c r="H535" s="18"/>
      <c r="I535" s="18"/>
      <c r="J535" s="18"/>
      <c r="K535" s="18"/>
      <c r="L535" s="18"/>
    </row>
    <row r="536" spans="8:12" s="26" customFormat="1" x14ac:dyDescent="0.25">
      <c r="H536" s="18"/>
      <c r="I536" s="18"/>
      <c r="J536" s="18"/>
      <c r="K536" s="18"/>
      <c r="L536" s="18"/>
    </row>
    <row r="537" spans="8:12" s="26" customFormat="1" x14ac:dyDescent="0.25">
      <c r="H537" s="18"/>
      <c r="I537" s="18"/>
      <c r="J537" s="18"/>
      <c r="K537" s="18"/>
      <c r="L537" s="18"/>
    </row>
    <row r="538" spans="8:12" s="26" customFormat="1" x14ac:dyDescent="0.25">
      <c r="H538" s="18"/>
      <c r="I538" s="18"/>
      <c r="J538" s="18"/>
      <c r="K538" s="18"/>
      <c r="L538" s="18"/>
    </row>
    <row r="539" spans="8:12" s="26" customFormat="1" x14ac:dyDescent="0.25">
      <c r="H539" s="18"/>
      <c r="I539" s="18"/>
      <c r="J539" s="18"/>
      <c r="K539" s="18"/>
      <c r="L539" s="18"/>
    </row>
    <row r="540" spans="8:12" s="26" customFormat="1" x14ac:dyDescent="0.25">
      <c r="H540" s="18"/>
      <c r="I540" s="18"/>
      <c r="J540" s="18"/>
      <c r="K540" s="18"/>
      <c r="L540" s="18"/>
    </row>
    <row r="541" spans="8:12" s="26" customFormat="1" x14ac:dyDescent="0.25">
      <c r="H541" s="18"/>
      <c r="I541" s="18"/>
      <c r="J541" s="18"/>
      <c r="K541" s="18"/>
      <c r="L541" s="18"/>
    </row>
    <row r="542" spans="8:12" s="26" customFormat="1" x14ac:dyDescent="0.25">
      <c r="H542" s="18"/>
      <c r="I542" s="18"/>
      <c r="J542" s="18"/>
      <c r="K542" s="18"/>
      <c r="L542" s="18"/>
    </row>
    <row r="543" spans="8:12" s="26" customFormat="1" x14ac:dyDescent="0.25">
      <c r="H543" s="18"/>
      <c r="I543" s="18"/>
      <c r="J543" s="18"/>
      <c r="K543" s="18"/>
      <c r="L543" s="18"/>
    </row>
    <row r="544" spans="8:12" s="26" customFormat="1" x14ac:dyDescent="0.25">
      <c r="H544" s="18"/>
      <c r="I544" s="18"/>
      <c r="J544" s="18"/>
      <c r="K544" s="18"/>
      <c r="L544" s="18"/>
    </row>
    <row r="545" spans="8:12" s="26" customFormat="1" x14ac:dyDescent="0.25">
      <c r="H545" s="18"/>
      <c r="I545" s="18"/>
      <c r="J545" s="18"/>
      <c r="K545" s="18"/>
      <c r="L545" s="18"/>
    </row>
    <row r="546" spans="8:12" s="26" customFormat="1" x14ac:dyDescent="0.25">
      <c r="H546" s="18"/>
      <c r="I546" s="18"/>
      <c r="J546" s="18"/>
      <c r="K546" s="18"/>
      <c r="L546" s="18"/>
    </row>
    <row r="547" spans="8:12" s="26" customFormat="1" x14ac:dyDescent="0.25">
      <c r="H547" s="18"/>
      <c r="I547" s="18"/>
      <c r="J547" s="18"/>
      <c r="K547" s="18"/>
      <c r="L547" s="18"/>
    </row>
    <row r="548" spans="8:12" s="26" customFormat="1" x14ac:dyDescent="0.25">
      <c r="H548" s="18"/>
      <c r="I548" s="18"/>
      <c r="J548" s="18"/>
      <c r="K548" s="18"/>
      <c r="L548" s="18"/>
    </row>
    <row r="549" spans="8:12" s="26" customFormat="1" x14ac:dyDescent="0.25">
      <c r="H549" s="18"/>
      <c r="I549" s="18"/>
      <c r="J549" s="18"/>
      <c r="K549" s="18"/>
      <c r="L549" s="18"/>
    </row>
    <row r="550" spans="8:12" s="26" customFormat="1" x14ac:dyDescent="0.25">
      <c r="H550" s="18"/>
      <c r="I550" s="18"/>
      <c r="J550" s="18"/>
      <c r="K550" s="18"/>
      <c r="L550" s="18"/>
    </row>
    <row r="551" spans="8:12" s="26" customFormat="1" x14ac:dyDescent="0.25">
      <c r="H551" s="18"/>
      <c r="I551" s="18"/>
      <c r="J551" s="18"/>
      <c r="K551" s="18"/>
      <c r="L551" s="18"/>
    </row>
    <row r="552" spans="8:12" s="26" customFormat="1" x14ac:dyDescent="0.25">
      <c r="H552" s="18"/>
      <c r="I552" s="18"/>
      <c r="J552" s="18"/>
      <c r="K552" s="18"/>
      <c r="L552" s="18"/>
    </row>
    <row r="553" spans="8:12" s="26" customFormat="1" x14ac:dyDescent="0.25">
      <c r="H553" s="18"/>
      <c r="I553" s="18"/>
      <c r="J553" s="18"/>
      <c r="K553" s="18"/>
      <c r="L553" s="18"/>
    </row>
    <row r="554" spans="8:12" s="26" customFormat="1" x14ac:dyDescent="0.25">
      <c r="H554" s="18"/>
      <c r="I554" s="18"/>
      <c r="J554" s="18"/>
      <c r="K554" s="18"/>
      <c r="L554" s="18"/>
    </row>
    <row r="555" spans="8:12" s="26" customFormat="1" x14ac:dyDescent="0.25">
      <c r="H555" s="18"/>
      <c r="I555" s="18"/>
      <c r="J555" s="18"/>
      <c r="K555" s="18"/>
      <c r="L555" s="18"/>
    </row>
    <row r="556" spans="8:12" s="26" customFormat="1" x14ac:dyDescent="0.25">
      <c r="H556" s="18"/>
      <c r="I556" s="18"/>
      <c r="J556" s="18"/>
      <c r="K556" s="18"/>
      <c r="L556" s="18"/>
    </row>
    <row r="557" spans="8:12" s="26" customFormat="1" x14ac:dyDescent="0.25">
      <c r="H557" s="18"/>
      <c r="I557" s="18"/>
      <c r="J557" s="18"/>
      <c r="K557" s="18"/>
      <c r="L557" s="18"/>
    </row>
    <row r="558" spans="8:12" s="26" customFormat="1" x14ac:dyDescent="0.25">
      <c r="H558" s="18"/>
      <c r="I558" s="18"/>
      <c r="J558" s="18"/>
      <c r="K558" s="18"/>
      <c r="L558" s="18"/>
    </row>
    <row r="559" spans="8:12" s="26" customFormat="1" x14ac:dyDescent="0.25">
      <c r="H559" s="18"/>
      <c r="I559" s="18"/>
      <c r="J559" s="18"/>
      <c r="K559" s="18"/>
      <c r="L559" s="18"/>
    </row>
    <row r="560" spans="8:12" s="26" customFormat="1" x14ac:dyDescent="0.25">
      <c r="H560" s="18"/>
      <c r="I560" s="18"/>
      <c r="J560" s="18"/>
      <c r="K560" s="18"/>
      <c r="L560" s="18"/>
    </row>
    <row r="561" spans="8:12" s="26" customFormat="1" x14ac:dyDescent="0.25">
      <c r="H561" s="18"/>
      <c r="I561" s="18"/>
      <c r="J561" s="18"/>
      <c r="K561" s="18"/>
      <c r="L561" s="18"/>
    </row>
    <row r="562" spans="8:12" s="26" customFormat="1" x14ac:dyDescent="0.25">
      <c r="H562" s="18"/>
      <c r="I562" s="18"/>
      <c r="J562" s="18"/>
      <c r="K562" s="18"/>
      <c r="L562" s="18"/>
    </row>
    <row r="563" spans="8:12" s="26" customFormat="1" x14ac:dyDescent="0.25">
      <c r="H563" s="18"/>
      <c r="I563" s="18"/>
      <c r="J563" s="18"/>
      <c r="K563" s="18"/>
      <c r="L563" s="18"/>
    </row>
    <row r="564" spans="8:12" s="26" customFormat="1" x14ac:dyDescent="0.25">
      <c r="H564" s="18"/>
      <c r="I564" s="18"/>
      <c r="J564" s="18"/>
      <c r="K564" s="18"/>
      <c r="L564" s="18"/>
    </row>
    <row r="565" spans="8:12" s="26" customFormat="1" x14ac:dyDescent="0.25">
      <c r="H565" s="18"/>
      <c r="I565" s="18"/>
      <c r="J565" s="18"/>
      <c r="K565" s="18"/>
      <c r="L565" s="18"/>
    </row>
    <row r="566" spans="8:12" s="26" customFormat="1" x14ac:dyDescent="0.25">
      <c r="H566" s="18"/>
      <c r="I566" s="18"/>
      <c r="J566" s="18"/>
      <c r="K566" s="18"/>
      <c r="L566" s="18"/>
    </row>
    <row r="567" spans="8:12" s="26" customFormat="1" x14ac:dyDescent="0.25">
      <c r="H567" s="18"/>
      <c r="I567" s="18"/>
      <c r="J567" s="18"/>
      <c r="K567" s="18"/>
      <c r="L567" s="18"/>
    </row>
    <row r="568" spans="8:12" s="26" customFormat="1" x14ac:dyDescent="0.25">
      <c r="H568" s="18"/>
      <c r="I568" s="18"/>
      <c r="J568" s="18"/>
      <c r="K568" s="18"/>
      <c r="L568" s="18"/>
    </row>
    <row r="569" spans="8:12" s="26" customFormat="1" x14ac:dyDescent="0.25">
      <c r="H569" s="18"/>
      <c r="I569" s="18"/>
      <c r="J569" s="18"/>
      <c r="K569" s="18"/>
      <c r="L569" s="18"/>
    </row>
    <row r="570" spans="8:12" s="26" customFormat="1" x14ac:dyDescent="0.25">
      <c r="H570" s="18"/>
      <c r="I570" s="18"/>
      <c r="J570" s="18"/>
      <c r="K570" s="18"/>
      <c r="L570" s="18"/>
    </row>
    <row r="571" spans="8:12" s="26" customFormat="1" x14ac:dyDescent="0.25">
      <c r="H571" s="18"/>
      <c r="I571" s="18"/>
      <c r="J571" s="18"/>
      <c r="K571" s="18"/>
      <c r="L571" s="18"/>
    </row>
    <row r="572" spans="8:12" s="26" customFormat="1" x14ac:dyDescent="0.25">
      <c r="H572" s="18"/>
      <c r="I572" s="18"/>
      <c r="J572" s="18"/>
      <c r="K572" s="18"/>
      <c r="L572" s="18"/>
    </row>
    <row r="573" spans="8:12" s="26" customFormat="1" x14ac:dyDescent="0.25">
      <c r="H573" s="18"/>
      <c r="I573" s="18"/>
      <c r="J573" s="18"/>
      <c r="K573" s="18"/>
      <c r="L573" s="18"/>
    </row>
    <row r="574" spans="8:12" s="26" customFormat="1" x14ac:dyDescent="0.25">
      <c r="H574" s="18"/>
      <c r="I574" s="18"/>
      <c r="J574" s="18"/>
      <c r="K574" s="18"/>
      <c r="L574" s="18"/>
    </row>
    <row r="575" spans="8:12" s="26" customFormat="1" x14ac:dyDescent="0.25">
      <c r="H575" s="18"/>
      <c r="I575" s="18"/>
      <c r="J575" s="18"/>
      <c r="K575" s="18"/>
      <c r="L575" s="18"/>
    </row>
    <row r="576" spans="8:12" s="26" customFormat="1" x14ac:dyDescent="0.25">
      <c r="H576" s="18"/>
      <c r="I576" s="18"/>
      <c r="J576" s="18"/>
      <c r="K576" s="18"/>
      <c r="L576" s="18"/>
    </row>
    <row r="577" spans="8:12" s="26" customFormat="1" x14ac:dyDescent="0.25">
      <c r="H577" s="18"/>
      <c r="I577" s="18"/>
      <c r="J577" s="18"/>
      <c r="K577" s="18"/>
      <c r="L577" s="18"/>
    </row>
    <row r="578" spans="8:12" s="26" customFormat="1" x14ac:dyDescent="0.25">
      <c r="H578" s="18"/>
      <c r="I578" s="18"/>
      <c r="J578" s="18"/>
      <c r="K578" s="18"/>
      <c r="L578" s="18"/>
    </row>
    <row r="579" spans="8:12" s="26" customFormat="1" x14ac:dyDescent="0.25">
      <c r="H579" s="18"/>
      <c r="I579" s="18"/>
      <c r="J579" s="18"/>
      <c r="K579" s="18"/>
      <c r="L579" s="18"/>
    </row>
    <row r="580" spans="8:12" s="26" customFormat="1" x14ac:dyDescent="0.25">
      <c r="H580" s="18"/>
      <c r="I580" s="18"/>
      <c r="J580" s="18"/>
      <c r="K580" s="18"/>
      <c r="L580" s="18"/>
    </row>
    <row r="581" spans="8:12" s="26" customFormat="1" x14ac:dyDescent="0.25">
      <c r="H581" s="18"/>
      <c r="I581" s="18"/>
      <c r="J581" s="18"/>
      <c r="K581" s="18"/>
      <c r="L581" s="18"/>
    </row>
    <row r="582" spans="8:12" s="26" customFormat="1" x14ac:dyDescent="0.25">
      <c r="H582" s="18"/>
      <c r="I582" s="18"/>
      <c r="J582" s="18"/>
      <c r="K582" s="18"/>
      <c r="L582" s="18"/>
    </row>
    <row r="583" spans="8:12" s="26" customFormat="1" x14ac:dyDescent="0.25">
      <c r="H583" s="18"/>
      <c r="I583" s="18"/>
      <c r="J583" s="18"/>
      <c r="K583" s="18"/>
      <c r="L583" s="18"/>
    </row>
    <row r="584" spans="8:12" s="26" customFormat="1" x14ac:dyDescent="0.25">
      <c r="H584" s="18"/>
      <c r="I584" s="18"/>
      <c r="J584" s="18"/>
      <c r="K584" s="18"/>
      <c r="L584" s="18"/>
    </row>
    <row r="585" spans="8:12" s="26" customFormat="1" x14ac:dyDescent="0.25">
      <c r="H585" s="18"/>
      <c r="I585" s="18"/>
      <c r="J585" s="18"/>
      <c r="K585" s="18"/>
      <c r="L585" s="18"/>
    </row>
    <row r="586" spans="8:12" s="26" customFormat="1" x14ac:dyDescent="0.25">
      <c r="H586" s="18"/>
      <c r="I586" s="18"/>
      <c r="J586" s="18"/>
      <c r="K586" s="18"/>
      <c r="L586" s="18"/>
    </row>
    <row r="587" spans="8:12" s="26" customFormat="1" x14ac:dyDescent="0.25">
      <c r="H587" s="18"/>
      <c r="I587" s="18"/>
      <c r="J587" s="18"/>
      <c r="K587" s="18"/>
      <c r="L587" s="18"/>
    </row>
    <row r="588" spans="8:12" s="26" customFormat="1" x14ac:dyDescent="0.25">
      <c r="H588" s="18"/>
      <c r="I588" s="18"/>
      <c r="J588" s="18"/>
      <c r="K588" s="18"/>
      <c r="L588" s="18"/>
    </row>
    <row r="589" spans="8:12" s="26" customFormat="1" x14ac:dyDescent="0.25">
      <c r="H589" s="18"/>
      <c r="I589" s="18"/>
      <c r="J589" s="18"/>
      <c r="K589" s="18"/>
      <c r="L589" s="18"/>
    </row>
    <row r="590" spans="8:12" s="26" customFormat="1" x14ac:dyDescent="0.25">
      <c r="H590" s="18"/>
      <c r="I590" s="18"/>
      <c r="J590" s="18"/>
      <c r="K590" s="18"/>
      <c r="L590" s="18"/>
    </row>
    <row r="591" spans="8:12" s="26" customFormat="1" x14ac:dyDescent="0.25">
      <c r="H591" s="18"/>
      <c r="I591" s="18"/>
      <c r="J591" s="18"/>
      <c r="K591" s="18"/>
      <c r="L591" s="18"/>
    </row>
    <row r="592" spans="8:12" s="26" customFormat="1" x14ac:dyDescent="0.25">
      <c r="H592" s="18"/>
      <c r="I592" s="18"/>
      <c r="J592" s="18"/>
      <c r="K592" s="18"/>
      <c r="L592" s="18"/>
    </row>
    <row r="593" spans="8:12" s="26" customFormat="1" x14ac:dyDescent="0.25">
      <c r="H593" s="18"/>
      <c r="I593" s="18"/>
      <c r="J593" s="18"/>
      <c r="K593" s="18"/>
      <c r="L593" s="18"/>
    </row>
    <row r="594" spans="8:12" s="26" customFormat="1" x14ac:dyDescent="0.25">
      <c r="H594" s="18"/>
      <c r="I594" s="18"/>
      <c r="J594" s="18"/>
      <c r="K594" s="18"/>
      <c r="L594" s="18"/>
    </row>
    <row r="595" spans="8:12" s="26" customFormat="1" x14ac:dyDescent="0.25">
      <c r="H595" s="18"/>
      <c r="I595" s="18"/>
      <c r="J595" s="18"/>
      <c r="K595" s="18"/>
      <c r="L595" s="18"/>
    </row>
    <row r="596" spans="8:12" s="26" customFormat="1" x14ac:dyDescent="0.25">
      <c r="H596" s="18"/>
      <c r="I596" s="18"/>
      <c r="J596" s="18"/>
      <c r="K596" s="18"/>
      <c r="L596" s="18"/>
    </row>
    <row r="597" spans="8:12" s="26" customFormat="1" x14ac:dyDescent="0.25">
      <c r="H597" s="18"/>
      <c r="I597" s="18"/>
      <c r="J597" s="18"/>
      <c r="K597" s="18"/>
      <c r="L597" s="18"/>
    </row>
    <row r="598" spans="8:12" s="26" customFormat="1" x14ac:dyDescent="0.25">
      <c r="H598" s="18"/>
      <c r="I598" s="18"/>
      <c r="J598" s="18"/>
      <c r="K598" s="18"/>
      <c r="L598" s="18"/>
    </row>
    <row r="599" spans="8:12" s="26" customFormat="1" x14ac:dyDescent="0.25">
      <c r="H599" s="18"/>
      <c r="I599" s="18"/>
      <c r="J599" s="18"/>
      <c r="K599" s="18"/>
      <c r="L599" s="18"/>
    </row>
    <row r="600" spans="8:12" s="26" customFormat="1" x14ac:dyDescent="0.25">
      <c r="H600" s="18"/>
      <c r="I600" s="18"/>
      <c r="J600" s="18"/>
      <c r="K600" s="18"/>
      <c r="L600" s="18"/>
    </row>
    <row r="601" spans="8:12" s="26" customFormat="1" x14ac:dyDescent="0.25">
      <c r="H601" s="18"/>
      <c r="I601" s="18"/>
      <c r="J601" s="18"/>
      <c r="K601" s="18"/>
      <c r="L601" s="18"/>
    </row>
    <row r="602" spans="8:12" s="26" customFormat="1" x14ac:dyDescent="0.25">
      <c r="H602" s="18"/>
      <c r="I602" s="18"/>
      <c r="J602" s="18"/>
      <c r="K602" s="18"/>
      <c r="L602" s="18"/>
    </row>
    <row r="603" spans="8:12" s="26" customFormat="1" x14ac:dyDescent="0.25">
      <c r="H603" s="18"/>
      <c r="I603" s="18"/>
      <c r="J603" s="18"/>
      <c r="K603" s="18"/>
      <c r="L603" s="18"/>
    </row>
    <row r="604" spans="8:12" s="26" customFormat="1" x14ac:dyDescent="0.25">
      <c r="H604" s="18"/>
      <c r="I604" s="18"/>
      <c r="J604" s="18"/>
      <c r="K604" s="18"/>
      <c r="L604" s="18"/>
    </row>
    <row r="605" spans="8:12" s="26" customFormat="1" x14ac:dyDescent="0.25">
      <c r="H605" s="18"/>
      <c r="I605" s="18"/>
      <c r="J605" s="18"/>
      <c r="K605" s="18"/>
      <c r="L605" s="18"/>
    </row>
    <row r="606" spans="8:12" s="26" customFormat="1" x14ac:dyDescent="0.25">
      <c r="H606" s="18"/>
      <c r="I606" s="18"/>
      <c r="J606" s="18"/>
      <c r="K606" s="18"/>
      <c r="L606" s="18"/>
    </row>
    <row r="607" spans="8:12" s="26" customFormat="1" x14ac:dyDescent="0.25">
      <c r="H607" s="18"/>
      <c r="I607" s="18"/>
      <c r="J607" s="18"/>
      <c r="K607" s="18"/>
      <c r="L607" s="18"/>
    </row>
    <row r="608" spans="8:12" s="26" customFormat="1" x14ac:dyDescent="0.25">
      <c r="H608" s="18"/>
      <c r="I608" s="18"/>
      <c r="J608" s="18"/>
      <c r="K608" s="18"/>
      <c r="L608" s="18"/>
    </row>
    <row r="609" spans="8:12" s="26" customFormat="1" x14ac:dyDescent="0.25">
      <c r="H609" s="18"/>
      <c r="I609" s="18"/>
      <c r="J609" s="18"/>
      <c r="K609" s="18"/>
      <c r="L609" s="18"/>
    </row>
    <row r="610" spans="8:12" s="26" customFormat="1" x14ac:dyDescent="0.25">
      <c r="H610" s="18"/>
      <c r="I610" s="18"/>
      <c r="J610" s="18"/>
      <c r="K610" s="18"/>
      <c r="L610" s="18"/>
    </row>
    <row r="611" spans="8:12" s="26" customFormat="1" x14ac:dyDescent="0.25">
      <c r="H611" s="18"/>
      <c r="I611" s="18"/>
      <c r="J611" s="18"/>
      <c r="K611" s="18"/>
      <c r="L611" s="18"/>
    </row>
    <row r="612" spans="8:12" s="26" customFormat="1" x14ac:dyDescent="0.25">
      <c r="H612" s="18"/>
      <c r="I612" s="18"/>
      <c r="J612" s="18"/>
      <c r="K612" s="18"/>
      <c r="L612" s="18"/>
    </row>
    <row r="613" spans="8:12" s="26" customFormat="1" x14ac:dyDescent="0.25">
      <c r="H613" s="18"/>
      <c r="I613" s="18"/>
      <c r="J613" s="18"/>
      <c r="K613" s="18"/>
      <c r="L613" s="18"/>
    </row>
    <row r="614" spans="8:12" s="26" customFormat="1" x14ac:dyDescent="0.25">
      <c r="H614" s="18"/>
      <c r="I614" s="18"/>
      <c r="J614" s="18"/>
      <c r="K614" s="18"/>
      <c r="L614" s="18"/>
    </row>
    <row r="615" spans="8:12" s="26" customFormat="1" x14ac:dyDescent="0.25">
      <c r="H615" s="18"/>
      <c r="I615" s="18"/>
      <c r="J615" s="18"/>
      <c r="K615" s="18"/>
      <c r="L615" s="18"/>
    </row>
    <row r="616" spans="8:12" s="26" customFormat="1" x14ac:dyDescent="0.25">
      <c r="H616" s="18"/>
      <c r="I616" s="18"/>
      <c r="J616" s="18"/>
      <c r="K616" s="18"/>
      <c r="L616" s="18"/>
    </row>
    <row r="617" spans="8:12" s="26" customFormat="1" x14ac:dyDescent="0.25">
      <c r="H617" s="18"/>
      <c r="I617" s="18"/>
      <c r="J617" s="18"/>
      <c r="K617" s="18"/>
      <c r="L617" s="18"/>
    </row>
    <row r="618" spans="8:12" s="26" customFormat="1" x14ac:dyDescent="0.25">
      <c r="H618" s="18"/>
      <c r="I618" s="18"/>
      <c r="J618" s="18"/>
      <c r="K618" s="18"/>
      <c r="L618" s="18"/>
    </row>
    <row r="619" spans="8:12" s="26" customFormat="1" x14ac:dyDescent="0.25">
      <c r="H619" s="18"/>
      <c r="I619" s="18"/>
      <c r="J619" s="18"/>
      <c r="K619" s="18"/>
      <c r="L619" s="18"/>
    </row>
    <row r="620" spans="8:12" s="26" customFormat="1" x14ac:dyDescent="0.25">
      <c r="H620" s="18"/>
      <c r="I620" s="18"/>
      <c r="J620" s="18"/>
      <c r="K620" s="18"/>
      <c r="L620" s="18"/>
    </row>
    <row r="621" spans="8:12" s="26" customFormat="1" x14ac:dyDescent="0.25">
      <c r="H621" s="18"/>
      <c r="I621" s="18"/>
      <c r="J621" s="18"/>
      <c r="K621" s="18"/>
      <c r="L621" s="18"/>
    </row>
    <row r="622" spans="8:12" s="26" customFormat="1" x14ac:dyDescent="0.25">
      <c r="H622" s="18"/>
      <c r="I622" s="18"/>
      <c r="J622" s="18"/>
      <c r="K622" s="18"/>
      <c r="L622" s="18"/>
    </row>
    <row r="623" spans="8:12" s="26" customFormat="1" x14ac:dyDescent="0.25">
      <c r="H623" s="18"/>
      <c r="I623" s="18"/>
      <c r="J623" s="18"/>
      <c r="K623" s="18"/>
      <c r="L623" s="18"/>
    </row>
    <row r="624" spans="8:12" s="26" customFormat="1" x14ac:dyDescent="0.25">
      <c r="H624" s="18"/>
      <c r="I624" s="18"/>
      <c r="J624" s="18"/>
      <c r="K624" s="18"/>
      <c r="L624" s="18"/>
    </row>
    <row r="625" spans="8:12" s="26" customFormat="1" x14ac:dyDescent="0.25">
      <c r="H625" s="18"/>
      <c r="I625" s="18"/>
      <c r="J625" s="18"/>
      <c r="K625" s="18"/>
      <c r="L625" s="18"/>
    </row>
    <row r="626" spans="8:12" s="26" customFormat="1" x14ac:dyDescent="0.25">
      <c r="H626" s="18"/>
      <c r="I626" s="18"/>
      <c r="J626" s="18"/>
      <c r="K626" s="18"/>
      <c r="L626" s="18"/>
    </row>
    <row r="627" spans="8:12" s="26" customFormat="1" x14ac:dyDescent="0.25">
      <c r="H627" s="18"/>
      <c r="I627" s="18"/>
      <c r="J627" s="18"/>
      <c r="K627" s="18"/>
      <c r="L627" s="18"/>
    </row>
    <row r="628" spans="8:12" s="26" customFormat="1" x14ac:dyDescent="0.25">
      <c r="H628" s="18"/>
      <c r="I628" s="18"/>
      <c r="J628" s="18"/>
      <c r="K628" s="18"/>
      <c r="L628" s="18"/>
    </row>
    <row r="629" spans="8:12" s="26" customFormat="1" x14ac:dyDescent="0.25">
      <c r="H629" s="18"/>
      <c r="I629" s="18"/>
      <c r="J629" s="18"/>
      <c r="K629" s="18"/>
      <c r="L629" s="18"/>
    </row>
    <row r="630" spans="8:12" s="26" customFormat="1" x14ac:dyDescent="0.25">
      <c r="H630" s="18"/>
      <c r="I630" s="18"/>
      <c r="J630" s="18"/>
      <c r="K630" s="18"/>
      <c r="L630" s="18"/>
    </row>
    <row r="631" spans="8:12" s="26" customFormat="1" x14ac:dyDescent="0.25">
      <c r="H631" s="18"/>
      <c r="I631" s="18"/>
      <c r="J631" s="18"/>
      <c r="K631" s="18"/>
      <c r="L631" s="18"/>
    </row>
    <row r="632" spans="8:12" s="26" customFormat="1" x14ac:dyDescent="0.25">
      <c r="H632" s="18"/>
      <c r="I632" s="18"/>
      <c r="J632" s="18"/>
      <c r="K632" s="18"/>
      <c r="L632" s="18"/>
    </row>
    <row r="633" spans="8:12" s="26" customFormat="1" x14ac:dyDescent="0.25">
      <c r="H633" s="18"/>
      <c r="I633" s="18"/>
      <c r="J633" s="18"/>
      <c r="K633" s="18"/>
      <c r="L633" s="18"/>
    </row>
    <row r="634" spans="8:12" s="26" customFormat="1" x14ac:dyDescent="0.25">
      <c r="H634" s="18"/>
      <c r="I634" s="18"/>
      <c r="J634" s="18"/>
      <c r="K634" s="18"/>
      <c r="L634" s="18"/>
    </row>
    <row r="635" spans="8:12" s="26" customFormat="1" x14ac:dyDescent="0.25">
      <c r="H635" s="18"/>
      <c r="I635" s="18"/>
      <c r="J635" s="18"/>
      <c r="K635" s="18"/>
      <c r="L635" s="18"/>
    </row>
    <row r="636" spans="8:12" s="26" customFormat="1" x14ac:dyDescent="0.25">
      <c r="H636" s="18"/>
      <c r="I636" s="18"/>
      <c r="J636" s="18"/>
      <c r="K636" s="18"/>
      <c r="L636" s="18"/>
    </row>
    <row r="637" spans="8:12" s="26" customFormat="1" x14ac:dyDescent="0.25">
      <c r="H637" s="18"/>
      <c r="I637" s="18"/>
      <c r="J637" s="18"/>
      <c r="K637" s="18"/>
      <c r="L637" s="18"/>
    </row>
    <row r="638" spans="8:12" s="26" customFormat="1" x14ac:dyDescent="0.25">
      <c r="H638" s="18"/>
      <c r="I638" s="18"/>
      <c r="J638" s="18"/>
      <c r="K638" s="18"/>
      <c r="L638" s="18"/>
    </row>
    <row r="639" spans="8:12" s="26" customFormat="1" x14ac:dyDescent="0.25">
      <c r="H639" s="18"/>
      <c r="I639" s="18"/>
      <c r="J639" s="18"/>
      <c r="K639" s="18"/>
      <c r="L639" s="18"/>
    </row>
    <row r="640" spans="8:12" s="26" customFormat="1" x14ac:dyDescent="0.25">
      <c r="H640" s="18"/>
      <c r="I640" s="18"/>
      <c r="J640" s="18"/>
      <c r="K640" s="18"/>
      <c r="L640" s="18"/>
    </row>
    <row r="641" spans="8:12" s="26" customFormat="1" x14ac:dyDescent="0.25">
      <c r="H641" s="18"/>
      <c r="I641" s="18"/>
      <c r="J641" s="18"/>
      <c r="K641" s="18"/>
      <c r="L641" s="18"/>
    </row>
    <row r="642" spans="8:12" s="26" customFormat="1" x14ac:dyDescent="0.25">
      <c r="H642" s="18"/>
      <c r="I642" s="18"/>
      <c r="J642" s="18"/>
      <c r="K642" s="18"/>
      <c r="L642" s="18"/>
    </row>
    <row r="643" spans="8:12" s="26" customFormat="1" x14ac:dyDescent="0.25">
      <c r="H643" s="18"/>
      <c r="I643" s="18"/>
      <c r="J643" s="18"/>
      <c r="K643" s="18"/>
      <c r="L643" s="18"/>
    </row>
    <row r="644" spans="8:12" s="26" customFormat="1" x14ac:dyDescent="0.25">
      <c r="H644" s="18"/>
      <c r="I644" s="18"/>
      <c r="J644" s="18"/>
      <c r="K644" s="18"/>
      <c r="L644" s="18"/>
    </row>
    <row r="645" spans="8:12" s="26" customFormat="1" x14ac:dyDescent="0.25">
      <c r="H645" s="18"/>
      <c r="I645" s="18"/>
      <c r="J645" s="18"/>
      <c r="K645" s="18"/>
      <c r="L645" s="18"/>
    </row>
    <row r="646" spans="8:12" s="26" customFormat="1" x14ac:dyDescent="0.25">
      <c r="H646" s="18"/>
      <c r="I646" s="18"/>
      <c r="J646" s="18"/>
      <c r="K646" s="18"/>
      <c r="L646" s="18"/>
    </row>
    <row r="647" spans="8:12" s="26" customFormat="1" x14ac:dyDescent="0.25">
      <c r="H647" s="18"/>
      <c r="I647" s="18"/>
      <c r="J647" s="18"/>
      <c r="K647" s="18"/>
      <c r="L647" s="18"/>
    </row>
    <row r="648" spans="8:12" s="26" customFormat="1" x14ac:dyDescent="0.25">
      <c r="H648" s="18"/>
      <c r="I648" s="18"/>
      <c r="J648" s="18"/>
      <c r="K648" s="18"/>
      <c r="L648" s="18"/>
    </row>
    <row r="649" spans="8:12" s="26" customFormat="1" x14ac:dyDescent="0.25">
      <c r="H649" s="18"/>
      <c r="I649" s="18"/>
      <c r="J649" s="18"/>
      <c r="K649" s="18"/>
      <c r="L649" s="18"/>
    </row>
    <row r="650" spans="8:12" s="26" customFormat="1" x14ac:dyDescent="0.25">
      <c r="H650" s="18"/>
      <c r="I650" s="18"/>
      <c r="J650" s="18"/>
      <c r="K650" s="18"/>
      <c r="L650" s="18"/>
    </row>
    <row r="651" spans="8:12" s="26" customFormat="1" x14ac:dyDescent="0.25">
      <c r="H651" s="18"/>
      <c r="I651" s="18"/>
      <c r="J651" s="18"/>
      <c r="K651" s="18"/>
      <c r="L651" s="18"/>
    </row>
    <row r="652" spans="8:12" s="26" customFormat="1" x14ac:dyDescent="0.25">
      <c r="H652" s="18"/>
      <c r="I652" s="18"/>
      <c r="J652" s="18"/>
      <c r="K652" s="18"/>
      <c r="L652" s="18"/>
    </row>
    <row r="653" spans="8:12" s="26" customFormat="1" x14ac:dyDescent="0.25">
      <c r="H653" s="18"/>
      <c r="I653" s="18"/>
      <c r="J653" s="18"/>
      <c r="K653" s="18"/>
      <c r="L653" s="18"/>
    </row>
    <row r="654" spans="8:12" s="26" customFormat="1" x14ac:dyDescent="0.25">
      <c r="H654" s="18"/>
      <c r="I654" s="18"/>
      <c r="J654" s="18"/>
      <c r="K654" s="18"/>
      <c r="L654" s="18"/>
    </row>
    <row r="655" spans="8:12" s="26" customFormat="1" x14ac:dyDescent="0.25">
      <c r="H655" s="18"/>
      <c r="I655" s="18"/>
      <c r="J655" s="18"/>
      <c r="K655" s="18"/>
      <c r="L655" s="18"/>
    </row>
    <row r="656" spans="8:12" s="26" customFormat="1" x14ac:dyDescent="0.25">
      <c r="H656" s="18"/>
      <c r="I656" s="18"/>
      <c r="J656" s="18"/>
      <c r="K656" s="18"/>
      <c r="L656" s="18"/>
    </row>
    <row r="657" spans="8:12" s="26" customFormat="1" x14ac:dyDescent="0.25">
      <c r="H657" s="18"/>
      <c r="I657" s="18"/>
      <c r="J657" s="18"/>
      <c r="K657" s="18"/>
      <c r="L657" s="18"/>
    </row>
    <row r="658" spans="8:12" s="26" customFormat="1" x14ac:dyDescent="0.25">
      <c r="H658" s="18"/>
      <c r="I658" s="18"/>
      <c r="J658" s="18"/>
      <c r="K658" s="18"/>
      <c r="L658" s="18"/>
    </row>
    <row r="659" spans="8:12" s="26" customFormat="1" x14ac:dyDescent="0.25">
      <c r="H659" s="18"/>
      <c r="I659" s="18"/>
      <c r="J659" s="18"/>
      <c r="K659" s="18"/>
      <c r="L659" s="18"/>
    </row>
    <row r="660" spans="8:12" s="26" customFormat="1" x14ac:dyDescent="0.25">
      <c r="H660" s="18"/>
      <c r="I660" s="18"/>
      <c r="J660" s="18"/>
      <c r="K660" s="18"/>
      <c r="L660" s="18"/>
    </row>
    <row r="661" spans="8:12" s="26" customFormat="1" x14ac:dyDescent="0.25">
      <c r="H661" s="18"/>
      <c r="I661" s="18"/>
      <c r="J661" s="18"/>
      <c r="K661" s="18"/>
      <c r="L661" s="18"/>
    </row>
    <row r="662" spans="8:12" s="26" customFormat="1" x14ac:dyDescent="0.25">
      <c r="H662" s="18"/>
      <c r="I662" s="18"/>
      <c r="J662" s="18"/>
      <c r="K662" s="18"/>
      <c r="L662" s="18"/>
    </row>
    <row r="663" spans="8:12" s="26" customFormat="1" x14ac:dyDescent="0.25">
      <c r="H663" s="18"/>
      <c r="I663" s="18"/>
      <c r="J663" s="18"/>
      <c r="K663" s="18"/>
      <c r="L663" s="18"/>
    </row>
    <row r="664" spans="8:12" s="26" customFormat="1" x14ac:dyDescent="0.25">
      <c r="H664" s="18"/>
      <c r="I664" s="18"/>
      <c r="J664" s="18"/>
      <c r="K664" s="18"/>
      <c r="L664" s="18"/>
    </row>
    <row r="665" spans="8:12" s="26" customFormat="1" x14ac:dyDescent="0.25">
      <c r="H665" s="18"/>
      <c r="I665" s="18"/>
      <c r="J665" s="18"/>
      <c r="K665" s="18"/>
      <c r="L665" s="18"/>
    </row>
    <row r="666" spans="8:12" s="26" customFormat="1" x14ac:dyDescent="0.25">
      <c r="H666" s="18"/>
      <c r="I666" s="18"/>
      <c r="J666" s="18"/>
      <c r="K666" s="18"/>
      <c r="L666" s="18"/>
    </row>
    <row r="667" spans="8:12" s="26" customFormat="1" x14ac:dyDescent="0.25">
      <c r="H667" s="18"/>
      <c r="I667" s="18"/>
      <c r="J667" s="18"/>
      <c r="K667" s="18"/>
      <c r="L667" s="18"/>
    </row>
    <row r="668" spans="8:12" s="26" customFormat="1" x14ac:dyDescent="0.25">
      <c r="H668" s="18"/>
      <c r="I668" s="18"/>
      <c r="J668" s="18"/>
      <c r="K668" s="18"/>
      <c r="L668" s="18"/>
    </row>
    <row r="669" spans="8:12" s="26" customFormat="1" x14ac:dyDescent="0.25">
      <c r="H669" s="18"/>
      <c r="I669" s="18"/>
      <c r="J669" s="18"/>
      <c r="K669" s="18"/>
      <c r="L669" s="18"/>
    </row>
    <row r="670" spans="8:12" s="26" customFormat="1" x14ac:dyDescent="0.25">
      <c r="H670" s="18"/>
      <c r="I670" s="18"/>
      <c r="J670" s="18"/>
      <c r="K670" s="18"/>
      <c r="L670" s="18"/>
    </row>
    <row r="671" spans="8:12" s="26" customFormat="1" x14ac:dyDescent="0.25">
      <c r="H671" s="18"/>
      <c r="I671" s="18"/>
      <c r="J671" s="18"/>
      <c r="K671" s="18"/>
      <c r="L671" s="18"/>
    </row>
    <row r="672" spans="8:12" s="26" customFormat="1" x14ac:dyDescent="0.25">
      <c r="H672" s="18"/>
      <c r="I672" s="18"/>
      <c r="J672" s="18"/>
      <c r="K672" s="18"/>
      <c r="L672" s="18"/>
    </row>
    <row r="673" spans="8:12" s="26" customFormat="1" x14ac:dyDescent="0.25">
      <c r="H673" s="18"/>
      <c r="I673" s="18"/>
      <c r="J673" s="18"/>
      <c r="K673" s="18"/>
      <c r="L673" s="18"/>
    </row>
    <row r="674" spans="8:12" s="26" customFormat="1" x14ac:dyDescent="0.25">
      <c r="H674" s="18"/>
      <c r="I674" s="18"/>
      <c r="J674" s="18"/>
      <c r="K674" s="18"/>
      <c r="L674" s="18"/>
    </row>
    <row r="675" spans="8:12" s="26" customFormat="1" x14ac:dyDescent="0.25">
      <c r="H675" s="18"/>
      <c r="I675" s="18"/>
      <c r="J675" s="18"/>
      <c r="K675" s="18"/>
      <c r="L675" s="18"/>
    </row>
    <row r="676" spans="8:12" s="26" customFormat="1" x14ac:dyDescent="0.25">
      <c r="H676" s="18"/>
      <c r="I676" s="18"/>
      <c r="J676" s="18"/>
      <c r="K676" s="18"/>
      <c r="L676" s="18"/>
    </row>
    <row r="677" spans="8:12" s="26" customFormat="1" x14ac:dyDescent="0.25">
      <c r="H677" s="18"/>
      <c r="I677" s="18"/>
      <c r="J677" s="18"/>
      <c r="K677" s="18"/>
      <c r="L677" s="18"/>
    </row>
    <row r="678" spans="8:12" s="26" customFormat="1" x14ac:dyDescent="0.25">
      <c r="H678" s="18"/>
      <c r="I678" s="18"/>
      <c r="J678" s="18"/>
      <c r="K678" s="18"/>
      <c r="L678" s="18"/>
    </row>
    <row r="679" spans="8:12" s="26" customFormat="1" x14ac:dyDescent="0.25">
      <c r="H679" s="18"/>
      <c r="I679" s="18"/>
      <c r="J679" s="18"/>
      <c r="K679" s="18"/>
      <c r="L679" s="18"/>
    </row>
    <row r="680" spans="8:12" s="26" customFormat="1" x14ac:dyDescent="0.25">
      <c r="H680" s="18"/>
      <c r="I680" s="18"/>
      <c r="J680" s="18"/>
      <c r="K680" s="18"/>
      <c r="L680" s="18"/>
    </row>
    <row r="681" spans="8:12" s="26" customFormat="1" x14ac:dyDescent="0.25">
      <c r="H681" s="18"/>
      <c r="I681" s="18"/>
      <c r="J681" s="18"/>
      <c r="K681" s="18"/>
      <c r="L681" s="18"/>
    </row>
    <row r="682" spans="8:12" s="26" customFormat="1" x14ac:dyDescent="0.25">
      <c r="H682" s="18"/>
      <c r="I682" s="18"/>
      <c r="J682" s="18"/>
      <c r="K682" s="18"/>
      <c r="L682" s="18"/>
    </row>
    <row r="683" spans="8:12" s="26" customFormat="1" x14ac:dyDescent="0.25">
      <c r="H683" s="18"/>
      <c r="I683" s="18"/>
      <c r="J683" s="18"/>
      <c r="K683" s="18"/>
      <c r="L683" s="18"/>
    </row>
    <row r="684" spans="8:12" s="26" customFormat="1" x14ac:dyDescent="0.25">
      <c r="H684" s="18"/>
      <c r="I684" s="18"/>
      <c r="J684" s="18"/>
      <c r="K684" s="18"/>
      <c r="L684" s="18"/>
    </row>
    <row r="685" spans="8:12" s="26" customFormat="1" x14ac:dyDescent="0.25">
      <c r="H685" s="18"/>
      <c r="I685" s="18"/>
      <c r="J685" s="18"/>
      <c r="K685" s="18"/>
      <c r="L685" s="18"/>
    </row>
    <row r="686" spans="8:12" s="26" customFormat="1" x14ac:dyDescent="0.25">
      <c r="H686" s="18"/>
      <c r="I686" s="18"/>
      <c r="J686" s="18"/>
      <c r="K686" s="18"/>
      <c r="L686" s="18"/>
    </row>
    <row r="687" spans="8:12" s="26" customFormat="1" x14ac:dyDescent="0.25">
      <c r="H687" s="18"/>
      <c r="I687" s="18"/>
      <c r="J687" s="18"/>
      <c r="K687" s="18"/>
      <c r="L687" s="18"/>
    </row>
    <row r="688" spans="8:12" s="26" customFormat="1" x14ac:dyDescent="0.25">
      <c r="H688" s="18"/>
      <c r="I688" s="18"/>
      <c r="J688" s="18"/>
      <c r="K688" s="18"/>
      <c r="L688" s="18"/>
    </row>
    <row r="689" spans="8:12" s="26" customFormat="1" x14ac:dyDescent="0.25">
      <c r="H689" s="18"/>
      <c r="I689" s="18"/>
      <c r="J689" s="18"/>
      <c r="K689" s="18"/>
      <c r="L689" s="18"/>
    </row>
    <row r="690" spans="8:12" s="26" customFormat="1" x14ac:dyDescent="0.25">
      <c r="H690" s="18"/>
      <c r="I690" s="18"/>
      <c r="J690" s="18"/>
      <c r="K690" s="18"/>
      <c r="L690" s="18"/>
    </row>
    <row r="691" spans="8:12" s="26" customFormat="1" x14ac:dyDescent="0.25">
      <c r="H691" s="18"/>
      <c r="I691" s="18"/>
      <c r="J691" s="18"/>
      <c r="K691" s="18"/>
      <c r="L691" s="18"/>
    </row>
    <row r="692" spans="8:12" s="26" customFormat="1" x14ac:dyDescent="0.25">
      <c r="H692" s="18"/>
      <c r="I692" s="18"/>
      <c r="J692" s="18"/>
      <c r="K692" s="18"/>
      <c r="L692" s="18"/>
    </row>
    <row r="693" spans="8:12" s="26" customFormat="1" x14ac:dyDescent="0.25">
      <c r="H693" s="18"/>
      <c r="I693" s="18"/>
      <c r="J693" s="18"/>
      <c r="K693" s="18"/>
      <c r="L693" s="18"/>
    </row>
    <row r="694" spans="8:12" s="26" customFormat="1" x14ac:dyDescent="0.25">
      <c r="H694" s="18"/>
      <c r="I694" s="18"/>
      <c r="J694" s="18"/>
      <c r="K694" s="18"/>
      <c r="L694" s="18"/>
    </row>
    <row r="695" spans="8:12" s="26" customFormat="1" x14ac:dyDescent="0.25">
      <c r="H695" s="18"/>
      <c r="I695" s="18"/>
      <c r="J695" s="18"/>
      <c r="K695" s="18"/>
      <c r="L695" s="18"/>
    </row>
    <row r="696" spans="8:12" s="26" customFormat="1" x14ac:dyDescent="0.25">
      <c r="H696" s="18"/>
      <c r="I696" s="18"/>
      <c r="J696" s="18"/>
      <c r="K696" s="18"/>
      <c r="L696" s="18"/>
    </row>
    <row r="697" spans="8:12" s="26" customFormat="1" x14ac:dyDescent="0.25">
      <c r="H697" s="18"/>
      <c r="I697" s="18"/>
      <c r="J697" s="18"/>
      <c r="K697" s="18"/>
      <c r="L697" s="18"/>
    </row>
    <row r="698" spans="8:12" s="26" customFormat="1" x14ac:dyDescent="0.25">
      <c r="H698" s="18"/>
      <c r="I698" s="18"/>
      <c r="J698" s="18"/>
      <c r="K698" s="18"/>
      <c r="L698" s="18"/>
    </row>
    <row r="699" spans="8:12" s="26" customFormat="1" x14ac:dyDescent="0.25">
      <c r="H699" s="18"/>
      <c r="I699" s="18"/>
      <c r="J699" s="18"/>
      <c r="K699" s="18"/>
      <c r="L699" s="18"/>
    </row>
    <row r="700" spans="8:12" s="26" customFormat="1" x14ac:dyDescent="0.25">
      <c r="H700" s="18"/>
      <c r="I700" s="18"/>
      <c r="J700" s="18"/>
      <c r="K700" s="18"/>
      <c r="L700" s="18"/>
    </row>
    <row r="701" spans="8:12" s="26" customFormat="1" x14ac:dyDescent="0.25">
      <c r="H701" s="18"/>
      <c r="I701" s="18"/>
      <c r="J701" s="18"/>
      <c r="K701" s="18"/>
      <c r="L701" s="18"/>
    </row>
    <row r="702" spans="8:12" s="26" customFormat="1" x14ac:dyDescent="0.25">
      <c r="H702" s="18"/>
      <c r="I702" s="18"/>
      <c r="J702" s="18"/>
      <c r="K702" s="18"/>
      <c r="L702" s="18"/>
    </row>
    <row r="703" spans="8:12" s="26" customFormat="1" x14ac:dyDescent="0.25">
      <c r="H703" s="18"/>
      <c r="I703" s="18"/>
      <c r="J703" s="18"/>
      <c r="K703" s="18"/>
      <c r="L703" s="18"/>
    </row>
    <row r="704" spans="8:12" s="26" customFormat="1" x14ac:dyDescent="0.25">
      <c r="H704" s="18"/>
      <c r="I704" s="18"/>
      <c r="J704" s="18"/>
      <c r="K704" s="18"/>
      <c r="L704" s="18"/>
    </row>
    <row r="705" spans="8:12" s="26" customFormat="1" x14ac:dyDescent="0.25">
      <c r="H705" s="18"/>
      <c r="I705" s="18"/>
      <c r="J705" s="18"/>
      <c r="K705" s="18"/>
      <c r="L705" s="18"/>
    </row>
    <row r="706" spans="8:12" s="26" customFormat="1" x14ac:dyDescent="0.25">
      <c r="H706" s="18"/>
      <c r="I706" s="18"/>
      <c r="J706" s="18"/>
      <c r="K706" s="18"/>
      <c r="L706" s="18"/>
    </row>
    <row r="707" spans="8:12" s="26" customFormat="1" x14ac:dyDescent="0.25">
      <c r="H707" s="18"/>
      <c r="I707" s="18"/>
      <c r="J707" s="18"/>
      <c r="K707" s="18"/>
      <c r="L707" s="18"/>
    </row>
    <row r="708" spans="8:12" s="26" customFormat="1" x14ac:dyDescent="0.25">
      <c r="H708" s="18"/>
      <c r="I708" s="18"/>
      <c r="J708" s="18"/>
      <c r="K708" s="18"/>
      <c r="L708" s="18"/>
    </row>
    <row r="709" spans="8:12" s="26" customFormat="1" x14ac:dyDescent="0.25">
      <c r="H709" s="18"/>
      <c r="I709" s="18"/>
      <c r="J709" s="18"/>
      <c r="K709" s="18"/>
      <c r="L709" s="18"/>
    </row>
    <row r="710" spans="8:12" s="26" customFormat="1" x14ac:dyDescent="0.25">
      <c r="H710" s="18"/>
      <c r="I710" s="18"/>
      <c r="J710" s="18"/>
      <c r="K710" s="18"/>
      <c r="L710" s="18"/>
    </row>
    <row r="711" spans="8:12" s="26" customFormat="1" x14ac:dyDescent="0.25">
      <c r="H711" s="18"/>
      <c r="I711" s="18"/>
      <c r="J711" s="18"/>
      <c r="K711" s="18"/>
      <c r="L711" s="18"/>
    </row>
    <row r="712" spans="8:12" s="26" customFormat="1" x14ac:dyDescent="0.25">
      <c r="H712" s="18"/>
      <c r="I712" s="18"/>
      <c r="J712" s="18"/>
      <c r="K712" s="18"/>
      <c r="L712" s="18"/>
    </row>
    <row r="713" spans="8:12" s="26" customFormat="1" x14ac:dyDescent="0.25">
      <c r="H713" s="18"/>
      <c r="I713" s="18"/>
      <c r="J713" s="18"/>
      <c r="K713" s="18"/>
      <c r="L713" s="18"/>
    </row>
    <row r="714" spans="8:12" s="26" customFormat="1" x14ac:dyDescent="0.25">
      <c r="H714" s="18"/>
      <c r="I714" s="18"/>
      <c r="J714" s="18"/>
      <c r="K714" s="18"/>
      <c r="L714" s="18"/>
    </row>
    <row r="715" spans="8:12" s="26" customFormat="1" x14ac:dyDescent="0.25">
      <c r="H715" s="18"/>
      <c r="I715" s="18"/>
      <c r="J715" s="18"/>
      <c r="K715" s="18"/>
      <c r="L715" s="18"/>
    </row>
    <row r="716" spans="8:12" s="26" customFormat="1" x14ac:dyDescent="0.25">
      <c r="H716" s="18"/>
      <c r="I716" s="18"/>
      <c r="J716" s="18"/>
      <c r="K716" s="18"/>
      <c r="L716" s="18"/>
    </row>
    <row r="717" spans="8:12" s="26" customFormat="1" x14ac:dyDescent="0.25">
      <c r="H717" s="18"/>
      <c r="I717" s="18"/>
      <c r="J717" s="18"/>
      <c r="K717" s="18"/>
      <c r="L717" s="18"/>
    </row>
    <row r="718" spans="8:12" s="26" customFormat="1" x14ac:dyDescent="0.25">
      <c r="H718" s="18"/>
      <c r="I718" s="18"/>
      <c r="J718" s="18"/>
      <c r="K718" s="18"/>
      <c r="L718" s="18"/>
    </row>
    <row r="719" spans="8:12" s="26" customFormat="1" x14ac:dyDescent="0.25">
      <c r="H719" s="18"/>
      <c r="I719" s="18"/>
      <c r="J719" s="18"/>
      <c r="K719" s="18"/>
      <c r="L719" s="18"/>
    </row>
    <row r="720" spans="8:12" s="26" customFormat="1" x14ac:dyDescent="0.25">
      <c r="H720" s="18"/>
      <c r="I720" s="18"/>
      <c r="J720" s="18"/>
      <c r="K720" s="18"/>
      <c r="L720" s="18"/>
    </row>
    <row r="721" spans="8:12" s="26" customFormat="1" x14ac:dyDescent="0.25">
      <c r="H721" s="18"/>
      <c r="I721" s="18"/>
      <c r="J721" s="18"/>
      <c r="K721" s="18"/>
      <c r="L721" s="18"/>
    </row>
    <row r="722" spans="8:12" s="26" customFormat="1" x14ac:dyDescent="0.25">
      <c r="H722" s="18"/>
      <c r="I722" s="18"/>
      <c r="J722" s="18"/>
      <c r="K722" s="18"/>
      <c r="L722" s="18"/>
    </row>
    <row r="723" spans="8:12" s="26" customFormat="1" x14ac:dyDescent="0.25">
      <c r="H723" s="18"/>
      <c r="I723" s="18"/>
      <c r="J723" s="18"/>
      <c r="K723" s="18"/>
      <c r="L723" s="18"/>
    </row>
    <row r="724" spans="8:12" s="26" customFormat="1" x14ac:dyDescent="0.25">
      <c r="H724" s="18"/>
      <c r="I724" s="18"/>
      <c r="J724" s="18"/>
      <c r="K724" s="18"/>
      <c r="L724" s="18"/>
    </row>
    <row r="725" spans="8:12" s="26" customFormat="1" x14ac:dyDescent="0.25">
      <c r="H725" s="18"/>
      <c r="I725" s="18"/>
      <c r="J725" s="18"/>
      <c r="K725" s="18"/>
      <c r="L725" s="18"/>
    </row>
    <row r="726" spans="8:12" s="26" customFormat="1" x14ac:dyDescent="0.25">
      <c r="H726" s="18"/>
      <c r="I726" s="18"/>
      <c r="J726" s="18"/>
      <c r="K726" s="18"/>
      <c r="L726" s="18"/>
    </row>
    <row r="727" spans="8:12" s="26" customFormat="1" x14ac:dyDescent="0.25">
      <c r="H727" s="18"/>
      <c r="I727" s="18"/>
      <c r="J727" s="18"/>
      <c r="K727" s="18"/>
      <c r="L727" s="18"/>
    </row>
    <row r="728" spans="8:12" s="26" customFormat="1" x14ac:dyDescent="0.25">
      <c r="H728" s="18"/>
      <c r="I728" s="18"/>
      <c r="J728" s="18"/>
      <c r="K728" s="18"/>
      <c r="L728" s="18"/>
    </row>
    <row r="729" spans="8:12" s="26" customFormat="1" x14ac:dyDescent="0.25">
      <c r="H729" s="18"/>
      <c r="I729" s="18"/>
      <c r="J729" s="18"/>
      <c r="K729" s="18"/>
      <c r="L729" s="18"/>
    </row>
    <row r="730" spans="8:12" s="26" customFormat="1" x14ac:dyDescent="0.25">
      <c r="H730" s="18"/>
      <c r="I730" s="18"/>
      <c r="J730" s="18"/>
      <c r="K730" s="18"/>
      <c r="L730" s="18"/>
    </row>
    <row r="731" spans="8:12" s="26" customFormat="1" x14ac:dyDescent="0.25">
      <c r="H731" s="18"/>
      <c r="I731" s="18"/>
      <c r="J731" s="18"/>
      <c r="K731" s="18"/>
      <c r="L731" s="18"/>
    </row>
    <row r="732" spans="8:12" s="26" customFormat="1" x14ac:dyDescent="0.25">
      <c r="H732" s="18"/>
      <c r="I732" s="18"/>
      <c r="J732" s="18"/>
      <c r="K732" s="18"/>
      <c r="L732" s="18"/>
    </row>
    <row r="733" spans="8:12" s="26" customFormat="1" x14ac:dyDescent="0.25">
      <c r="H733" s="18"/>
      <c r="I733" s="18"/>
      <c r="J733" s="18"/>
      <c r="K733" s="18"/>
      <c r="L733" s="18"/>
    </row>
    <row r="734" spans="8:12" s="26" customFormat="1" x14ac:dyDescent="0.25">
      <c r="H734" s="18"/>
      <c r="I734" s="18"/>
      <c r="J734" s="18"/>
      <c r="K734" s="18"/>
      <c r="L734" s="18"/>
    </row>
    <row r="735" spans="8:12" s="26" customFormat="1" x14ac:dyDescent="0.25">
      <c r="H735" s="18"/>
      <c r="I735" s="18"/>
      <c r="J735" s="18"/>
      <c r="K735" s="18"/>
      <c r="L735" s="18"/>
    </row>
    <row r="736" spans="8:12" s="26" customFormat="1" x14ac:dyDescent="0.25">
      <c r="H736" s="18"/>
      <c r="I736" s="18"/>
      <c r="J736" s="18"/>
      <c r="K736" s="18"/>
      <c r="L736" s="18"/>
    </row>
    <row r="737" spans="8:12" s="26" customFormat="1" x14ac:dyDescent="0.25">
      <c r="H737" s="18"/>
      <c r="I737" s="18"/>
      <c r="J737" s="18"/>
      <c r="K737" s="18"/>
      <c r="L737" s="18"/>
    </row>
    <row r="738" spans="8:12" s="26" customFormat="1" x14ac:dyDescent="0.25">
      <c r="H738" s="18"/>
      <c r="I738" s="18"/>
      <c r="J738" s="18"/>
      <c r="K738" s="18"/>
      <c r="L738" s="18"/>
    </row>
    <row r="739" spans="8:12" s="26" customFormat="1" x14ac:dyDescent="0.25">
      <c r="H739" s="18"/>
      <c r="I739" s="18"/>
      <c r="J739" s="18"/>
      <c r="K739" s="18"/>
      <c r="L739" s="18"/>
    </row>
    <row r="740" spans="8:12" s="26" customFormat="1" x14ac:dyDescent="0.25">
      <c r="H740" s="18"/>
      <c r="I740" s="18"/>
      <c r="J740" s="18"/>
      <c r="K740" s="18"/>
      <c r="L740" s="18"/>
    </row>
    <row r="741" spans="8:12" s="26" customFormat="1" x14ac:dyDescent="0.25">
      <c r="H741" s="18"/>
      <c r="I741" s="18"/>
      <c r="J741" s="18"/>
      <c r="K741" s="18"/>
      <c r="L741" s="18"/>
    </row>
    <row r="742" spans="8:12" s="26" customFormat="1" x14ac:dyDescent="0.25">
      <c r="H742" s="18"/>
      <c r="I742" s="18"/>
      <c r="J742" s="18"/>
      <c r="K742" s="18"/>
      <c r="L742" s="18"/>
    </row>
    <row r="743" spans="8:12" s="26" customFormat="1" x14ac:dyDescent="0.25">
      <c r="H743" s="18"/>
      <c r="I743" s="18"/>
      <c r="J743" s="18"/>
      <c r="K743" s="18"/>
      <c r="L743" s="18"/>
    </row>
    <row r="744" spans="8:12" s="26" customFormat="1" x14ac:dyDescent="0.25">
      <c r="H744" s="18"/>
      <c r="I744" s="18"/>
      <c r="J744" s="18"/>
      <c r="K744" s="18"/>
      <c r="L744" s="18"/>
    </row>
    <row r="745" spans="8:12" s="26" customFormat="1" x14ac:dyDescent="0.25">
      <c r="H745" s="18"/>
      <c r="I745" s="18"/>
      <c r="J745" s="18"/>
      <c r="K745" s="18"/>
      <c r="L745" s="18"/>
    </row>
    <row r="746" spans="8:12" s="26" customFormat="1" x14ac:dyDescent="0.25">
      <c r="H746" s="18"/>
      <c r="I746" s="18"/>
      <c r="J746" s="18"/>
      <c r="K746" s="18"/>
      <c r="L746" s="18"/>
    </row>
    <row r="747" spans="8:12" s="26" customFormat="1" x14ac:dyDescent="0.25">
      <c r="H747" s="18"/>
      <c r="I747" s="18"/>
      <c r="J747" s="18"/>
      <c r="K747" s="18"/>
      <c r="L747" s="18"/>
    </row>
    <row r="748" spans="8:12" s="26" customFormat="1" x14ac:dyDescent="0.25">
      <c r="H748" s="18"/>
      <c r="I748" s="18"/>
      <c r="J748" s="18"/>
      <c r="K748" s="18"/>
      <c r="L748" s="18"/>
    </row>
    <row r="749" spans="8:12" s="26" customFormat="1" x14ac:dyDescent="0.25">
      <c r="H749" s="18"/>
      <c r="I749" s="18"/>
      <c r="J749" s="18"/>
      <c r="K749" s="18"/>
      <c r="L749" s="18"/>
    </row>
    <row r="750" spans="8:12" s="26" customFormat="1" x14ac:dyDescent="0.25">
      <c r="H750" s="18"/>
      <c r="I750" s="18"/>
      <c r="J750" s="18"/>
      <c r="K750" s="18"/>
      <c r="L750" s="18"/>
    </row>
    <row r="751" spans="8:12" s="26" customFormat="1" x14ac:dyDescent="0.25">
      <c r="H751" s="18"/>
      <c r="I751" s="18"/>
      <c r="J751" s="18"/>
      <c r="K751" s="18"/>
      <c r="L751" s="18"/>
    </row>
    <row r="752" spans="8:12" s="26" customFormat="1" x14ac:dyDescent="0.25">
      <c r="H752" s="18"/>
      <c r="I752" s="18"/>
      <c r="J752" s="18"/>
      <c r="K752" s="18"/>
      <c r="L752" s="18"/>
    </row>
    <row r="753" spans="8:12" s="26" customFormat="1" x14ac:dyDescent="0.25">
      <c r="H753" s="18"/>
      <c r="I753" s="18"/>
      <c r="J753" s="18"/>
      <c r="K753" s="18"/>
      <c r="L753" s="18"/>
    </row>
    <row r="754" spans="8:12" s="26" customFormat="1" x14ac:dyDescent="0.25">
      <c r="H754" s="18"/>
      <c r="I754" s="18"/>
      <c r="J754" s="18"/>
      <c r="K754" s="18"/>
      <c r="L754" s="18"/>
    </row>
    <row r="755" spans="8:12" s="26" customFormat="1" x14ac:dyDescent="0.25">
      <c r="H755" s="18"/>
      <c r="I755" s="18"/>
      <c r="J755" s="18"/>
      <c r="K755" s="18"/>
      <c r="L755" s="18"/>
    </row>
    <row r="756" spans="8:12" s="26" customFormat="1" x14ac:dyDescent="0.25">
      <c r="H756" s="18"/>
      <c r="I756" s="18"/>
      <c r="J756" s="18"/>
      <c r="K756" s="18"/>
      <c r="L756" s="18"/>
    </row>
    <row r="757" spans="8:12" s="26" customFormat="1" x14ac:dyDescent="0.25">
      <c r="H757" s="18"/>
      <c r="I757" s="18"/>
      <c r="J757" s="18"/>
      <c r="K757" s="18"/>
      <c r="L757" s="18"/>
    </row>
    <row r="758" spans="8:12" s="26" customFormat="1" x14ac:dyDescent="0.25">
      <c r="H758" s="18"/>
      <c r="I758" s="18"/>
      <c r="J758" s="18"/>
      <c r="K758" s="18"/>
      <c r="L758" s="18"/>
    </row>
    <row r="759" spans="8:12" s="26" customFormat="1" x14ac:dyDescent="0.25">
      <c r="H759" s="18"/>
      <c r="I759" s="18"/>
      <c r="J759" s="18"/>
      <c r="K759" s="18"/>
      <c r="L759" s="18"/>
    </row>
    <row r="760" spans="8:12" s="26" customFormat="1" x14ac:dyDescent="0.25">
      <c r="H760" s="18"/>
      <c r="I760" s="18"/>
      <c r="J760" s="18"/>
      <c r="K760" s="18"/>
      <c r="L760" s="18"/>
    </row>
    <row r="761" spans="8:12" s="26" customFormat="1" x14ac:dyDescent="0.25">
      <c r="H761" s="18"/>
      <c r="I761" s="18"/>
      <c r="J761" s="18"/>
      <c r="K761" s="18"/>
      <c r="L761" s="18"/>
    </row>
    <row r="762" spans="8:12" s="26" customFormat="1" x14ac:dyDescent="0.25">
      <c r="H762" s="18"/>
      <c r="I762" s="18"/>
      <c r="J762" s="18"/>
      <c r="K762" s="18"/>
      <c r="L762" s="18"/>
    </row>
    <row r="763" spans="8:12" s="26" customFormat="1" x14ac:dyDescent="0.25">
      <c r="H763" s="18"/>
      <c r="I763" s="18"/>
      <c r="J763" s="18"/>
      <c r="K763" s="18"/>
      <c r="L763" s="18"/>
    </row>
    <row r="764" spans="8:12" s="26" customFormat="1" x14ac:dyDescent="0.25">
      <c r="H764" s="18"/>
      <c r="I764" s="18"/>
      <c r="J764" s="18"/>
      <c r="K764" s="18"/>
      <c r="L764" s="18"/>
    </row>
    <row r="765" spans="8:12" s="26" customFormat="1" x14ac:dyDescent="0.25">
      <c r="H765" s="18"/>
      <c r="I765" s="18"/>
      <c r="J765" s="18"/>
      <c r="K765" s="18"/>
      <c r="L765" s="18"/>
    </row>
    <row r="766" spans="8:12" s="26" customFormat="1" x14ac:dyDescent="0.25">
      <c r="H766" s="18"/>
      <c r="I766" s="18"/>
      <c r="J766" s="18"/>
      <c r="K766" s="18"/>
      <c r="L766" s="18"/>
    </row>
    <row r="767" spans="8:12" s="26" customFormat="1" x14ac:dyDescent="0.25">
      <c r="H767" s="18"/>
      <c r="I767" s="18"/>
      <c r="J767" s="18"/>
      <c r="K767" s="18"/>
      <c r="L767" s="18"/>
    </row>
    <row r="768" spans="8:12" s="26" customFormat="1" x14ac:dyDescent="0.25">
      <c r="H768" s="18"/>
      <c r="I768" s="18"/>
      <c r="J768" s="18"/>
      <c r="K768" s="18"/>
      <c r="L768" s="18"/>
    </row>
    <row r="769" spans="8:12" s="26" customFormat="1" x14ac:dyDescent="0.25">
      <c r="H769" s="18"/>
      <c r="I769" s="18"/>
      <c r="J769" s="18"/>
      <c r="K769" s="18"/>
      <c r="L769" s="18"/>
    </row>
    <row r="770" spans="8:12" s="26" customFormat="1" x14ac:dyDescent="0.25">
      <c r="H770" s="18"/>
      <c r="I770" s="18"/>
      <c r="J770" s="18"/>
      <c r="K770" s="18"/>
      <c r="L770" s="18"/>
    </row>
    <row r="771" spans="8:12" s="26" customFormat="1" x14ac:dyDescent="0.25">
      <c r="H771" s="18"/>
      <c r="I771" s="18"/>
      <c r="J771" s="18"/>
      <c r="K771" s="18"/>
      <c r="L771" s="18"/>
    </row>
    <row r="772" spans="8:12" s="26" customFormat="1" x14ac:dyDescent="0.25">
      <c r="H772" s="18"/>
      <c r="I772" s="18"/>
      <c r="J772" s="18"/>
      <c r="K772" s="18"/>
      <c r="L772" s="18"/>
    </row>
    <row r="773" spans="8:12" s="26" customFormat="1" x14ac:dyDescent="0.25">
      <c r="H773" s="18"/>
      <c r="I773" s="18"/>
      <c r="J773" s="18"/>
      <c r="K773" s="18"/>
      <c r="L773" s="18"/>
    </row>
    <row r="774" spans="8:12" s="26" customFormat="1" x14ac:dyDescent="0.25">
      <c r="H774" s="18"/>
      <c r="I774" s="18"/>
      <c r="J774" s="18"/>
      <c r="K774" s="18"/>
      <c r="L774" s="18"/>
    </row>
    <row r="775" spans="8:12" s="26" customFormat="1" x14ac:dyDescent="0.25">
      <c r="H775" s="18"/>
      <c r="I775" s="18"/>
      <c r="J775" s="18"/>
      <c r="K775" s="18"/>
      <c r="L775" s="18"/>
    </row>
    <row r="776" spans="8:12" s="26" customFormat="1" x14ac:dyDescent="0.25">
      <c r="H776" s="18"/>
      <c r="I776" s="18"/>
      <c r="J776" s="18"/>
      <c r="K776" s="18"/>
      <c r="L776" s="18"/>
    </row>
    <row r="777" spans="8:12" s="26" customFormat="1" x14ac:dyDescent="0.25">
      <c r="H777" s="18"/>
      <c r="I777" s="18"/>
      <c r="J777" s="18"/>
      <c r="K777" s="18"/>
      <c r="L777" s="18"/>
    </row>
    <row r="778" spans="8:12" s="26" customFormat="1" x14ac:dyDescent="0.25">
      <c r="H778" s="18"/>
      <c r="I778" s="18"/>
      <c r="J778" s="18"/>
      <c r="K778" s="18"/>
      <c r="L778" s="18"/>
    </row>
    <row r="779" spans="8:12" s="26" customFormat="1" x14ac:dyDescent="0.25">
      <c r="H779" s="18"/>
      <c r="I779" s="18"/>
      <c r="J779" s="18"/>
      <c r="K779" s="18"/>
      <c r="L779" s="18"/>
    </row>
    <row r="780" spans="8:12" s="26" customFormat="1" x14ac:dyDescent="0.25">
      <c r="H780" s="18"/>
      <c r="I780" s="18"/>
      <c r="J780" s="18"/>
      <c r="K780" s="18"/>
      <c r="L780" s="18"/>
    </row>
    <row r="781" spans="8:12" s="26" customFormat="1" x14ac:dyDescent="0.25">
      <c r="H781" s="18"/>
      <c r="I781" s="18"/>
      <c r="J781" s="18"/>
      <c r="K781" s="18"/>
      <c r="L781" s="18"/>
    </row>
    <row r="782" spans="8:12" s="26" customFormat="1" x14ac:dyDescent="0.25">
      <c r="H782" s="18"/>
      <c r="I782" s="18"/>
      <c r="J782" s="18"/>
      <c r="K782" s="18"/>
      <c r="L782" s="18"/>
    </row>
    <row r="783" spans="8:12" s="26" customFormat="1" x14ac:dyDescent="0.25">
      <c r="H783" s="18"/>
      <c r="I783" s="18"/>
      <c r="J783" s="18"/>
      <c r="K783" s="18"/>
      <c r="L783" s="18"/>
    </row>
    <row r="784" spans="8:12" s="26" customFormat="1" x14ac:dyDescent="0.25">
      <c r="H784" s="18"/>
      <c r="I784" s="18"/>
      <c r="J784" s="18"/>
      <c r="K784" s="18"/>
      <c r="L784" s="18"/>
    </row>
    <row r="785" spans="8:12" s="26" customFormat="1" x14ac:dyDescent="0.25">
      <c r="H785" s="18"/>
      <c r="I785" s="18"/>
      <c r="J785" s="18"/>
      <c r="K785" s="18"/>
      <c r="L785" s="18"/>
    </row>
    <row r="786" spans="8:12" s="26" customFormat="1" x14ac:dyDescent="0.25">
      <c r="H786" s="18"/>
      <c r="I786" s="18"/>
      <c r="J786" s="18"/>
      <c r="K786" s="18"/>
      <c r="L786" s="18"/>
    </row>
    <row r="787" spans="8:12" s="26" customFormat="1" x14ac:dyDescent="0.25">
      <c r="H787" s="18"/>
      <c r="I787" s="18"/>
      <c r="J787" s="18"/>
      <c r="K787" s="18"/>
      <c r="L787" s="18"/>
    </row>
    <row r="788" spans="8:12" s="26" customFormat="1" x14ac:dyDescent="0.25">
      <c r="H788" s="18"/>
      <c r="I788" s="18"/>
      <c r="J788" s="18"/>
      <c r="K788" s="18"/>
      <c r="L788" s="18"/>
    </row>
    <row r="789" spans="8:12" s="26" customFormat="1" x14ac:dyDescent="0.25">
      <c r="H789" s="18"/>
      <c r="I789" s="18"/>
      <c r="J789" s="18"/>
      <c r="K789" s="18"/>
      <c r="L789" s="18"/>
    </row>
    <row r="790" spans="8:12" s="26" customFormat="1" x14ac:dyDescent="0.25">
      <c r="H790" s="18"/>
      <c r="I790" s="18"/>
      <c r="J790" s="18"/>
      <c r="K790" s="18"/>
      <c r="L790" s="18"/>
    </row>
    <row r="791" spans="8:12" s="26" customFormat="1" x14ac:dyDescent="0.25">
      <c r="H791" s="18"/>
      <c r="I791" s="18"/>
      <c r="J791" s="18"/>
      <c r="K791" s="18"/>
      <c r="L791" s="18"/>
    </row>
    <row r="792" spans="8:12" s="26" customFormat="1" x14ac:dyDescent="0.25">
      <c r="H792" s="18"/>
      <c r="I792" s="18"/>
      <c r="J792" s="18"/>
      <c r="K792" s="18"/>
      <c r="L792" s="18"/>
    </row>
    <row r="793" spans="8:12" s="26" customFormat="1" x14ac:dyDescent="0.25">
      <c r="H793" s="18"/>
      <c r="I793" s="18"/>
      <c r="J793" s="18"/>
      <c r="K793" s="18"/>
      <c r="L793" s="18"/>
    </row>
    <row r="794" spans="8:12" s="26" customFormat="1" x14ac:dyDescent="0.25">
      <c r="H794" s="18"/>
      <c r="I794" s="18"/>
      <c r="J794" s="18"/>
      <c r="K794" s="18"/>
      <c r="L794" s="18"/>
    </row>
    <row r="795" spans="8:12" s="26" customFormat="1" x14ac:dyDescent="0.25">
      <c r="H795" s="18"/>
      <c r="I795" s="18"/>
      <c r="J795" s="18"/>
      <c r="K795" s="18"/>
      <c r="L795" s="18"/>
    </row>
    <row r="796" spans="8:12" s="26" customFormat="1" x14ac:dyDescent="0.25">
      <c r="H796" s="18"/>
      <c r="I796" s="18"/>
      <c r="J796" s="18"/>
      <c r="K796" s="18"/>
      <c r="L796" s="18"/>
    </row>
    <row r="797" spans="8:12" s="26" customFormat="1" x14ac:dyDescent="0.25">
      <c r="H797" s="18"/>
      <c r="I797" s="18"/>
      <c r="J797" s="18"/>
      <c r="K797" s="18"/>
      <c r="L797" s="18"/>
    </row>
    <row r="798" spans="8:12" s="26" customFormat="1" x14ac:dyDescent="0.25">
      <c r="H798" s="18"/>
      <c r="I798" s="18"/>
      <c r="J798" s="18"/>
      <c r="K798" s="18"/>
      <c r="L798" s="18"/>
    </row>
    <row r="799" spans="8:12" s="26" customFormat="1" x14ac:dyDescent="0.25">
      <c r="H799" s="18"/>
      <c r="I799" s="18"/>
      <c r="J799" s="18"/>
      <c r="K799" s="18"/>
      <c r="L799" s="18"/>
    </row>
    <row r="800" spans="8:12" s="26" customFormat="1" x14ac:dyDescent="0.25">
      <c r="H800" s="18"/>
      <c r="I800" s="18"/>
      <c r="J800" s="18"/>
      <c r="K800" s="18"/>
      <c r="L800" s="18"/>
    </row>
    <row r="801" spans="8:12" s="26" customFormat="1" x14ac:dyDescent="0.25">
      <c r="H801" s="18"/>
      <c r="I801" s="18"/>
      <c r="J801" s="18"/>
      <c r="K801" s="18"/>
      <c r="L801" s="18"/>
    </row>
    <row r="802" spans="8:12" s="26" customFormat="1" x14ac:dyDescent="0.25">
      <c r="H802" s="18"/>
      <c r="I802" s="18"/>
      <c r="J802" s="18"/>
      <c r="K802" s="18"/>
      <c r="L802" s="18"/>
    </row>
    <row r="803" spans="8:12" s="26" customFormat="1" x14ac:dyDescent="0.25">
      <c r="H803" s="18"/>
      <c r="I803" s="18"/>
      <c r="J803" s="18"/>
      <c r="K803" s="18"/>
      <c r="L803" s="18"/>
    </row>
    <row r="804" spans="8:12" s="26" customFormat="1" x14ac:dyDescent="0.25">
      <c r="H804" s="18"/>
      <c r="I804" s="18"/>
      <c r="J804" s="18"/>
      <c r="K804" s="18"/>
      <c r="L804" s="18"/>
    </row>
    <row r="805" spans="8:12" s="26" customFormat="1" x14ac:dyDescent="0.25">
      <c r="H805" s="18"/>
      <c r="I805" s="18"/>
      <c r="J805" s="18"/>
      <c r="K805" s="18"/>
      <c r="L805" s="18"/>
    </row>
    <row r="806" spans="8:12" s="26" customFormat="1" x14ac:dyDescent="0.25">
      <c r="H806" s="18"/>
      <c r="I806" s="18"/>
      <c r="J806" s="18"/>
      <c r="K806" s="18"/>
      <c r="L806" s="18"/>
    </row>
    <row r="807" spans="8:12" s="26" customFormat="1" x14ac:dyDescent="0.25">
      <c r="H807" s="18"/>
      <c r="I807" s="18"/>
      <c r="J807" s="18"/>
      <c r="K807" s="18"/>
      <c r="L807" s="18"/>
    </row>
    <row r="808" spans="8:12" s="26" customFormat="1" x14ac:dyDescent="0.25">
      <c r="H808" s="18"/>
      <c r="I808" s="18"/>
      <c r="J808" s="18"/>
      <c r="K808" s="18"/>
      <c r="L808" s="18"/>
    </row>
    <row r="809" spans="8:12" s="26" customFormat="1" x14ac:dyDescent="0.25">
      <c r="H809" s="18"/>
      <c r="I809" s="18"/>
      <c r="J809" s="18"/>
      <c r="K809" s="18"/>
      <c r="L809" s="18"/>
    </row>
    <row r="810" spans="8:12" s="26" customFormat="1" x14ac:dyDescent="0.25">
      <c r="H810" s="18"/>
      <c r="I810" s="18"/>
      <c r="J810" s="18"/>
      <c r="K810" s="18"/>
      <c r="L810" s="18"/>
    </row>
    <row r="811" spans="8:12" s="26" customFormat="1" x14ac:dyDescent="0.25">
      <c r="H811" s="18"/>
      <c r="I811" s="18"/>
      <c r="J811" s="18"/>
      <c r="K811" s="18"/>
      <c r="L811" s="18"/>
    </row>
    <row r="812" spans="8:12" s="26" customFormat="1" x14ac:dyDescent="0.25">
      <c r="H812" s="18"/>
      <c r="I812" s="18"/>
      <c r="J812" s="18"/>
      <c r="K812" s="18"/>
      <c r="L812" s="18"/>
    </row>
    <row r="813" spans="8:12" s="26" customFormat="1" x14ac:dyDescent="0.25">
      <c r="H813" s="18"/>
      <c r="I813" s="18"/>
      <c r="J813" s="18"/>
      <c r="K813" s="18"/>
      <c r="L813" s="18"/>
    </row>
    <row r="814" spans="8:12" s="26" customFormat="1" x14ac:dyDescent="0.25">
      <c r="H814" s="18"/>
      <c r="I814" s="18"/>
      <c r="J814" s="18"/>
      <c r="K814" s="18"/>
      <c r="L814" s="18"/>
    </row>
    <row r="815" spans="8:12" s="26" customFormat="1" x14ac:dyDescent="0.25">
      <c r="H815" s="18"/>
      <c r="I815" s="18"/>
      <c r="J815" s="18"/>
      <c r="K815" s="18"/>
      <c r="L815" s="18"/>
    </row>
    <row r="816" spans="8:12" s="26" customFormat="1" x14ac:dyDescent="0.25">
      <c r="H816" s="18"/>
      <c r="I816" s="18"/>
      <c r="J816" s="18"/>
      <c r="K816" s="18"/>
      <c r="L816" s="18"/>
    </row>
    <row r="817" spans="6:12" s="26" customFormat="1" x14ac:dyDescent="0.25">
      <c r="H817" s="18"/>
      <c r="I817" s="18"/>
      <c r="J817" s="18"/>
      <c r="K817" s="18"/>
      <c r="L817" s="18"/>
    </row>
    <row r="818" spans="6:12" s="26" customFormat="1" x14ac:dyDescent="0.25">
      <c r="H818" s="18"/>
      <c r="I818" s="18"/>
      <c r="J818" s="18"/>
      <c r="K818" s="18"/>
      <c r="L818" s="18"/>
    </row>
    <row r="819" spans="6:12" s="26" customFormat="1" x14ac:dyDescent="0.25">
      <c r="H819" s="18"/>
      <c r="I819" s="18"/>
      <c r="J819" s="18"/>
      <c r="K819" s="18"/>
      <c r="L819" s="18"/>
    </row>
    <row r="820" spans="6:12" s="26" customFormat="1" x14ac:dyDescent="0.25">
      <c r="H820" s="18"/>
      <c r="I820" s="18"/>
      <c r="J820" s="18"/>
      <c r="K820" s="18"/>
      <c r="L820" s="18"/>
    </row>
    <row r="821" spans="6:12" s="26" customFormat="1" x14ac:dyDescent="0.25">
      <c r="H821" s="18"/>
      <c r="I821" s="18"/>
      <c r="J821" s="18"/>
      <c r="K821" s="18"/>
      <c r="L821" s="18"/>
    </row>
    <row r="822" spans="6:12" s="26" customFormat="1" x14ac:dyDescent="0.25">
      <c r="H822" s="18"/>
      <c r="I822" s="18"/>
      <c r="J822" s="18"/>
      <c r="K822" s="18"/>
      <c r="L822" s="18"/>
    </row>
    <row r="823" spans="6:12" s="26" customFormat="1" x14ac:dyDescent="0.25">
      <c r="H823" s="18"/>
      <c r="I823" s="18"/>
      <c r="J823" s="18"/>
      <c r="K823" s="18"/>
      <c r="L823" s="18"/>
    </row>
    <row r="824" spans="6:12" s="26" customFormat="1" x14ac:dyDescent="0.25">
      <c r="H824" s="18"/>
      <c r="I824" s="18"/>
      <c r="J824" s="18"/>
      <c r="K824" s="18"/>
      <c r="L824" s="18"/>
    </row>
    <row r="825" spans="6:12" s="26" customFormat="1" x14ac:dyDescent="0.25">
      <c r="H825" s="18"/>
      <c r="I825" s="18"/>
      <c r="J825" s="18"/>
      <c r="K825" s="18"/>
      <c r="L825" s="18"/>
    </row>
    <row r="826" spans="6:12" s="26" customFormat="1" x14ac:dyDescent="0.25">
      <c r="H826" s="18"/>
      <c r="I826" s="18"/>
      <c r="J826" s="18"/>
      <c r="K826" s="18"/>
      <c r="L826" s="18"/>
    </row>
    <row r="827" spans="6:12" s="26" customFormat="1" x14ac:dyDescent="0.25">
      <c r="H827" s="18"/>
      <c r="I827" s="18"/>
      <c r="J827" s="18"/>
      <c r="K827" s="18"/>
      <c r="L827" s="18"/>
    </row>
    <row r="828" spans="6:12" s="26" customFormat="1" x14ac:dyDescent="0.25">
      <c r="H828" s="18"/>
      <c r="I828" s="18"/>
      <c r="J828" s="18"/>
      <c r="K828" s="18"/>
      <c r="L828" s="18"/>
    </row>
    <row r="829" spans="6:12" s="26" customFormat="1" x14ac:dyDescent="0.25">
      <c r="H829" s="18"/>
      <c r="I829" s="18"/>
      <c r="J829" s="18"/>
      <c r="K829" s="18"/>
      <c r="L829" s="18"/>
    </row>
    <row r="830" spans="6:12" s="26" customFormat="1" x14ac:dyDescent="0.25">
      <c r="H830" s="18"/>
      <c r="I830" s="18"/>
      <c r="J830" s="18"/>
      <c r="K830" s="18"/>
      <c r="L830" s="18"/>
    </row>
    <row r="831" spans="6:12" s="26" customFormat="1" x14ac:dyDescent="0.25">
      <c r="F831" s="25"/>
      <c r="H831" s="18"/>
      <c r="I831" s="18"/>
      <c r="J831" s="18"/>
      <c r="K831" s="18"/>
      <c r="L831" s="18"/>
    </row>
    <row r="832" spans="6:12" s="26" customFormat="1" x14ac:dyDescent="0.25">
      <c r="F832" s="25"/>
      <c r="H832" s="18"/>
      <c r="I832" s="18"/>
      <c r="J832" s="18"/>
      <c r="K832" s="18"/>
      <c r="L832" s="18"/>
    </row>
    <row r="833" spans="6:12" s="26" customFormat="1" x14ac:dyDescent="0.25">
      <c r="F833" s="25"/>
      <c r="H833" s="18"/>
      <c r="I833" s="18"/>
      <c r="J833" s="18"/>
      <c r="K833" s="18"/>
      <c r="L833" s="18"/>
    </row>
    <row r="834" spans="6:12" s="26" customFormat="1" x14ac:dyDescent="0.25">
      <c r="F834" s="25"/>
      <c r="H834" s="18"/>
      <c r="I834" s="18"/>
      <c r="J834" s="18"/>
      <c r="K834" s="18"/>
      <c r="L834" s="18"/>
    </row>
    <row r="835" spans="6:12" s="26" customFormat="1" x14ac:dyDescent="0.25">
      <c r="F835" s="25"/>
      <c r="H835" s="18"/>
      <c r="I835" s="18"/>
      <c r="J835" s="18"/>
      <c r="K835" s="18"/>
      <c r="L835" s="18"/>
    </row>
  </sheetData>
  <mergeCells count="5">
    <mergeCell ref="B2:H2"/>
    <mergeCell ref="J8:K8"/>
    <mergeCell ref="J9:K9"/>
    <mergeCell ref="J11:L11"/>
    <mergeCell ref="J26:K26"/>
  </mergeCells>
  <conditionalFormatting sqref="G4:G225">
    <cfRule type="colorScale" priority="1">
      <colorScale>
        <cfvo type="num" val="1"/>
        <cfvo type="num" val="5"/>
        <cfvo type="num" val="20"/>
        <color theme="4" tint="0.39997558519241921"/>
        <color rgb="FF69BF5D"/>
        <color theme="6" tint="0.39997558519241921"/>
      </colorScale>
    </cfRule>
  </conditionalFormatting>
  <conditionalFormatting sqref="H4:H207">
    <cfRule type="colorScale" priority="123">
      <colorScale>
        <cfvo type="num" val="1"/>
        <cfvo type="percentile" val="50"/>
        <cfvo type="percent" val="100"/>
        <color theme="0" tint="-4.9989318521683403E-2"/>
        <color theme="4" tint="0.39997558519241921"/>
        <color theme="4" tint="-0.499984740745262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FCD9-9E9A-4870-A526-12239122F209}">
  <sheetPr>
    <tabColor theme="8" tint="-0.499984740745262"/>
  </sheetPr>
  <dimension ref="B1:L835"/>
  <sheetViews>
    <sheetView showGridLines="0" topLeftCell="A7" zoomScale="130" zoomScaleNormal="130" workbookViewId="0">
      <selection activeCell="F33" sqref="F33"/>
    </sheetView>
  </sheetViews>
  <sheetFormatPr baseColWidth="10" defaultRowHeight="15" x14ac:dyDescent="0.25"/>
  <cols>
    <col min="1" max="1" width="7.28515625" style="18" customWidth="1"/>
    <col min="2" max="3" width="7.7109375" style="26" customWidth="1"/>
    <col min="4" max="4" width="42.85546875" style="26" bestFit="1" customWidth="1"/>
    <col min="5" max="5" width="11.42578125" style="26" customWidth="1"/>
    <col min="6" max="6" width="15.85546875" style="25" customWidth="1"/>
    <col min="7" max="7" width="15.5703125" style="26" customWidth="1"/>
    <col min="8" max="8" width="17.28515625" style="18" bestFit="1" customWidth="1"/>
    <col min="9" max="9" width="11.42578125" style="18"/>
    <col min="10" max="10" width="11.42578125" style="18" customWidth="1"/>
    <col min="11" max="12" width="11.42578125" style="18"/>
    <col min="13" max="13" width="5.5703125" style="18" customWidth="1"/>
    <col min="14" max="16384" width="11.42578125" style="18"/>
  </cols>
  <sheetData>
    <row r="1" spans="2:11" x14ac:dyDescent="0.25">
      <c r="F1" s="26"/>
    </row>
    <row r="2" spans="2:11" x14ac:dyDescent="0.25">
      <c r="B2" s="153" t="s">
        <v>716</v>
      </c>
      <c r="C2" s="154"/>
      <c r="D2" s="154"/>
      <c r="E2" s="154"/>
      <c r="F2" s="154"/>
      <c r="G2" s="154"/>
    </row>
    <row r="3" spans="2:11" x14ac:dyDescent="0.25">
      <c r="B3" s="25" t="s">
        <v>27</v>
      </c>
      <c r="C3" s="25" t="s">
        <v>960</v>
      </c>
      <c r="D3" s="25" t="s">
        <v>41</v>
      </c>
      <c r="E3" s="25" t="s">
        <v>28</v>
      </c>
      <c r="F3" s="25" t="s">
        <v>180</v>
      </c>
      <c r="G3" s="25" t="s">
        <v>36</v>
      </c>
      <c r="I3" s="27" t="s">
        <v>29</v>
      </c>
      <c r="J3" s="20" t="s">
        <v>34</v>
      </c>
      <c r="K3" s="21" t="s">
        <v>30</v>
      </c>
    </row>
    <row r="4" spans="2:11" x14ac:dyDescent="0.25">
      <c r="B4" s="25">
        <v>1</v>
      </c>
      <c r="C4" s="25" t="s">
        <v>961</v>
      </c>
      <c r="D4" s="120" t="s">
        <v>923</v>
      </c>
      <c r="E4" s="21" t="s">
        <v>30</v>
      </c>
      <c r="F4" s="28" t="s">
        <v>925</v>
      </c>
      <c r="G4" s="25"/>
      <c r="I4" s="27">
        <f>SUMIF(Lorcana17202326[[#All],[Couleur]],I3,Lorcana17202326[[#All],[Nb de cartes]])</f>
        <v>3</v>
      </c>
      <c r="J4" s="20">
        <f>SUMIF(Lorcana17202326[[#All],[Couleur]],J3,Lorcana17202326[[#All],[Nb de cartes]])</f>
        <v>1</v>
      </c>
      <c r="K4" s="21">
        <f>SUMIF(Lorcana17202326[[#All],[Couleur]],K3,Lorcana17202326[[#All],[Nb de cartes]])</f>
        <v>3</v>
      </c>
    </row>
    <row r="5" spans="2:11" x14ac:dyDescent="0.25">
      <c r="B5" s="25">
        <v>1</v>
      </c>
      <c r="C5" s="25" t="s">
        <v>962</v>
      </c>
      <c r="D5" s="119" t="s">
        <v>963</v>
      </c>
      <c r="E5" s="21" t="s">
        <v>30</v>
      </c>
      <c r="F5" s="28" t="s">
        <v>964</v>
      </c>
      <c r="G5" s="25">
        <v>2</v>
      </c>
      <c r="I5" s="22" t="s">
        <v>31</v>
      </c>
      <c r="J5" s="23" t="s">
        <v>32</v>
      </c>
      <c r="K5" s="24" t="s">
        <v>33</v>
      </c>
    </row>
    <row r="6" spans="2:11" x14ac:dyDescent="0.25">
      <c r="B6" s="25">
        <v>2</v>
      </c>
      <c r="C6" s="25" t="s">
        <v>961</v>
      </c>
      <c r="D6" s="120" t="s">
        <v>924</v>
      </c>
      <c r="E6" s="23" t="s">
        <v>32</v>
      </c>
      <c r="F6" s="28" t="s">
        <v>925</v>
      </c>
      <c r="G6" s="25"/>
      <c r="I6" s="22">
        <f>SUMIF(Lorcana17202326[[#All],[Couleur]],I5,Lorcana17202326[[#All],[Nb de cartes]])</f>
        <v>1</v>
      </c>
      <c r="J6" s="23">
        <f>SUMIF(Lorcana17202326[[#All],[Couleur]],J5,Lorcana17202326[[#All],[Nb de cartes]])</f>
        <v>1</v>
      </c>
      <c r="K6" s="24">
        <f>SUMIF(Lorcana17202326[[#All],[Couleur]],K5,Lorcana17202326[[#All],[Nb de cartes]])</f>
        <v>3</v>
      </c>
    </row>
    <row r="7" spans="2:11" x14ac:dyDescent="0.25">
      <c r="B7" s="25">
        <v>3</v>
      </c>
      <c r="C7" s="25" t="s">
        <v>961</v>
      </c>
      <c r="D7" s="120" t="s">
        <v>926</v>
      </c>
      <c r="E7" s="27" t="s">
        <v>29</v>
      </c>
      <c r="F7" s="28" t="s">
        <v>925</v>
      </c>
      <c r="G7" s="25"/>
    </row>
    <row r="8" spans="2:11" x14ac:dyDescent="0.25">
      <c r="B8" s="25">
        <v>4</v>
      </c>
      <c r="C8" s="25" t="s">
        <v>961</v>
      </c>
      <c r="D8" s="120" t="s">
        <v>927</v>
      </c>
      <c r="E8" s="20" t="s">
        <v>34</v>
      </c>
      <c r="F8" s="28" t="s">
        <v>925</v>
      </c>
      <c r="G8" s="25"/>
      <c r="I8" s="147" t="s">
        <v>37</v>
      </c>
      <c r="J8" s="147"/>
      <c r="K8" s="117">
        <f>SUM(Lorcana17202326[Nb de cartes])</f>
        <v>12</v>
      </c>
    </row>
    <row r="9" spans="2:11" x14ac:dyDescent="0.25">
      <c r="B9" s="25">
        <v>5</v>
      </c>
      <c r="C9" s="25" t="s">
        <v>961</v>
      </c>
      <c r="D9" s="120" t="s">
        <v>928</v>
      </c>
      <c r="E9" s="21" t="s">
        <v>30</v>
      </c>
      <c r="F9" s="28" t="s">
        <v>925</v>
      </c>
      <c r="G9" s="25"/>
      <c r="I9" s="147"/>
      <c r="J9" s="147"/>
      <c r="K9" s="117"/>
    </row>
    <row r="10" spans="2:11" x14ac:dyDescent="0.25">
      <c r="B10" s="25">
        <v>6</v>
      </c>
      <c r="C10" s="25" t="s">
        <v>961</v>
      </c>
      <c r="D10" s="120" t="s">
        <v>929</v>
      </c>
      <c r="E10" s="24" t="s">
        <v>33</v>
      </c>
      <c r="F10" s="28" t="s">
        <v>925</v>
      </c>
      <c r="G10" s="25"/>
    </row>
    <row r="11" spans="2:11" x14ac:dyDescent="0.25">
      <c r="B11" s="25">
        <v>7</v>
      </c>
      <c r="C11" s="25" t="s">
        <v>961</v>
      </c>
      <c r="D11" s="120" t="s">
        <v>930</v>
      </c>
      <c r="E11" s="22" t="s">
        <v>31</v>
      </c>
      <c r="F11" s="28" t="s">
        <v>925</v>
      </c>
      <c r="G11" s="25"/>
      <c r="I11" s="155" t="s">
        <v>259</v>
      </c>
      <c r="J11" s="155"/>
      <c r="K11" s="155"/>
    </row>
    <row r="12" spans="2:11" x14ac:dyDescent="0.25">
      <c r="B12" s="25">
        <v>8</v>
      </c>
      <c r="C12" s="25" t="s">
        <v>961</v>
      </c>
      <c r="D12" s="120" t="s">
        <v>932</v>
      </c>
      <c r="E12" s="24" t="s">
        <v>33</v>
      </c>
      <c r="F12" s="28" t="s">
        <v>931</v>
      </c>
      <c r="G12" s="25"/>
      <c r="I12" s="29"/>
      <c r="J12" s="30"/>
      <c r="K12" s="118"/>
    </row>
    <row r="13" spans="2:11" x14ac:dyDescent="0.25">
      <c r="B13" s="25">
        <v>9</v>
      </c>
      <c r="C13" s="25" t="s">
        <v>961</v>
      </c>
      <c r="D13" s="120" t="s">
        <v>933</v>
      </c>
      <c r="E13" s="23" t="s">
        <v>32</v>
      </c>
      <c r="F13" s="28" t="s">
        <v>931</v>
      </c>
      <c r="G13" s="25"/>
      <c r="I13" s="46"/>
      <c r="J13" s="47"/>
      <c r="K13" s="48"/>
    </row>
    <row r="14" spans="2:11" x14ac:dyDescent="0.25">
      <c r="B14" s="25">
        <v>10</v>
      </c>
      <c r="C14" s="25" t="s">
        <v>961</v>
      </c>
      <c r="D14" s="120" t="s">
        <v>934</v>
      </c>
      <c r="E14" s="27" t="s">
        <v>29</v>
      </c>
      <c r="F14" s="28" t="s">
        <v>931</v>
      </c>
      <c r="G14" s="25"/>
      <c r="I14" s="46"/>
      <c r="J14" s="47"/>
      <c r="K14" s="48"/>
    </row>
    <row r="15" spans="2:11" x14ac:dyDescent="0.25">
      <c r="B15" s="25">
        <v>11</v>
      </c>
      <c r="C15" s="25" t="s">
        <v>961</v>
      </c>
      <c r="D15" s="120" t="s">
        <v>935</v>
      </c>
      <c r="E15" s="22" t="s">
        <v>31</v>
      </c>
      <c r="F15" s="28" t="s">
        <v>936</v>
      </c>
      <c r="G15" s="25"/>
      <c r="I15" s="34"/>
      <c r="J15" s="35"/>
      <c r="K15" s="36"/>
    </row>
    <row r="16" spans="2:11" x14ac:dyDescent="0.25">
      <c r="B16" s="25">
        <v>12</v>
      </c>
      <c r="C16" s="25" t="s">
        <v>961</v>
      </c>
      <c r="D16" s="120" t="s">
        <v>937</v>
      </c>
      <c r="E16" s="23" t="s">
        <v>32</v>
      </c>
      <c r="F16" s="28">
        <v>2023</v>
      </c>
      <c r="G16" s="25"/>
      <c r="I16" s="38"/>
      <c r="J16" s="38"/>
      <c r="K16" s="31"/>
    </row>
    <row r="17" spans="2:11" x14ac:dyDescent="0.25">
      <c r="B17" s="25">
        <v>13</v>
      </c>
      <c r="C17" s="25" t="s">
        <v>961</v>
      </c>
      <c r="D17" s="120" t="s">
        <v>938</v>
      </c>
      <c r="E17" s="22" t="s">
        <v>31</v>
      </c>
      <c r="F17" s="28" t="s">
        <v>965</v>
      </c>
      <c r="G17" s="25"/>
      <c r="I17" s="49"/>
      <c r="J17" s="49"/>
      <c r="K17" s="50"/>
    </row>
    <row r="18" spans="2:11" x14ac:dyDescent="0.25">
      <c r="B18" s="25">
        <v>14</v>
      </c>
      <c r="C18" s="25" t="s">
        <v>961</v>
      </c>
      <c r="D18" s="120" t="s">
        <v>945</v>
      </c>
      <c r="E18" s="22" t="s">
        <v>31</v>
      </c>
      <c r="F18" s="28" t="s">
        <v>931</v>
      </c>
      <c r="G18" s="25"/>
      <c r="I18" s="49"/>
      <c r="J18" s="49"/>
      <c r="K18" s="50"/>
    </row>
    <row r="19" spans="2:11" x14ac:dyDescent="0.25">
      <c r="B19" s="25">
        <v>15</v>
      </c>
      <c r="C19" s="25" t="s">
        <v>961</v>
      </c>
      <c r="D19" s="120" t="s">
        <v>946</v>
      </c>
      <c r="E19" s="20" t="s">
        <v>34</v>
      </c>
      <c r="F19" s="28" t="s">
        <v>931</v>
      </c>
      <c r="G19" s="25"/>
      <c r="I19" s="39"/>
      <c r="J19" s="39"/>
      <c r="K19" s="37"/>
    </row>
    <row r="20" spans="2:11" x14ac:dyDescent="0.25">
      <c r="B20" s="25">
        <v>16</v>
      </c>
      <c r="C20" s="25" t="s">
        <v>961</v>
      </c>
      <c r="D20" s="120" t="s">
        <v>947</v>
      </c>
      <c r="E20" s="21" t="s">
        <v>30</v>
      </c>
      <c r="F20" s="28" t="s">
        <v>931</v>
      </c>
      <c r="G20" s="25"/>
      <c r="I20" s="27"/>
      <c r="J20" s="20"/>
      <c r="K20" s="21"/>
    </row>
    <row r="21" spans="2:11" x14ac:dyDescent="0.25">
      <c r="B21" s="25">
        <v>17</v>
      </c>
      <c r="C21" s="25" t="s">
        <v>961</v>
      </c>
      <c r="D21" s="120" t="s">
        <v>948</v>
      </c>
      <c r="E21" s="22" t="s">
        <v>31</v>
      </c>
      <c r="F21" s="28" t="s">
        <v>931</v>
      </c>
      <c r="G21" s="25"/>
      <c r="I21" s="51"/>
      <c r="J21" s="20"/>
      <c r="K21" s="21"/>
    </row>
    <row r="22" spans="2:11" x14ac:dyDescent="0.25">
      <c r="B22" s="25">
        <v>18</v>
      </c>
      <c r="C22" s="25" t="s">
        <v>961</v>
      </c>
      <c r="D22" s="120" t="s">
        <v>949</v>
      </c>
      <c r="E22" s="23" t="s">
        <v>32</v>
      </c>
      <c r="F22" s="28" t="s">
        <v>941</v>
      </c>
      <c r="G22" s="25">
        <v>1</v>
      </c>
      <c r="I22" s="40"/>
      <c r="J22" s="41"/>
      <c r="K22" s="42"/>
    </row>
    <row r="23" spans="2:11" x14ac:dyDescent="0.25">
      <c r="B23" s="25">
        <v>19</v>
      </c>
      <c r="C23" s="25" t="s">
        <v>961</v>
      </c>
      <c r="D23" s="120" t="s">
        <v>950</v>
      </c>
      <c r="E23" s="27" t="s">
        <v>29</v>
      </c>
      <c r="F23" s="28" t="s">
        <v>941</v>
      </c>
      <c r="G23" s="25">
        <v>1</v>
      </c>
      <c r="I23" s="22"/>
      <c r="J23" s="23"/>
      <c r="K23" s="24"/>
    </row>
    <row r="24" spans="2:11" x14ac:dyDescent="0.25">
      <c r="B24" s="25">
        <v>20</v>
      </c>
      <c r="C24" s="25" t="s">
        <v>961</v>
      </c>
      <c r="D24" s="120" t="s">
        <v>939</v>
      </c>
      <c r="E24" s="20" t="s">
        <v>34</v>
      </c>
      <c r="F24" s="28" t="s">
        <v>941</v>
      </c>
      <c r="G24" s="25">
        <v>1</v>
      </c>
      <c r="I24" s="22"/>
      <c r="J24" s="23"/>
      <c r="K24" s="24"/>
    </row>
    <row r="25" spans="2:11" x14ac:dyDescent="0.25">
      <c r="B25" s="25">
        <v>21</v>
      </c>
      <c r="C25" s="25" t="s">
        <v>961</v>
      </c>
      <c r="D25" s="120" t="s">
        <v>940</v>
      </c>
      <c r="E25" s="21" t="s">
        <v>30</v>
      </c>
      <c r="F25" s="28" t="s">
        <v>941</v>
      </c>
      <c r="G25" s="25">
        <v>1</v>
      </c>
      <c r="I25" s="43"/>
      <c r="J25" s="44"/>
      <c r="K25" s="45"/>
    </row>
    <row r="26" spans="2:11" x14ac:dyDescent="0.25">
      <c r="B26" s="25">
        <v>22</v>
      </c>
      <c r="C26" s="25" t="s">
        <v>961</v>
      </c>
      <c r="D26" s="120" t="s">
        <v>942</v>
      </c>
      <c r="E26" s="24" t="s">
        <v>33</v>
      </c>
      <c r="F26" s="28" t="s">
        <v>941</v>
      </c>
      <c r="G26" s="25">
        <v>1</v>
      </c>
      <c r="I26" s="156"/>
      <c r="J26" s="156"/>
      <c r="K26" s="52"/>
    </row>
    <row r="27" spans="2:11" x14ac:dyDescent="0.25">
      <c r="B27" s="25">
        <v>23</v>
      </c>
      <c r="C27" s="25" t="s">
        <v>961</v>
      </c>
      <c r="D27" s="120" t="s">
        <v>943</v>
      </c>
      <c r="E27" s="22" t="s">
        <v>31</v>
      </c>
      <c r="F27" s="28" t="s">
        <v>941</v>
      </c>
      <c r="G27" s="25">
        <v>1</v>
      </c>
    </row>
    <row r="28" spans="2:11" x14ac:dyDescent="0.25">
      <c r="B28" s="25">
        <v>24</v>
      </c>
      <c r="C28" s="25" t="s">
        <v>961</v>
      </c>
      <c r="D28" s="120" t="s">
        <v>944</v>
      </c>
      <c r="E28" s="21" t="s">
        <v>30</v>
      </c>
      <c r="F28" s="28" t="s">
        <v>931</v>
      </c>
      <c r="G28" s="25"/>
    </row>
    <row r="29" spans="2:11" x14ac:dyDescent="0.25">
      <c r="B29" s="25">
        <v>26</v>
      </c>
      <c r="C29" s="25" t="s">
        <v>961</v>
      </c>
      <c r="D29" s="120" t="s">
        <v>954</v>
      </c>
      <c r="E29" s="20" t="s">
        <v>34</v>
      </c>
      <c r="F29" s="28" t="s">
        <v>931</v>
      </c>
      <c r="G29" s="25"/>
    </row>
    <row r="30" spans="2:11" x14ac:dyDescent="0.25">
      <c r="B30" s="25">
        <v>27</v>
      </c>
      <c r="C30" s="25" t="s">
        <v>961</v>
      </c>
      <c r="D30" s="120" t="s">
        <v>955</v>
      </c>
      <c r="E30" s="21" t="s">
        <v>30</v>
      </c>
      <c r="F30" s="28" t="s">
        <v>931</v>
      </c>
      <c r="G30" s="25"/>
    </row>
    <row r="31" spans="2:11" x14ac:dyDescent="0.25">
      <c r="B31" s="25">
        <v>28</v>
      </c>
      <c r="C31" s="25" t="s">
        <v>961</v>
      </c>
      <c r="D31" s="120" t="s">
        <v>956</v>
      </c>
      <c r="E31" s="24" t="s">
        <v>33</v>
      </c>
      <c r="F31" s="28" t="s">
        <v>931</v>
      </c>
      <c r="G31" s="25"/>
    </row>
    <row r="32" spans="2:11" x14ac:dyDescent="0.25">
      <c r="B32" s="25">
        <v>29</v>
      </c>
      <c r="C32" s="25" t="s">
        <v>961</v>
      </c>
      <c r="D32" s="120" t="s">
        <v>957</v>
      </c>
      <c r="E32" s="22" t="s">
        <v>31</v>
      </c>
      <c r="F32" s="28" t="s">
        <v>931</v>
      </c>
      <c r="G32" s="25"/>
    </row>
    <row r="33" spans="2:7" x14ac:dyDescent="0.25">
      <c r="B33" s="25">
        <v>30</v>
      </c>
      <c r="C33" s="25" t="s">
        <v>961</v>
      </c>
      <c r="D33" s="120" t="s">
        <v>924</v>
      </c>
      <c r="E33" s="23" t="s">
        <v>32</v>
      </c>
      <c r="F33" s="28" t="s">
        <v>931</v>
      </c>
      <c r="G33" s="25"/>
    </row>
    <row r="34" spans="2:7" x14ac:dyDescent="0.25">
      <c r="B34" s="25">
        <v>31</v>
      </c>
      <c r="C34" s="25" t="s">
        <v>961</v>
      </c>
      <c r="D34" s="120" t="s">
        <v>951</v>
      </c>
      <c r="E34" s="23" t="s">
        <v>32</v>
      </c>
      <c r="F34" s="28" t="s">
        <v>931</v>
      </c>
      <c r="G34" s="25"/>
    </row>
    <row r="35" spans="2:7" x14ac:dyDescent="0.25">
      <c r="B35" s="25">
        <v>32</v>
      </c>
      <c r="C35" s="25" t="s">
        <v>961</v>
      </c>
      <c r="D35" s="120" t="s">
        <v>952</v>
      </c>
      <c r="E35" s="27" t="s">
        <v>29</v>
      </c>
      <c r="F35" s="28" t="s">
        <v>931</v>
      </c>
      <c r="G35" s="25"/>
    </row>
    <row r="36" spans="2:7" x14ac:dyDescent="0.25">
      <c r="B36" s="25">
        <v>33</v>
      </c>
      <c r="C36" s="25" t="s">
        <v>961</v>
      </c>
      <c r="D36" s="120" t="s">
        <v>953</v>
      </c>
      <c r="E36" s="24" t="s">
        <v>33</v>
      </c>
      <c r="F36" s="28" t="s">
        <v>931</v>
      </c>
      <c r="G36" s="25"/>
    </row>
    <row r="37" spans="2:7" x14ac:dyDescent="0.25">
      <c r="B37" s="25">
        <v>39</v>
      </c>
      <c r="C37" s="25" t="s">
        <v>961</v>
      </c>
      <c r="D37" s="119" t="s">
        <v>958</v>
      </c>
      <c r="E37" s="24" t="s">
        <v>33</v>
      </c>
      <c r="F37" s="28" t="s">
        <v>931</v>
      </c>
      <c r="G37" s="25">
        <v>2</v>
      </c>
    </row>
    <row r="38" spans="2:7" x14ac:dyDescent="0.25">
      <c r="B38" s="25">
        <v>40</v>
      </c>
      <c r="C38" s="25" t="s">
        <v>961</v>
      </c>
      <c r="D38" s="119" t="s">
        <v>959</v>
      </c>
      <c r="E38" s="27" t="s">
        <v>29</v>
      </c>
      <c r="F38" s="28" t="s">
        <v>931</v>
      </c>
      <c r="G38" s="25">
        <v>2</v>
      </c>
    </row>
    <row r="39" spans="2:7" x14ac:dyDescent="0.25">
      <c r="F39" s="26"/>
    </row>
    <row r="40" spans="2:7" x14ac:dyDescent="0.25">
      <c r="F40" s="26"/>
    </row>
    <row r="41" spans="2:7" x14ac:dyDescent="0.25">
      <c r="F41" s="26"/>
    </row>
    <row r="42" spans="2:7" x14ac:dyDescent="0.25">
      <c r="F42" s="26"/>
    </row>
    <row r="43" spans="2:7" x14ac:dyDescent="0.25">
      <c r="F43" s="26"/>
    </row>
    <row r="44" spans="2:7" x14ac:dyDescent="0.25">
      <c r="F44" s="26"/>
    </row>
    <row r="45" spans="2:7" x14ac:dyDescent="0.25">
      <c r="F45" s="26"/>
    </row>
    <row r="46" spans="2:7" x14ac:dyDescent="0.25">
      <c r="F46" s="26"/>
    </row>
    <row r="47" spans="2:7" x14ac:dyDescent="0.25">
      <c r="F47" s="26"/>
    </row>
    <row r="48" spans="2:7" x14ac:dyDescent="0.25">
      <c r="F48" s="26"/>
    </row>
    <row r="49" spans="6:6" x14ac:dyDescent="0.25">
      <c r="F49" s="26"/>
    </row>
    <row r="50" spans="6:6" x14ac:dyDescent="0.25">
      <c r="F50" s="26"/>
    </row>
    <row r="51" spans="6:6" x14ac:dyDescent="0.25">
      <c r="F51" s="26"/>
    </row>
    <row r="52" spans="6:6" x14ac:dyDescent="0.25">
      <c r="F52" s="26"/>
    </row>
    <row r="53" spans="6:6" x14ac:dyDescent="0.25">
      <c r="F53" s="26"/>
    </row>
    <row r="54" spans="6:6" x14ac:dyDescent="0.25">
      <c r="F54" s="26"/>
    </row>
    <row r="55" spans="6:6" x14ac:dyDescent="0.25">
      <c r="F55" s="26"/>
    </row>
    <row r="56" spans="6:6" x14ac:dyDescent="0.25">
      <c r="F56" s="26"/>
    </row>
    <row r="57" spans="6:6" x14ac:dyDescent="0.25">
      <c r="F57" s="26"/>
    </row>
    <row r="58" spans="6:6" x14ac:dyDescent="0.25">
      <c r="F58" s="26"/>
    </row>
    <row r="59" spans="6:6" x14ac:dyDescent="0.25">
      <c r="F59" s="26"/>
    </row>
    <row r="60" spans="6:6" x14ac:dyDescent="0.25">
      <c r="F60" s="26"/>
    </row>
    <row r="61" spans="6:6" x14ac:dyDescent="0.25">
      <c r="F61" s="26"/>
    </row>
    <row r="62" spans="6:6" x14ac:dyDescent="0.25">
      <c r="F62" s="26"/>
    </row>
    <row r="63" spans="6:6" x14ac:dyDescent="0.25">
      <c r="F63" s="26"/>
    </row>
    <row r="64" spans="6:6" x14ac:dyDescent="0.25">
      <c r="F64" s="26"/>
    </row>
    <row r="65" spans="6:6" x14ac:dyDescent="0.25">
      <c r="F65" s="26"/>
    </row>
    <row r="66" spans="6:6" x14ac:dyDescent="0.25">
      <c r="F66" s="26"/>
    </row>
    <row r="67" spans="6:6" x14ac:dyDescent="0.25">
      <c r="F67" s="26"/>
    </row>
    <row r="68" spans="6:6" x14ac:dyDescent="0.25">
      <c r="F68" s="26"/>
    </row>
    <row r="69" spans="6:6" x14ac:dyDescent="0.25">
      <c r="F69" s="26"/>
    </row>
    <row r="70" spans="6:6" x14ac:dyDescent="0.25">
      <c r="F70" s="26"/>
    </row>
    <row r="71" spans="6:6" x14ac:dyDescent="0.25">
      <c r="F71" s="26"/>
    </row>
    <row r="72" spans="6:6" x14ac:dyDescent="0.25">
      <c r="F72" s="26"/>
    </row>
    <row r="73" spans="6:6" x14ac:dyDescent="0.25">
      <c r="F73" s="26"/>
    </row>
    <row r="74" spans="6:6" x14ac:dyDescent="0.25">
      <c r="F74" s="26"/>
    </row>
    <row r="75" spans="6:6" x14ac:dyDescent="0.25">
      <c r="F75" s="26"/>
    </row>
    <row r="76" spans="6:6" x14ac:dyDescent="0.25">
      <c r="F76" s="26"/>
    </row>
    <row r="77" spans="6:6" x14ac:dyDescent="0.25">
      <c r="F77" s="26"/>
    </row>
    <row r="78" spans="6:6" x14ac:dyDescent="0.25">
      <c r="F78" s="26"/>
    </row>
    <row r="79" spans="6:6" x14ac:dyDescent="0.25">
      <c r="F79" s="26"/>
    </row>
    <row r="80" spans="6:6" x14ac:dyDescent="0.25">
      <c r="F80" s="26"/>
    </row>
    <row r="81" spans="6:6" x14ac:dyDescent="0.25">
      <c r="F81" s="26"/>
    </row>
    <row r="82" spans="6:6" x14ac:dyDescent="0.25">
      <c r="F82" s="26"/>
    </row>
    <row r="83" spans="6:6" x14ac:dyDescent="0.25">
      <c r="F83" s="26"/>
    </row>
    <row r="84" spans="6:6" x14ac:dyDescent="0.25">
      <c r="F84" s="26"/>
    </row>
    <row r="85" spans="6:6" x14ac:dyDescent="0.25">
      <c r="F85" s="26"/>
    </row>
    <row r="86" spans="6:6" x14ac:dyDescent="0.25">
      <c r="F86" s="26"/>
    </row>
    <row r="87" spans="6:6" x14ac:dyDescent="0.25">
      <c r="F87" s="26"/>
    </row>
    <row r="88" spans="6:6" x14ac:dyDescent="0.25">
      <c r="F88" s="26"/>
    </row>
    <row r="89" spans="6:6" x14ac:dyDescent="0.25">
      <c r="F89" s="26"/>
    </row>
    <row r="90" spans="6:6" x14ac:dyDescent="0.25">
      <c r="F90" s="26"/>
    </row>
    <row r="91" spans="6:6" x14ac:dyDescent="0.25">
      <c r="F91" s="26"/>
    </row>
    <row r="92" spans="6:6" x14ac:dyDescent="0.25">
      <c r="F92" s="26"/>
    </row>
    <row r="93" spans="6:6" x14ac:dyDescent="0.25">
      <c r="F93" s="26"/>
    </row>
    <row r="94" spans="6:6" x14ac:dyDescent="0.25">
      <c r="F94" s="26"/>
    </row>
    <row r="95" spans="6:6" x14ac:dyDescent="0.25">
      <c r="F95" s="26"/>
    </row>
    <row r="96" spans="6:6" x14ac:dyDescent="0.25">
      <c r="F96" s="26"/>
    </row>
    <row r="97" spans="6:6" x14ac:dyDescent="0.25">
      <c r="F97" s="26"/>
    </row>
    <row r="98" spans="6:6" x14ac:dyDescent="0.25">
      <c r="F98" s="26"/>
    </row>
    <row r="99" spans="6:6" x14ac:dyDescent="0.25">
      <c r="F99" s="26"/>
    </row>
    <row r="100" spans="6:6" x14ac:dyDescent="0.25">
      <c r="F100" s="26"/>
    </row>
    <row r="101" spans="6:6" x14ac:dyDescent="0.25">
      <c r="F101" s="26"/>
    </row>
    <row r="102" spans="6:6" x14ac:dyDescent="0.25">
      <c r="F102" s="26"/>
    </row>
    <row r="103" spans="6:6" x14ac:dyDescent="0.25">
      <c r="F103" s="26"/>
    </row>
    <row r="104" spans="6:6" x14ac:dyDescent="0.25">
      <c r="F104" s="26"/>
    </row>
    <row r="105" spans="6:6" x14ac:dyDescent="0.25">
      <c r="F105" s="26"/>
    </row>
    <row r="106" spans="6:6" x14ac:dyDescent="0.25">
      <c r="F106" s="26"/>
    </row>
    <row r="107" spans="6:6" x14ac:dyDescent="0.25">
      <c r="F107" s="26"/>
    </row>
    <row r="108" spans="6:6" x14ac:dyDescent="0.25">
      <c r="F108" s="26"/>
    </row>
    <row r="109" spans="6:6" x14ac:dyDescent="0.25">
      <c r="F109" s="26"/>
    </row>
    <row r="110" spans="6:6" x14ac:dyDescent="0.25">
      <c r="F110" s="26"/>
    </row>
    <row r="111" spans="6:6" x14ac:dyDescent="0.25">
      <c r="F111" s="26"/>
    </row>
    <row r="112" spans="6:6" x14ac:dyDescent="0.25">
      <c r="F112" s="26"/>
    </row>
    <row r="113" spans="6:6" x14ac:dyDescent="0.25">
      <c r="F113" s="26"/>
    </row>
    <row r="114" spans="6:6" x14ac:dyDescent="0.25">
      <c r="F114" s="26"/>
    </row>
    <row r="115" spans="6:6" x14ac:dyDescent="0.25">
      <c r="F115" s="26"/>
    </row>
    <row r="116" spans="6:6" x14ac:dyDescent="0.25">
      <c r="F116" s="26"/>
    </row>
    <row r="117" spans="6:6" x14ac:dyDescent="0.25">
      <c r="F117" s="26"/>
    </row>
    <row r="118" spans="6:6" x14ac:dyDescent="0.25">
      <c r="F118" s="26"/>
    </row>
    <row r="119" spans="6:6" x14ac:dyDescent="0.25">
      <c r="F119" s="26"/>
    </row>
    <row r="120" spans="6:6" x14ac:dyDescent="0.25">
      <c r="F120" s="26"/>
    </row>
    <row r="121" spans="6:6" x14ac:dyDescent="0.25">
      <c r="F121" s="26"/>
    </row>
    <row r="122" spans="6:6" x14ac:dyDescent="0.25">
      <c r="F122" s="26"/>
    </row>
    <row r="123" spans="6:6" x14ac:dyDescent="0.25">
      <c r="F123" s="26"/>
    </row>
    <row r="124" spans="6:6" x14ac:dyDescent="0.25">
      <c r="F124" s="26"/>
    </row>
    <row r="125" spans="6:6" x14ac:dyDescent="0.25">
      <c r="F125" s="26"/>
    </row>
    <row r="126" spans="6:6" x14ac:dyDescent="0.25">
      <c r="F126" s="26"/>
    </row>
    <row r="127" spans="6:6" x14ac:dyDescent="0.25">
      <c r="F127" s="26"/>
    </row>
    <row r="128" spans="6:6" x14ac:dyDescent="0.25">
      <c r="F128" s="26"/>
    </row>
    <row r="129" spans="6:6" x14ac:dyDescent="0.25">
      <c r="F129" s="26"/>
    </row>
    <row r="130" spans="6:6" x14ac:dyDescent="0.25">
      <c r="F130" s="26"/>
    </row>
    <row r="131" spans="6:6" x14ac:dyDescent="0.25">
      <c r="F131" s="26"/>
    </row>
    <row r="132" spans="6:6" x14ac:dyDescent="0.25">
      <c r="F132" s="26"/>
    </row>
    <row r="133" spans="6:6" x14ac:dyDescent="0.25">
      <c r="F133" s="26"/>
    </row>
    <row r="134" spans="6:6" x14ac:dyDescent="0.25">
      <c r="F134" s="26"/>
    </row>
    <row r="135" spans="6:6" x14ac:dyDescent="0.25">
      <c r="F135" s="26"/>
    </row>
    <row r="136" spans="6:6" x14ac:dyDescent="0.25">
      <c r="F136" s="26"/>
    </row>
    <row r="137" spans="6:6" x14ac:dyDescent="0.25">
      <c r="F137" s="26"/>
    </row>
    <row r="138" spans="6:6" x14ac:dyDescent="0.25">
      <c r="F138" s="26"/>
    </row>
    <row r="139" spans="6:6" x14ac:dyDescent="0.25">
      <c r="F139" s="26"/>
    </row>
    <row r="140" spans="6:6" x14ac:dyDescent="0.25">
      <c r="F140" s="26"/>
    </row>
    <row r="141" spans="6:6" x14ac:dyDescent="0.25">
      <c r="F141" s="26"/>
    </row>
    <row r="142" spans="6:6" x14ac:dyDescent="0.25">
      <c r="F142" s="26"/>
    </row>
    <row r="143" spans="6:6" x14ac:dyDescent="0.25">
      <c r="F143" s="26"/>
    </row>
    <row r="144" spans="6:6" x14ac:dyDescent="0.25">
      <c r="F144" s="26"/>
    </row>
    <row r="145" spans="6:6" x14ac:dyDescent="0.25">
      <c r="F145" s="26"/>
    </row>
    <row r="146" spans="6:6" x14ac:dyDescent="0.25">
      <c r="F146" s="26"/>
    </row>
    <row r="147" spans="6:6" x14ac:dyDescent="0.25">
      <c r="F147" s="26"/>
    </row>
    <row r="148" spans="6:6" x14ac:dyDescent="0.25">
      <c r="F148" s="26"/>
    </row>
    <row r="149" spans="6:6" x14ac:dyDescent="0.25">
      <c r="F149" s="26"/>
    </row>
    <row r="150" spans="6:6" x14ac:dyDescent="0.25">
      <c r="F150" s="26"/>
    </row>
    <row r="151" spans="6:6" x14ac:dyDescent="0.25">
      <c r="F151" s="26"/>
    </row>
    <row r="152" spans="6:6" x14ac:dyDescent="0.25">
      <c r="F152" s="26"/>
    </row>
    <row r="153" spans="6:6" x14ac:dyDescent="0.25">
      <c r="F153" s="26"/>
    </row>
    <row r="154" spans="6:6" x14ac:dyDescent="0.25">
      <c r="F154" s="26"/>
    </row>
    <row r="155" spans="6:6" x14ac:dyDescent="0.25">
      <c r="F155" s="26"/>
    </row>
    <row r="156" spans="6:6" x14ac:dyDescent="0.25">
      <c r="F156" s="26"/>
    </row>
    <row r="157" spans="6:6" x14ac:dyDescent="0.25">
      <c r="F157" s="26"/>
    </row>
    <row r="158" spans="6:6" x14ac:dyDescent="0.25">
      <c r="F158" s="26"/>
    </row>
    <row r="159" spans="6:6" x14ac:dyDescent="0.25">
      <c r="F159" s="26"/>
    </row>
    <row r="160" spans="6:6" x14ac:dyDescent="0.25">
      <c r="F160" s="26"/>
    </row>
    <row r="161" spans="6:6" x14ac:dyDescent="0.25">
      <c r="F161" s="26"/>
    </row>
    <row r="162" spans="6:6" x14ac:dyDescent="0.25">
      <c r="F162" s="26"/>
    </row>
    <row r="163" spans="6:6" x14ac:dyDescent="0.25">
      <c r="F163" s="26"/>
    </row>
    <row r="164" spans="6:6" x14ac:dyDescent="0.25">
      <c r="F164" s="26"/>
    </row>
    <row r="165" spans="6:6" x14ac:dyDescent="0.25">
      <c r="F165" s="26"/>
    </row>
    <row r="166" spans="6:6" x14ac:dyDescent="0.25">
      <c r="F166" s="26"/>
    </row>
    <row r="167" spans="6:6" x14ac:dyDescent="0.25">
      <c r="F167" s="26"/>
    </row>
    <row r="168" spans="6:6" x14ac:dyDescent="0.25">
      <c r="F168" s="26"/>
    </row>
    <row r="169" spans="6:6" x14ac:dyDescent="0.25">
      <c r="F169" s="26"/>
    </row>
    <row r="170" spans="6:6" x14ac:dyDescent="0.25">
      <c r="F170" s="26"/>
    </row>
    <row r="171" spans="6:6" x14ac:dyDescent="0.25">
      <c r="F171" s="26"/>
    </row>
    <row r="172" spans="6:6" x14ac:dyDescent="0.25">
      <c r="F172" s="26"/>
    </row>
    <row r="173" spans="6:6" x14ac:dyDescent="0.25">
      <c r="F173" s="26"/>
    </row>
    <row r="174" spans="6:6" x14ac:dyDescent="0.25">
      <c r="F174" s="26"/>
    </row>
    <row r="175" spans="6:6" x14ac:dyDescent="0.25">
      <c r="F175" s="26"/>
    </row>
    <row r="176" spans="6:6" x14ac:dyDescent="0.25">
      <c r="F176" s="26"/>
    </row>
    <row r="177" spans="6:11" x14ac:dyDescent="0.25">
      <c r="F177" s="26"/>
    </row>
    <row r="178" spans="6:11" x14ac:dyDescent="0.25">
      <c r="F178" s="26"/>
    </row>
    <row r="179" spans="6:11" x14ac:dyDescent="0.25">
      <c r="F179" s="26"/>
    </row>
    <row r="180" spans="6:11" x14ac:dyDescent="0.25">
      <c r="F180" s="26"/>
    </row>
    <row r="181" spans="6:11" x14ac:dyDescent="0.25">
      <c r="F181" s="26"/>
    </row>
    <row r="182" spans="6:11" x14ac:dyDescent="0.25">
      <c r="F182" s="26"/>
    </row>
    <row r="183" spans="6:11" x14ac:dyDescent="0.25">
      <c r="F183" s="26"/>
    </row>
    <row r="184" spans="6:11" x14ac:dyDescent="0.25">
      <c r="F184" s="26"/>
    </row>
    <row r="185" spans="6:11" x14ac:dyDescent="0.25">
      <c r="F185" s="26"/>
    </row>
    <row r="186" spans="6:11" x14ac:dyDescent="0.25">
      <c r="F186" s="26"/>
    </row>
    <row r="187" spans="6:11" s="26" customFormat="1" x14ac:dyDescent="0.25">
      <c r="H187" s="18"/>
      <c r="I187" s="18"/>
      <c r="J187" s="18"/>
      <c r="K187" s="18"/>
    </row>
    <row r="188" spans="6:11" s="26" customFormat="1" x14ac:dyDescent="0.25">
      <c r="H188" s="18"/>
      <c r="I188" s="18"/>
      <c r="J188" s="18"/>
      <c r="K188" s="18"/>
    </row>
    <row r="189" spans="6:11" s="26" customFormat="1" x14ac:dyDescent="0.25">
      <c r="H189" s="18"/>
      <c r="I189" s="18"/>
      <c r="J189" s="18"/>
      <c r="K189" s="18"/>
    </row>
    <row r="190" spans="6:11" s="26" customFormat="1" x14ac:dyDescent="0.25">
      <c r="H190" s="18"/>
      <c r="I190" s="18"/>
      <c r="J190" s="18"/>
      <c r="K190" s="18"/>
    </row>
    <row r="191" spans="6:11" s="26" customFormat="1" x14ac:dyDescent="0.25">
      <c r="H191" s="18"/>
      <c r="I191" s="18"/>
      <c r="J191" s="18"/>
      <c r="K191" s="18"/>
    </row>
    <row r="192" spans="6:11" s="26" customFormat="1" x14ac:dyDescent="0.25">
      <c r="H192" s="18"/>
      <c r="I192" s="18"/>
      <c r="J192" s="18"/>
      <c r="K192" s="18"/>
    </row>
    <row r="193" spans="8:11" s="26" customFormat="1" x14ac:dyDescent="0.25">
      <c r="H193" s="18"/>
      <c r="I193" s="18"/>
      <c r="J193" s="18"/>
      <c r="K193" s="18"/>
    </row>
    <row r="194" spans="8:11" s="26" customFormat="1" x14ac:dyDescent="0.25">
      <c r="H194" s="18"/>
      <c r="I194" s="18"/>
      <c r="J194" s="18"/>
      <c r="K194" s="18"/>
    </row>
    <row r="195" spans="8:11" s="26" customFormat="1" x14ac:dyDescent="0.25">
      <c r="H195" s="18"/>
      <c r="I195" s="18"/>
      <c r="J195" s="18"/>
      <c r="K195" s="18"/>
    </row>
    <row r="196" spans="8:11" s="26" customFormat="1" x14ac:dyDescent="0.25">
      <c r="H196" s="18"/>
      <c r="I196" s="18"/>
      <c r="J196" s="18"/>
      <c r="K196" s="18"/>
    </row>
    <row r="197" spans="8:11" s="26" customFormat="1" x14ac:dyDescent="0.25">
      <c r="H197" s="18"/>
      <c r="I197" s="18"/>
      <c r="J197" s="18"/>
      <c r="K197" s="18"/>
    </row>
    <row r="198" spans="8:11" s="26" customFormat="1" x14ac:dyDescent="0.25">
      <c r="H198" s="18"/>
      <c r="I198" s="18"/>
      <c r="J198" s="18"/>
      <c r="K198" s="18"/>
    </row>
    <row r="199" spans="8:11" s="26" customFormat="1" x14ac:dyDescent="0.25">
      <c r="H199" s="18"/>
      <c r="I199" s="18"/>
      <c r="J199" s="18"/>
      <c r="K199" s="18"/>
    </row>
    <row r="200" spans="8:11" s="26" customFormat="1" x14ac:dyDescent="0.25">
      <c r="H200" s="18"/>
      <c r="I200" s="18"/>
      <c r="J200" s="18"/>
      <c r="K200" s="18"/>
    </row>
    <row r="201" spans="8:11" s="26" customFormat="1" x14ac:dyDescent="0.25">
      <c r="H201" s="18"/>
      <c r="I201" s="18"/>
      <c r="J201" s="18"/>
      <c r="K201" s="18"/>
    </row>
    <row r="202" spans="8:11" s="26" customFormat="1" x14ac:dyDescent="0.25">
      <c r="H202" s="18"/>
      <c r="I202" s="18"/>
      <c r="J202" s="18"/>
      <c r="K202" s="18"/>
    </row>
    <row r="203" spans="8:11" s="26" customFormat="1" x14ac:dyDescent="0.25">
      <c r="H203" s="18"/>
      <c r="I203" s="18"/>
      <c r="J203" s="18"/>
      <c r="K203" s="18"/>
    </row>
    <row r="204" spans="8:11" s="26" customFormat="1" x14ac:dyDescent="0.25">
      <c r="H204" s="18"/>
      <c r="I204" s="18"/>
      <c r="J204" s="18"/>
      <c r="K204" s="18"/>
    </row>
    <row r="205" spans="8:11" s="26" customFormat="1" x14ac:dyDescent="0.25">
      <c r="H205" s="18"/>
      <c r="I205" s="18"/>
      <c r="J205" s="18"/>
      <c r="K205" s="18"/>
    </row>
    <row r="206" spans="8:11" s="26" customFormat="1" x14ac:dyDescent="0.25">
      <c r="H206" s="18"/>
      <c r="I206" s="18"/>
      <c r="J206" s="18"/>
      <c r="K206" s="18"/>
    </row>
    <row r="207" spans="8:11" s="26" customFormat="1" x14ac:dyDescent="0.25">
      <c r="H207" s="18"/>
      <c r="I207" s="18"/>
      <c r="J207" s="18"/>
      <c r="K207" s="18"/>
    </row>
    <row r="208" spans="8:11" s="26" customFormat="1" x14ac:dyDescent="0.25">
      <c r="H208" s="18"/>
      <c r="I208" s="18"/>
      <c r="J208" s="18"/>
      <c r="K208" s="18"/>
    </row>
    <row r="209" spans="8:11" s="26" customFormat="1" x14ac:dyDescent="0.25">
      <c r="H209" s="18"/>
      <c r="I209" s="18"/>
      <c r="J209" s="18"/>
      <c r="K209" s="18"/>
    </row>
    <row r="210" spans="8:11" s="26" customFormat="1" x14ac:dyDescent="0.25">
      <c r="H210" s="18"/>
      <c r="I210" s="18"/>
      <c r="J210" s="18"/>
      <c r="K210" s="18"/>
    </row>
    <row r="211" spans="8:11" s="26" customFormat="1" x14ac:dyDescent="0.25">
      <c r="H211" s="18"/>
      <c r="I211" s="18"/>
      <c r="J211" s="18"/>
      <c r="K211" s="18"/>
    </row>
    <row r="212" spans="8:11" s="26" customFormat="1" x14ac:dyDescent="0.25">
      <c r="H212" s="18"/>
      <c r="I212" s="18"/>
      <c r="J212" s="18"/>
      <c r="K212" s="18"/>
    </row>
    <row r="213" spans="8:11" s="26" customFormat="1" x14ac:dyDescent="0.25">
      <c r="H213" s="18"/>
      <c r="I213" s="18"/>
      <c r="J213" s="18"/>
      <c r="K213" s="18"/>
    </row>
    <row r="214" spans="8:11" s="26" customFormat="1" x14ac:dyDescent="0.25">
      <c r="H214" s="18"/>
      <c r="I214" s="18"/>
      <c r="J214" s="18"/>
      <c r="K214" s="18"/>
    </row>
    <row r="215" spans="8:11" s="26" customFormat="1" x14ac:dyDescent="0.25">
      <c r="H215" s="18"/>
      <c r="I215" s="18"/>
      <c r="J215" s="18"/>
      <c r="K215" s="18"/>
    </row>
    <row r="216" spans="8:11" s="26" customFormat="1" x14ac:dyDescent="0.25">
      <c r="H216" s="18"/>
      <c r="I216" s="18"/>
      <c r="J216" s="18"/>
      <c r="K216" s="18"/>
    </row>
    <row r="217" spans="8:11" s="26" customFormat="1" x14ac:dyDescent="0.25">
      <c r="H217" s="18"/>
      <c r="I217" s="18"/>
      <c r="J217" s="18"/>
      <c r="K217" s="18"/>
    </row>
    <row r="218" spans="8:11" s="26" customFormat="1" x14ac:dyDescent="0.25">
      <c r="H218" s="18"/>
      <c r="I218" s="18"/>
      <c r="J218" s="18"/>
      <c r="K218" s="18"/>
    </row>
    <row r="219" spans="8:11" s="26" customFormat="1" x14ac:dyDescent="0.25">
      <c r="H219" s="18"/>
      <c r="I219" s="18"/>
      <c r="J219" s="18"/>
      <c r="K219" s="18"/>
    </row>
    <row r="220" spans="8:11" s="26" customFormat="1" x14ac:dyDescent="0.25">
      <c r="H220" s="18"/>
      <c r="I220" s="18"/>
      <c r="J220" s="18"/>
      <c r="K220" s="18"/>
    </row>
    <row r="221" spans="8:11" s="26" customFormat="1" x14ac:dyDescent="0.25">
      <c r="H221" s="18"/>
      <c r="I221" s="18"/>
      <c r="J221" s="18"/>
      <c r="K221" s="18"/>
    </row>
    <row r="222" spans="8:11" s="26" customFormat="1" x14ac:dyDescent="0.25">
      <c r="H222" s="18"/>
      <c r="I222" s="18"/>
      <c r="J222" s="18"/>
      <c r="K222" s="18"/>
    </row>
    <row r="223" spans="8:11" s="26" customFormat="1" x14ac:dyDescent="0.25">
      <c r="H223" s="18"/>
      <c r="I223" s="18"/>
      <c r="J223" s="18"/>
      <c r="K223" s="18"/>
    </row>
    <row r="224" spans="8:11" s="26" customFormat="1" x14ac:dyDescent="0.25">
      <c r="H224" s="18"/>
      <c r="I224" s="18"/>
      <c r="J224" s="18"/>
      <c r="K224" s="18"/>
    </row>
    <row r="225" spans="8:12" s="26" customFormat="1" x14ac:dyDescent="0.25">
      <c r="H225" s="18"/>
      <c r="I225" s="18"/>
      <c r="J225" s="18"/>
      <c r="K225" s="18"/>
    </row>
    <row r="226" spans="8:12" s="26" customFormat="1" x14ac:dyDescent="0.25">
      <c r="H226" s="18"/>
      <c r="I226" s="18"/>
      <c r="J226" s="18"/>
      <c r="K226" s="18"/>
      <c r="L226" s="18"/>
    </row>
    <row r="227" spans="8:12" s="26" customFormat="1" x14ac:dyDescent="0.25">
      <c r="H227" s="18"/>
      <c r="I227" s="18"/>
      <c r="J227" s="18"/>
      <c r="K227" s="18"/>
      <c r="L227" s="18"/>
    </row>
    <row r="228" spans="8:12" s="26" customFormat="1" x14ac:dyDescent="0.25">
      <c r="H228" s="18"/>
      <c r="I228" s="18"/>
      <c r="J228" s="18"/>
      <c r="K228" s="18"/>
      <c r="L228" s="18"/>
    </row>
    <row r="229" spans="8:12" s="26" customFormat="1" x14ac:dyDescent="0.25">
      <c r="H229" s="18"/>
      <c r="I229" s="18"/>
      <c r="J229" s="18"/>
      <c r="K229" s="18"/>
      <c r="L229" s="18"/>
    </row>
    <row r="230" spans="8:12" s="26" customFormat="1" x14ac:dyDescent="0.25">
      <c r="H230" s="18"/>
      <c r="I230" s="18"/>
      <c r="J230" s="18"/>
      <c r="K230" s="18"/>
      <c r="L230" s="18"/>
    </row>
    <row r="231" spans="8:12" s="26" customFormat="1" x14ac:dyDescent="0.25">
      <c r="H231" s="18"/>
      <c r="I231" s="18"/>
      <c r="J231" s="18"/>
      <c r="K231" s="18"/>
      <c r="L231" s="18"/>
    </row>
    <row r="232" spans="8:12" s="26" customFormat="1" x14ac:dyDescent="0.25">
      <c r="H232" s="18"/>
      <c r="I232" s="18"/>
      <c r="J232" s="18"/>
      <c r="K232" s="18"/>
      <c r="L232" s="18"/>
    </row>
    <row r="233" spans="8:12" s="26" customFormat="1" x14ac:dyDescent="0.25">
      <c r="H233" s="18"/>
      <c r="I233" s="18"/>
      <c r="J233" s="18"/>
      <c r="K233" s="18"/>
      <c r="L233" s="18"/>
    </row>
    <row r="234" spans="8:12" s="26" customFormat="1" x14ac:dyDescent="0.25">
      <c r="H234" s="18"/>
      <c r="I234" s="18"/>
      <c r="J234" s="18"/>
      <c r="K234" s="18"/>
      <c r="L234" s="18"/>
    </row>
    <row r="235" spans="8:12" s="26" customFormat="1" x14ac:dyDescent="0.25">
      <c r="H235" s="18"/>
      <c r="I235" s="18"/>
      <c r="J235" s="18"/>
      <c r="K235" s="18"/>
      <c r="L235" s="18"/>
    </row>
    <row r="236" spans="8:12" s="26" customFormat="1" x14ac:dyDescent="0.25">
      <c r="H236" s="18"/>
      <c r="I236" s="18"/>
      <c r="J236" s="18"/>
      <c r="K236" s="18"/>
      <c r="L236" s="18"/>
    </row>
    <row r="237" spans="8:12" s="26" customFormat="1" x14ac:dyDescent="0.25">
      <c r="H237" s="18"/>
      <c r="I237" s="18"/>
      <c r="J237" s="18"/>
      <c r="K237" s="18"/>
      <c r="L237" s="18"/>
    </row>
    <row r="238" spans="8:12" s="26" customFormat="1" x14ac:dyDescent="0.25">
      <c r="H238" s="18"/>
      <c r="I238" s="18"/>
      <c r="J238" s="18"/>
      <c r="K238" s="18"/>
      <c r="L238" s="18"/>
    </row>
    <row r="239" spans="8:12" s="26" customFormat="1" x14ac:dyDescent="0.25">
      <c r="H239" s="18"/>
      <c r="I239" s="18"/>
      <c r="J239" s="18"/>
      <c r="K239" s="18"/>
      <c r="L239" s="18"/>
    </row>
    <row r="240" spans="8:12" s="26" customFormat="1" x14ac:dyDescent="0.25">
      <c r="H240" s="18"/>
      <c r="I240" s="18"/>
      <c r="J240" s="18"/>
      <c r="K240" s="18"/>
      <c r="L240" s="18"/>
    </row>
    <row r="241" spans="8:12" s="26" customFormat="1" x14ac:dyDescent="0.25">
      <c r="H241" s="18"/>
      <c r="I241" s="18"/>
      <c r="J241" s="18"/>
      <c r="K241" s="18"/>
      <c r="L241" s="18"/>
    </row>
    <row r="242" spans="8:12" s="26" customFormat="1" x14ac:dyDescent="0.25">
      <c r="H242" s="18"/>
      <c r="I242" s="18"/>
      <c r="J242" s="18"/>
      <c r="K242" s="18"/>
      <c r="L242" s="18"/>
    </row>
    <row r="243" spans="8:12" s="26" customFormat="1" x14ac:dyDescent="0.25">
      <c r="H243" s="18"/>
      <c r="I243" s="18"/>
      <c r="J243" s="18"/>
      <c r="K243" s="18"/>
      <c r="L243" s="18"/>
    </row>
    <row r="244" spans="8:12" s="26" customFormat="1" x14ac:dyDescent="0.25">
      <c r="H244" s="18"/>
      <c r="I244" s="18"/>
      <c r="J244" s="18"/>
      <c r="K244" s="18"/>
      <c r="L244" s="18"/>
    </row>
    <row r="245" spans="8:12" s="26" customFormat="1" x14ac:dyDescent="0.25">
      <c r="H245" s="18"/>
      <c r="I245" s="18"/>
      <c r="J245" s="18"/>
      <c r="K245" s="18"/>
      <c r="L245" s="18"/>
    </row>
    <row r="246" spans="8:12" s="26" customFormat="1" x14ac:dyDescent="0.25">
      <c r="H246" s="18"/>
      <c r="I246" s="18"/>
      <c r="J246" s="18"/>
      <c r="K246" s="18"/>
      <c r="L246" s="18"/>
    </row>
    <row r="247" spans="8:12" s="26" customFormat="1" x14ac:dyDescent="0.25">
      <c r="H247" s="18"/>
      <c r="I247" s="18"/>
      <c r="J247" s="18"/>
      <c r="K247" s="18"/>
      <c r="L247" s="18"/>
    </row>
    <row r="248" spans="8:12" s="26" customFormat="1" x14ac:dyDescent="0.25">
      <c r="H248" s="18"/>
      <c r="I248" s="18"/>
      <c r="J248" s="18"/>
      <c r="K248" s="18"/>
      <c r="L248" s="18"/>
    </row>
    <row r="249" spans="8:12" s="26" customFormat="1" x14ac:dyDescent="0.25">
      <c r="H249" s="18"/>
      <c r="I249" s="18"/>
      <c r="J249" s="18"/>
      <c r="K249" s="18"/>
      <c r="L249" s="18"/>
    </row>
    <row r="250" spans="8:12" s="26" customFormat="1" x14ac:dyDescent="0.25">
      <c r="H250" s="18"/>
      <c r="I250" s="18"/>
      <c r="J250" s="18"/>
      <c r="K250" s="18"/>
      <c r="L250" s="18"/>
    </row>
    <row r="251" spans="8:12" s="26" customFormat="1" x14ac:dyDescent="0.25">
      <c r="H251" s="18"/>
      <c r="I251" s="18"/>
      <c r="J251" s="18"/>
      <c r="K251" s="18"/>
      <c r="L251" s="18"/>
    </row>
    <row r="252" spans="8:12" s="26" customFormat="1" x14ac:dyDescent="0.25">
      <c r="H252" s="18"/>
      <c r="I252" s="18"/>
      <c r="J252" s="18"/>
      <c r="K252" s="18"/>
      <c r="L252" s="18"/>
    </row>
    <row r="253" spans="8:12" s="26" customFormat="1" x14ac:dyDescent="0.25">
      <c r="H253" s="18"/>
      <c r="I253" s="18"/>
      <c r="J253" s="18"/>
      <c r="K253" s="18"/>
      <c r="L253" s="18"/>
    </row>
    <row r="254" spans="8:12" s="26" customFormat="1" x14ac:dyDescent="0.25">
      <c r="H254" s="18"/>
      <c r="I254" s="18"/>
      <c r="J254" s="18"/>
      <c r="K254" s="18"/>
      <c r="L254" s="18"/>
    </row>
    <row r="255" spans="8:12" s="26" customFormat="1" x14ac:dyDescent="0.25">
      <c r="H255" s="18"/>
      <c r="I255" s="18"/>
      <c r="J255" s="18"/>
      <c r="K255" s="18"/>
      <c r="L255" s="18"/>
    </row>
    <row r="256" spans="8:12" s="26" customFormat="1" x14ac:dyDescent="0.25">
      <c r="H256" s="18"/>
      <c r="I256" s="18"/>
      <c r="J256" s="18"/>
      <c r="K256" s="18"/>
      <c r="L256" s="18"/>
    </row>
    <row r="257" spans="8:12" s="26" customFormat="1" x14ac:dyDescent="0.25">
      <c r="H257" s="18"/>
      <c r="I257" s="18"/>
      <c r="J257" s="18"/>
      <c r="K257" s="18"/>
      <c r="L257" s="18"/>
    </row>
    <row r="258" spans="8:12" s="26" customFormat="1" x14ac:dyDescent="0.25">
      <c r="H258" s="18"/>
      <c r="I258" s="18"/>
      <c r="J258" s="18"/>
      <c r="K258" s="18"/>
      <c r="L258" s="18"/>
    </row>
    <row r="259" spans="8:12" s="26" customFormat="1" x14ac:dyDescent="0.25">
      <c r="H259" s="18"/>
      <c r="I259" s="18"/>
      <c r="J259" s="18"/>
      <c r="K259" s="18"/>
      <c r="L259" s="18"/>
    </row>
    <row r="260" spans="8:12" s="26" customFormat="1" x14ac:dyDescent="0.25">
      <c r="H260" s="18"/>
      <c r="I260" s="18"/>
      <c r="J260" s="18"/>
      <c r="K260" s="18"/>
      <c r="L260" s="18"/>
    </row>
    <row r="261" spans="8:12" s="26" customFormat="1" x14ac:dyDescent="0.25">
      <c r="H261" s="18"/>
      <c r="I261" s="18"/>
      <c r="J261" s="18"/>
      <c r="K261" s="18"/>
      <c r="L261" s="18"/>
    </row>
    <row r="262" spans="8:12" s="26" customFormat="1" x14ac:dyDescent="0.25">
      <c r="H262" s="18"/>
      <c r="I262" s="18"/>
      <c r="J262" s="18"/>
      <c r="K262" s="18"/>
      <c r="L262" s="18"/>
    </row>
    <row r="263" spans="8:12" s="26" customFormat="1" x14ac:dyDescent="0.25">
      <c r="H263" s="18"/>
      <c r="I263" s="18"/>
      <c r="J263" s="18"/>
      <c r="K263" s="18"/>
      <c r="L263" s="18"/>
    </row>
    <row r="264" spans="8:12" s="26" customFormat="1" x14ac:dyDescent="0.25">
      <c r="H264" s="18"/>
      <c r="I264" s="18"/>
      <c r="J264" s="18"/>
      <c r="K264" s="18"/>
      <c r="L264" s="18"/>
    </row>
    <row r="265" spans="8:12" s="26" customFormat="1" x14ac:dyDescent="0.25">
      <c r="H265" s="18"/>
      <c r="I265" s="18"/>
      <c r="J265" s="18"/>
      <c r="K265" s="18"/>
      <c r="L265" s="18"/>
    </row>
    <row r="266" spans="8:12" s="26" customFormat="1" x14ac:dyDescent="0.25">
      <c r="H266" s="18"/>
      <c r="I266" s="18"/>
      <c r="J266" s="18"/>
      <c r="K266" s="18"/>
      <c r="L266" s="18"/>
    </row>
    <row r="267" spans="8:12" s="26" customFormat="1" x14ac:dyDescent="0.25">
      <c r="H267" s="18"/>
      <c r="I267" s="18"/>
      <c r="J267" s="18"/>
      <c r="K267" s="18"/>
      <c r="L267" s="18"/>
    </row>
    <row r="268" spans="8:12" s="26" customFormat="1" x14ac:dyDescent="0.25">
      <c r="H268" s="18"/>
      <c r="I268" s="18"/>
      <c r="J268" s="18"/>
      <c r="K268" s="18"/>
      <c r="L268" s="18"/>
    </row>
    <row r="269" spans="8:12" s="26" customFormat="1" x14ac:dyDescent="0.25">
      <c r="H269" s="18"/>
      <c r="I269" s="18"/>
      <c r="J269" s="18"/>
      <c r="K269" s="18"/>
      <c r="L269" s="18"/>
    </row>
    <row r="270" spans="8:12" s="26" customFormat="1" x14ac:dyDescent="0.25">
      <c r="H270" s="18"/>
      <c r="I270" s="18"/>
      <c r="J270" s="18"/>
      <c r="K270" s="18"/>
      <c r="L270" s="18"/>
    </row>
    <row r="271" spans="8:12" s="26" customFormat="1" x14ac:dyDescent="0.25">
      <c r="H271" s="18"/>
      <c r="I271" s="18"/>
      <c r="J271" s="18"/>
      <c r="K271" s="18"/>
      <c r="L271" s="18"/>
    </row>
    <row r="272" spans="8:12" s="26" customFormat="1" x14ac:dyDescent="0.25">
      <c r="H272" s="18"/>
      <c r="I272" s="18"/>
      <c r="J272" s="18"/>
      <c r="K272" s="18"/>
      <c r="L272" s="18"/>
    </row>
    <row r="273" spans="8:12" s="26" customFormat="1" x14ac:dyDescent="0.25">
      <c r="H273" s="18"/>
      <c r="I273" s="18"/>
      <c r="J273" s="18"/>
      <c r="K273" s="18"/>
      <c r="L273" s="18"/>
    </row>
    <row r="274" spans="8:12" s="26" customFormat="1" x14ac:dyDescent="0.25">
      <c r="H274" s="18"/>
      <c r="I274" s="18"/>
      <c r="J274" s="18"/>
      <c r="K274" s="18"/>
      <c r="L274" s="18"/>
    </row>
    <row r="275" spans="8:12" s="26" customFormat="1" x14ac:dyDescent="0.25">
      <c r="H275" s="18"/>
      <c r="I275" s="18"/>
      <c r="J275" s="18"/>
      <c r="K275" s="18"/>
      <c r="L275" s="18"/>
    </row>
    <row r="276" spans="8:12" s="26" customFormat="1" x14ac:dyDescent="0.25">
      <c r="H276" s="18"/>
      <c r="I276" s="18"/>
      <c r="J276" s="18"/>
      <c r="K276" s="18"/>
      <c r="L276" s="18"/>
    </row>
    <row r="277" spans="8:12" s="26" customFormat="1" x14ac:dyDescent="0.25">
      <c r="H277" s="18"/>
      <c r="I277" s="18"/>
      <c r="J277" s="18"/>
      <c r="K277" s="18"/>
      <c r="L277" s="18"/>
    </row>
    <row r="278" spans="8:12" s="26" customFormat="1" x14ac:dyDescent="0.25">
      <c r="H278" s="18"/>
      <c r="I278" s="18"/>
      <c r="J278" s="18"/>
      <c r="K278" s="18"/>
      <c r="L278" s="18"/>
    </row>
    <row r="279" spans="8:12" s="26" customFormat="1" x14ac:dyDescent="0.25">
      <c r="H279" s="18"/>
      <c r="I279" s="18"/>
      <c r="J279" s="18"/>
      <c r="K279" s="18"/>
      <c r="L279" s="18"/>
    </row>
    <row r="280" spans="8:12" s="26" customFormat="1" x14ac:dyDescent="0.25">
      <c r="H280" s="18"/>
      <c r="I280" s="18"/>
      <c r="J280" s="18"/>
      <c r="K280" s="18"/>
      <c r="L280" s="18"/>
    </row>
    <row r="281" spans="8:12" s="26" customFormat="1" x14ac:dyDescent="0.25">
      <c r="H281" s="18"/>
      <c r="I281" s="18"/>
      <c r="J281" s="18"/>
      <c r="K281" s="18"/>
      <c r="L281" s="18"/>
    </row>
    <row r="282" spans="8:12" s="26" customFormat="1" x14ac:dyDescent="0.25">
      <c r="H282" s="18"/>
      <c r="I282" s="18"/>
      <c r="J282" s="18"/>
      <c r="K282" s="18"/>
      <c r="L282" s="18"/>
    </row>
    <row r="283" spans="8:12" s="26" customFormat="1" x14ac:dyDescent="0.25">
      <c r="H283" s="18"/>
      <c r="I283" s="18"/>
      <c r="J283" s="18"/>
      <c r="K283" s="18"/>
      <c r="L283" s="18"/>
    </row>
    <row r="284" spans="8:12" s="26" customFormat="1" x14ac:dyDescent="0.25">
      <c r="H284" s="18"/>
      <c r="I284" s="18"/>
      <c r="J284" s="18"/>
      <c r="K284" s="18"/>
      <c r="L284" s="18"/>
    </row>
    <row r="285" spans="8:12" s="26" customFormat="1" x14ac:dyDescent="0.25">
      <c r="H285" s="18"/>
      <c r="I285" s="18"/>
      <c r="J285" s="18"/>
      <c r="K285" s="18"/>
      <c r="L285" s="18"/>
    </row>
    <row r="286" spans="8:12" s="26" customFormat="1" x14ac:dyDescent="0.25">
      <c r="H286" s="18"/>
      <c r="I286" s="18"/>
      <c r="J286" s="18"/>
      <c r="K286" s="18"/>
      <c r="L286" s="18"/>
    </row>
    <row r="287" spans="8:12" s="26" customFormat="1" x14ac:dyDescent="0.25">
      <c r="H287" s="18"/>
      <c r="I287" s="18"/>
      <c r="J287" s="18"/>
      <c r="K287" s="18"/>
      <c r="L287" s="18"/>
    </row>
    <row r="288" spans="8:12" s="26" customFormat="1" x14ac:dyDescent="0.25">
      <c r="H288" s="18"/>
      <c r="I288" s="18"/>
      <c r="J288" s="18"/>
      <c r="K288" s="18"/>
      <c r="L288" s="18"/>
    </row>
    <row r="289" spans="8:12" s="26" customFormat="1" x14ac:dyDescent="0.25">
      <c r="H289" s="18"/>
      <c r="I289" s="18"/>
      <c r="J289" s="18"/>
      <c r="K289" s="18"/>
      <c r="L289" s="18"/>
    </row>
    <row r="290" spans="8:12" s="26" customFormat="1" x14ac:dyDescent="0.25">
      <c r="H290" s="18"/>
      <c r="I290" s="18"/>
      <c r="J290" s="18"/>
      <c r="K290" s="18"/>
      <c r="L290" s="18"/>
    </row>
    <row r="291" spans="8:12" s="26" customFormat="1" x14ac:dyDescent="0.25">
      <c r="H291" s="18"/>
      <c r="I291" s="18"/>
      <c r="J291" s="18"/>
      <c r="K291" s="18"/>
      <c r="L291" s="18"/>
    </row>
    <row r="292" spans="8:12" s="26" customFormat="1" x14ac:dyDescent="0.25">
      <c r="H292" s="18"/>
      <c r="I292" s="18"/>
      <c r="J292" s="18"/>
      <c r="K292" s="18"/>
      <c r="L292" s="18"/>
    </row>
    <row r="293" spans="8:12" s="26" customFormat="1" x14ac:dyDescent="0.25">
      <c r="H293" s="18"/>
      <c r="I293" s="18"/>
      <c r="J293" s="18"/>
      <c r="K293" s="18"/>
      <c r="L293" s="18"/>
    </row>
    <row r="294" spans="8:12" s="26" customFormat="1" x14ac:dyDescent="0.25">
      <c r="H294" s="18"/>
      <c r="I294" s="18"/>
      <c r="J294" s="18"/>
      <c r="K294" s="18"/>
      <c r="L294" s="18"/>
    </row>
    <row r="295" spans="8:12" s="26" customFormat="1" x14ac:dyDescent="0.25">
      <c r="H295" s="18"/>
      <c r="I295" s="18"/>
      <c r="J295" s="18"/>
      <c r="K295" s="18"/>
      <c r="L295" s="18"/>
    </row>
    <row r="296" spans="8:12" s="26" customFormat="1" x14ac:dyDescent="0.25">
      <c r="H296" s="18"/>
      <c r="I296" s="18"/>
      <c r="J296" s="18"/>
      <c r="K296" s="18"/>
      <c r="L296" s="18"/>
    </row>
    <row r="297" spans="8:12" s="26" customFormat="1" x14ac:dyDescent="0.25">
      <c r="H297" s="18"/>
      <c r="I297" s="18"/>
      <c r="J297" s="18"/>
      <c r="K297" s="18"/>
      <c r="L297" s="18"/>
    </row>
    <row r="298" spans="8:12" s="26" customFormat="1" x14ac:dyDescent="0.25">
      <c r="H298" s="18"/>
      <c r="I298" s="18"/>
      <c r="J298" s="18"/>
      <c r="K298" s="18"/>
      <c r="L298" s="18"/>
    </row>
    <row r="299" spans="8:12" s="26" customFormat="1" x14ac:dyDescent="0.25">
      <c r="H299" s="18"/>
      <c r="I299" s="18"/>
      <c r="J299" s="18"/>
      <c r="K299" s="18"/>
      <c r="L299" s="18"/>
    </row>
    <row r="300" spans="8:12" s="26" customFormat="1" x14ac:dyDescent="0.25">
      <c r="H300" s="18"/>
      <c r="I300" s="18"/>
      <c r="J300" s="18"/>
      <c r="K300" s="18"/>
      <c r="L300" s="18"/>
    </row>
    <row r="301" spans="8:12" s="26" customFormat="1" x14ac:dyDescent="0.25">
      <c r="H301" s="18"/>
      <c r="I301" s="18"/>
      <c r="J301" s="18"/>
      <c r="K301" s="18"/>
      <c r="L301" s="18"/>
    </row>
    <row r="302" spans="8:12" s="26" customFormat="1" x14ac:dyDescent="0.25">
      <c r="H302" s="18"/>
      <c r="I302" s="18"/>
      <c r="J302" s="18"/>
      <c r="K302" s="18"/>
      <c r="L302" s="18"/>
    </row>
    <row r="303" spans="8:12" s="26" customFormat="1" x14ac:dyDescent="0.25">
      <c r="H303" s="18"/>
      <c r="I303" s="18"/>
      <c r="J303" s="18"/>
      <c r="K303" s="18"/>
      <c r="L303" s="18"/>
    </row>
    <row r="304" spans="8:12" s="26" customFormat="1" x14ac:dyDescent="0.25">
      <c r="H304" s="18"/>
      <c r="I304" s="18"/>
      <c r="J304" s="18"/>
      <c r="K304" s="18"/>
      <c r="L304" s="18"/>
    </row>
    <row r="305" spans="8:12" s="26" customFormat="1" x14ac:dyDescent="0.25">
      <c r="H305" s="18"/>
      <c r="I305" s="18"/>
      <c r="J305" s="18"/>
      <c r="K305" s="18"/>
      <c r="L305" s="18"/>
    </row>
    <row r="306" spans="8:12" s="26" customFormat="1" x14ac:dyDescent="0.25">
      <c r="H306" s="18"/>
      <c r="I306" s="18"/>
      <c r="J306" s="18"/>
      <c r="K306" s="18"/>
      <c r="L306" s="18"/>
    </row>
    <row r="307" spans="8:12" s="26" customFormat="1" x14ac:dyDescent="0.25">
      <c r="H307" s="18"/>
      <c r="I307" s="18"/>
      <c r="J307" s="18"/>
      <c r="K307" s="18"/>
      <c r="L307" s="18"/>
    </row>
    <row r="308" spans="8:12" s="26" customFormat="1" x14ac:dyDescent="0.25">
      <c r="H308" s="18"/>
      <c r="I308" s="18"/>
      <c r="J308" s="18"/>
      <c r="K308" s="18"/>
      <c r="L308" s="18"/>
    </row>
    <row r="309" spans="8:12" s="26" customFormat="1" x14ac:dyDescent="0.25">
      <c r="H309" s="18"/>
      <c r="I309" s="18"/>
      <c r="J309" s="18"/>
      <c r="K309" s="18"/>
      <c r="L309" s="18"/>
    </row>
    <row r="310" spans="8:12" s="26" customFormat="1" x14ac:dyDescent="0.25">
      <c r="H310" s="18"/>
      <c r="I310" s="18"/>
      <c r="J310" s="18"/>
      <c r="K310" s="18"/>
      <c r="L310" s="18"/>
    </row>
    <row r="311" spans="8:12" s="26" customFormat="1" x14ac:dyDescent="0.25">
      <c r="H311" s="18"/>
      <c r="I311" s="18"/>
      <c r="J311" s="18"/>
      <c r="K311" s="18"/>
      <c r="L311" s="18"/>
    </row>
    <row r="312" spans="8:12" s="26" customFormat="1" x14ac:dyDescent="0.25">
      <c r="H312" s="18"/>
      <c r="I312" s="18"/>
      <c r="J312" s="18"/>
      <c r="K312" s="18"/>
      <c r="L312" s="18"/>
    </row>
    <row r="313" spans="8:12" s="26" customFormat="1" x14ac:dyDescent="0.25">
      <c r="H313" s="18"/>
      <c r="I313" s="18"/>
      <c r="J313" s="18"/>
      <c r="K313" s="18"/>
      <c r="L313" s="18"/>
    </row>
    <row r="314" spans="8:12" s="26" customFormat="1" x14ac:dyDescent="0.25">
      <c r="H314" s="18"/>
      <c r="I314" s="18"/>
      <c r="J314" s="18"/>
      <c r="K314" s="18"/>
      <c r="L314" s="18"/>
    </row>
    <row r="315" spans="8:12" s="26" customFormat="1" x14ac:dyDescent="0.25">
      <c r="H315" s="18"/>
      <c r="I315" s="18"/>
      <c r="J315" s="18"/>
      <c r="K315" s="18"/>
      <c r="L315" s="18"/>
    </row>
    <row r="316" spans="8:12" s="26" customFormat="1" x14ac:dyDescent="0.25">
      <c r="H316" s="18"/>
      <c r="I316" s="18"/>
      <c r="J316" s="18"/>
      <c r="K316" s="18"/>
      <c r="L316" s="18"/>
    </row>
    <row r="317" spans="8:12" s="26" customFormat="1" x14ac:dyDescent="0.25">
      <c r="H317" s="18"/>
      <c r="I317" s="18"/>
      <c r="J317" s="18"/>
      <c r="K317" s="18"/>
      <c r="L317" s="18"/>
    </row>
    <row r="318" spans="8:12" s="26" customFormat="1" x14ac:dyDescent="0.25">
      <c r="H318" s="18"/>
      <c r="I318" s="18"/>
      <c r="J318" s="18"/>
      <c r="K318" s="18"/>
      <c r="L318" s="18"/>
    </row>
    <row r="319" spans="8:12" s="26" customFormat="1" x14ac:dyDescent="0.25">
      <c r="H319" s="18"/>
      <c r="I319" s="18"/>
      <c r="J319" s="18"/>
      <c r="K319" s="18"/>
      <c r="L319" s="18"/>
    </row>
    <row r="320" spans="8:12" s="26" customFormat="1" x14ac:dyDescent="0.25">
      <c r="H320" s="18"/>
      <c r="I320" s="18"/>
      <c r="J320" s="18"/>
      <c r="K320" s="18"/>
      <c r="L320" s="18"/>
    </row>
    <row r="321" spans="8:12" s="26" customFormat="1" x14ac:dyDescent="0.25">
      <c r="H321" s="18"/>
      <c r="I321" s="18"/>
      <c r="J321" s="18"/>
      <c r="K321" s="18"/>
      <c r="L321" s="18"/>
    </row>
    <row r="322" spans="8:12" s="26" customFormat="1" x14ac:dyDescent="0.25">
      <c r="H322" s="18"/>
      <c r="I322" s="18"/>
      <c r="J322" s="18"/>
      <c r="K322" s="18"/>
      <c r="L322" s="18"/>
    </row>
    <row r="323" spans="8:12" s="26" customFormat="1" x14ac:dyDescent="0.25">
      <c r="H323" s="18"/>
      <c r="I323" s="18"/>
      <c r="J323" s="18"/>
      <c r="K323" s="18"/>
      <c r="L323" s="18"/>
    </row>
    <row r="324" spans="8:12" s="26" customFormat="1" x14ac:dyDescent="0.25">
      <c r="H324" s="18"/>
      <c r="I324" s="18"/>
      <c r="J324" s="18"/>
      <c r="K324" s="18"/>
      <c r="L324" s="18"/>
    </row>
    <row r="325" spans="8:12" s="26" customFormat="1" x14ac:dyDescent="0.25">
      <c r="H325" s="18"/>
      <c r="I325" s="18"/>
      <c r="J325" s="18"/>
      <c r="K325" s="18"/>
      <c r="L325" s="18"/>
    </row>
    <row r="326" spans="8:12" s="26" customFormat="1" x14ac:dyDescent="0.25">
      <c r="H326" s="18"/>
      <c r="I326" s="18"/>
      <c r="J326" s="18"/>
      <c r="K326" s="18"/>
      <c r="L326" s="18"/>
    </row>
    <row r="327" spans="8:12" s="26" customFormat="1" x14ac:dyDescent="0.25">
      <c r="H327" s="18"/>
      <c r="I327" s="18"/>
      <c r="J327" s="18"/>
      <c r="K327" s="18"/>
      <c r="L327" s="18"/>
    </row>
    <row r="328" spans="8:12" s="26" customFormat="1" x14ac:dyDescent="0.25">
      <c r="H328" s="18"/>
      <c r="I328" s="18"/>
      <c r="J328" s="18"/>
      <c r="K328" s="18"/>
      <c r="L328" s="18"/>
    </row>
    <row r="329" spans="8:12" s="26" customFormat="1" x14ac:dyDescent="0.25">
      <c r="H329" s="18"/>
      <c r="I329" s="18"/>
      <c r="J329" s="18"/>
      <c r="K329" s="18"/>
      <c r="L329" s="18"/>
    </row>
    <row r="330" spans="8:12" s="26" customFormat="1" x14ac:dyDescent="0.25">
      <c r="H330" s="18"/>
      <c r="I330" s="18"/>
      <c r="J330" s="18"/>
      <c r="K330" s="18"/>
      <c r="L330" s="18"/>
    </row>
    <row r="331" spans="8:12" s="26" customFormat="1" x14ac:dyDescent="0.25">
      <c r="H331" s="18"/>
      <c r="I331" s="18"/>
      <c r="J331" s="18"/>
      <c r="K331" s="18"/>
      <c r="L331" s="18"/>
    </row>
    <row r="332" spans="8:12" s="26" customFormat="1" x14ac:dyDescent="0.25">
      <c r="H332" s="18"/>
      <c r="I332" s="18"/>
      <c r="J332" s="18"/>
      <c r="K332" s="18"/>
      <c r="L332" s="18"/>
    </row>
    <row r="333" spans="8:12" s="26" customFormat="1" x14ac:dyDescent="0.25">
      <c r="H333" s="18"/>
      <c r="I333" s="18"/>
      <c r="J333" s="18"/>
      <c r="K333" s="18"/>
      <c r="L333" s="18"/>
    </row>
    <row r="334" spans="8:12" s="26" customFormat="1" x14ac:dyDescent="0.25">
      <c r="H334" s="18"/>
      <c r="I334" s="18"/>
      <c r="J334" s="18"/>
      <c r="K334" s="18"/>
      <c r="L334" s="18"/>
    </row>
    <row r="335" spans="8:12" s="26" customFormat="1" x14ac:dyDescent="0.25">
      <c r="H335" s="18"/>
      <c r="I335" s="18"/>
      <c r="J335" s="18"/>
      <c r="K335" s="18"/>
      <c r="L335" s="18"/>
    </row>
    <row r="336" spans="8:12" s="26" customFormat="1" x14ac:dyDescent="0.25">
      <c r="H336" s="18"/>
      <c r="I336" s="18"/>
      <c r="J336" s="18"/>
      <c r="K336" s="18"/>
      <c r="L336" s="18"/>
    </row>
    <row r="337" spans="8:12" s="26" customFormat="1" x14ac:dyDescent="0.25">
      <c r="H337" s="18"/>
      <c r="I337" s="18"/>
      <c r="J337" s="18"/>
      <c r="K337" s="18"/>
      <c r="L337" s="18"/>
    </row>
    <row r="338" spans="8:12" s="26" customFormat="1" x14ac:dyDescent="0.25">
      <c r="H338" s="18"/>
      <c r="I338" s="18"/>
      <c r="J338" s="18"/>
      <c r="K338" s="18"/>
      <c r="L338" s="18"/>
    </row>
    <row r="339" spans="8:12" s="26" customFormat="1" x14ac:dyDescent="0.25">
      <c r="H339" s="18"/>
      <c r="I339" s="18"/>
      <c r="J339" s="18"/>
      <c r="K339" s="18"/>
      <c r="L339" s="18"/>
    </row>
    <row r="340" spans="8:12" s="26" customFormat="1" x14ac:dyDescent="0.25">
      <c r="H340" s="18"/>
      <c r="I340" s="18"/>
      <c r="J340" s="18"/>
      <c r="K340" s="18"/>
      <c r="L340" s="18"/>
    </row>
    <row r="341" spans="8:12" s="26" customFormat="1" x14ac:dyDescent="0.25">
      <c r="H341" s="18"/>
      <c r="I341" s="18"/>
      <c r="J341" s="18"/>
      <c r="K341" s="18"/>
      <c r="L341" s="18"/>
    </row>
    <row r="342" spans="8:12" s="26" customFormat="1" x14ac:dyDescent="0.25">
      <c r="H342" s="18"/>
      <c r="I342" s="18"/>
      <c r="J342" s="18"/>
      <c r="K342" s="18"/>
      <c r="L342" s="18"/>
    </row>
    <row r="343" spans="8:12" s="26" customFormat="1" x14ac:dyDescent="0.25">
      <c r="H343" s="18"/>
      <c r="I343" s="18"/>
      <c r="J343" s="18"/>
      <c r="K343" s="18"/>
      <c r="L343" s="18"/>
    </row>
    <row r="344" spans="8:12" s="26" customFormat="1" x14ac:dyDescent="0.25">
      <c r="H344" s="18"/>
      <c r="I344" s="18"/>
      <c r="J344" s="18"/>
      <c r="K344" s="18"/>
      <c r="L344" s="18"/>
    </row>
    <row r="345" spans="8:12" s="26" customFormat="1" x14ac:dyDescent="0.25">
      <c r="H345" s="18"/>
      <c r="I345" s="18"/>
      <c r="J345" s="18"/>
      <c r="K345" s="18"/>
      <c r="L345" s="18"/>
    </row>
    <row r="346" spans="8:12" s="26" customFormat="1" x14ac:dyDescent="0.25">
      <c r="H346" s="18"/>
      <c r="I346" s="18"/>
      <c r="J346" s="18"/>
      <c r="K346" s="18"/>
      <c r="L346" s="18"/>
    </row>
    <row r="347" spans="8:12" s="26" customFormat="1" x14ac:dyDescent="0.25">
      <c r="H347" s="18"/>
      <c r="I347" s="18"/>
      <c r="J347" s="18"/>
      <c r="K347" s="18"/>
      <c r="L347" s="18"/>
    </row>
    <row r="348" spans="8:12" s="26" customFormat="1" x14ac:dyDescent="0.25">
      <c r="H348" s="18"/>
      <c r="I348" s="18"/>
      <c r="J348" s="18"/>
      <c r="K348" s="18"/>
      <c r="L348" s="18"/>
    </row>
    <row r="349" spans="8:12" s="26" customFormat="1" x14ac:dyDescent="0.25">
      <c r="H349" s="18"/>
      <c r="I349" s="18"/>
      <c r="J349" s="18"/>
      <c r="K349" s="18"/>
      <c r="L349" s="18"/>
    </row>
    <row r="350" spans="8:12" s="26" customFormat="1" x14ac:dyDescent="0.25">
      <c r="H350" s="18"/>
      <c r="I350" s="18"/>
      <c r="J350" s="18"/>
      <c r="K350" s="18"/>
      <c r="L350" s="18"/>
    </row>
    <row r="351" spans="8:12" s="26" customFormat="1" x14ac:dyDescent="0.25">
      <c r="H351" s="18"/>
      <c r="I351" s="18"/>
      <c r="J351" s="18"/>
      <c r="K351" s="18"/>
      <c r="L351" s="18"/>
    </row>
    <row r="352" spans="8:12" s="26" customFormat="1" x14ac:dyDescent="0.25">
      <c r="H352" s="18"/>
      <c r="I352" s="18"/>
      <c r="J352" s="18"/>
      <c r="K352" s="18"/>
      <c r="L352" s="18"/>
    </row>
    <row r="353" spans="8:12" s="26" customFormat="1" x14ac:dyDescent="0.25">
      <c r="H353" s="18"/>
      <c r="I353" s="18"/>
      <c r="J353" s="18"/>
      <c r="K353" s="18"/>
      <c r="L353" s="18"/>
    </row>
    <row r="354" spans="8:12" s="26" customFormat="1" x14ac:dyDescent="0.25">
      <c r="H354" s="18"/>
      <c r="I354" s="18"/>
      <c r="J354" s="18"/>
      <c r="K354" s="18"/>
      <c r="L354" s="18"/>
    </row>
    <row r="355" spans="8:12" s="26" customFormat="1" x14ac:dyDescent="0.25">
      <c r="H355" s="18"/>
      <c r="I355" s="18"/>
      <c r="J355" s="18"/>
      <c r="K355" s="18"/>
      <c r="L355" s="18"/>
    </row>
    <row r="356" spans="8:12" s="26" customFormat="1" x14ac:dyDescent="0.25">
      <c r="H356" s="18"/>
      <c r="I356" s="18"/>
      <c r="J356" s="18"/>
      <c r="K356" s="18"/>
      <c r="L356" s="18"/>
    </row>
    <row r="357" spans="8:12" s="26" customFormat="1" x14ac:dyDescent="0.25">
      <c r="H357" s="18"/>
      <c r="I357" s="18"/>
      <c r="J357" s="18"/>
      <c r="K357" s="18"/>
      <c r="L357" s="18"/>
    </row>
    <row r="358" spans="8:12" s="26" customFormat="1" x14ac:dyDescent="0.25">
      <c r="H358" s="18"/>
      <c r="I358" s="18"/>
      <c r="J358" s="18"/>
      <c r="K358" s="18"/>
      <c r="L358" s="18"/>
    </row>
    <row r="359" spans="8:12" s="26" customFormat="1" x14ac:dyDescent="0.25">
      <c r="H359" s="18"/>
      <c r="I359" s="18"/>
      <c r="J359" s="18"/>
      <c r="K359" s="18"/>
      <c r="L359" s="18"/>
    </row>
    <row r="360" spans="8:12" s="26" customFormat="1" x14ac:dyDescent="0.25">
      <c r="H360" s="18"/>
      <c r="I360" s="18"/>
      <c r="J360" s="18"/>
      <c r="K360" s="18"/>
      <c r="L360" s="18"/>
    </row>
    <row r="361" spans="8:12" s="26" customFormat="1" x14ac:dyDescent="0.25">
      <c r="H361" s="18"/>
      <c r="I361" s="18"/>
      <c r="J361" s="18"/>
      <c r="K361" s="18"/>
      <c r="L361" s="18"/>
    </row>
    <row r="362" spans="8:12" s="26" customFormat="1" x14ac:dyDescent="0.25">
      <c r="H362" s="18"/>
      <c r="I362" s="18"/>
      <c r="J362" s="18"/>
      <c r="K362" s="18"/>
      <c r="L362" s="18"/>
    </row>
    <row r="363" spans="8:12" s="26" customFormat="1" x14ac:dyDescent="0.25">
      <c r="H363" s="18"/>
      <c r="I363" s="18"/>
      <c r="J363" s="18"/>
      <c r="K363" s="18"/>
      <c r="L363" s="18"/>
    </row>
    <row r="364" spans="8:12" s="26" customFormat="1" x14ac:dyDescent="0.25">
      <c r="H364" s="18"/>
      <c r="I364" s="18"/>
      <c r="J364" s="18"/>
      <c r="K364" s="18"/>
      <c r="L364" s="18"/>
    </row>
    <row r="365" spans="8:12" s="26" customFormat="1" x14ac:dyDescent="0.25">
      <c r="H365" s="18"/>
      <c r="I365" s="18"/>
      <c r="J365" s="18"/>
      <c r="K365" s="18"/>
      <c r="L365" s="18"/>
    </row>
    <row r="366" spans="8:12" s="26" customFormat="1" x14ac:dyDescent="0.25">
      <c r="H366" s="18"/>
      <c r="I366" s="18"/>
      <c r="J366" s="18"/>
      <c r="K366" s="18"/>
      <c r="L366" s="18"/>
    </row>
    <row r="367" spans="8:12" s="26" customFormat="1" x14ac:dyDescent="0.25">
      <c r="H367" s="18"/>
      <c r="I367" s="18"/>
      <c r="J367" s="18"/>
      <c r="K367" s="18"/>
      <c r="L367" s="18"/>
    </row>
    <row r="368" spans="8:12" s="26" customFormat="1" x14ac:dyDescent="0.25">
      <c r="H368" s="18"/>
      <c r="I368" s="18"/>
      <c r="J368" s="18"/>
      <c r="K368" s="18"/>
      <c r="L368" s="18"/>
    </row>
    <row r="369" spans="8:12" s="26" customFormat="1" x14ac:dyDescent="0.25">
      <c r="H369" s="18"/>
      <c r="I369" s="18"/>
      <c r="J369" s="18"/>
      <c r="K369" s="18"/>
      <c r="L369" s="18"/>
    </row>
    <row r="370" spans="8:12" s="26" customFormat="1" x14ac:dyDescent="0.25">
      <c r="H370" s="18"/>
      <c r="I370" s="18"/>
      <c r="J370" s="18"/>
      <c r="K370" s="18"/>
      <c r="L370" s="18"/>
    </row>
    <row r="371" spans="8:12" s="26" customFormat="1" x14ac:dyDescent="0.25">
      <c r="H371" s="18"/>
      <c r="I371" s="18"/>
      <c r="J371" s="18"/>
      <c r="K371" s="18"/>
      <c r="L371" s="18"/>
    </row>
    <row r="372" spans="8:12" s="26" customFormat="1" x14ac:dyDescent="0.25">
      <c r="H372" s="18"/>
      <c r="I372" s="18"/>
      <c r="J372" s="18"/>
      <c r="K372" s="18"/>
      <c r="L372" s="18"/>
    </row>
    <row r="373" spans="8:12" s="26" customFormat="1" x14ac:dyDescent="0.25">
      <c r="H373" s="18"/>
      <c r="I373" s="18"/>
      <c r="J373" s="18"/>
      <c r="K373" s="18"/>
      <c r="L373" s="18"/>
    </row>
    <row r="374" spans="8:12" s="26" customFormat="1" x14ac:dyDescent="0.25">
      <c r="H374" s="18"/>
      <c r="I374" s="18"/>
      <c r="J374" s="18"/>
      <c r="K374" s="18"/>
      <c r="L374" s="18"/>
    </row>
    <row r="375" spans="8:12" s="26" customFormat="1" x14ac:dyDescent="0.25">
      <c r="H375" s="18"/>
      <c r="I375" s="18"/>
      <c r="J375" s="18"/>
      <c r="K375" s="18"/>
      <c r="L375" s="18"/>
    </row>
    <row r="376" spans="8:12" s="26" customFormat="1" x14ac:dyDescent="0.25">
      <c r="H376" s="18"/>
      <c r="I376" s="18"/>
      <c r="J376" s="18"/>
      <c r="K376" s="18"/>
      <c r="L376" s="18"/>
    </row>
    <row r="377" spans="8:12" s="26" customFormat="1" x14ac:dyDescent="0.25">
      <c r="H377" s="18"/>
      <c r="I377" s="18"/>
      <c r="J377" s="18"/>
      <c r="K377" s="18"/>
      <c r="L377" s="18"/>
    </row>
    <row r="378" spans="8:12" s="26" customFormat="1" x14ac:dyDescent="0.25">
      <c r="H378" s="18"/>
      <c r="I378" s="18"/>
      <c r="J378" s="18"/>
      <c r="K378" s="18"/>
      <c r="L378" s="18"/>
    </row>
    <row r="379" spans="8:12" s="26" customFormat="1" x14ac:dyDescent="0.25">
      <c r="H379" s="18"/>
      <c r="I379" s="18"/>
      <c r="J379" s="18"/>
      <c r="K379" s="18"/>
      <c r="L379" s="18"/>
    </row>
    <row r="380" spans="8:12" s="26" customFormat="1" x14ac:dyDescent="0.25">
      <c r="H380" s="18"/>
      <c r="I380" s="18"/>
      <c r="J380" s="18"/>
      <c r="K380" s="18"/>
      <c r="L380" s="18"/>
    </row>
    <row r="381" spans="8:12" s="26" customFormat="1" x14ac:dyDescent="0.25">
      <c r="H381" s="18"/>
      <c r="I381" s="18"/>
      <c r="J381" s="18"/>
      <c r="K381" s="18"/>
      <c r="L381" s="18"/>
    </row>
    <row r="382" spans="8:12" s="26" customFormat="1" x14ac:dyDescent="0.25">
      <c r="H382" s="18"/>
      <c r="I382" s="18"/>
      <c r="J382" s="18"/>
      <c r="K382" s="18"/>
      <c r="L382" s="18"/>
    </row>
    <row r="383" spans="8:12" s="26" customFormat="1" x14ac:dyDescent="0.25">
      <c r="H383" s="18"/>
      <c r="I383" s="18"/>
      <c r="J383" s="18"/>
      <c r="K383" s="18"/>
      <c r="L383" s="18"/>
    </row>
    <row r="384" spans="8:12" s="26" customFormat="1" x14ac:dyDescent="0.25">
      <c r="H384" s="18"/>
      <c r="I384" s="18"/>
      <c r="J384" s="18"/>
      <c r="K384" s="18"/>
      <c r="L384" s="18"/>
    </row>
    <row r="385" spans="8:12" s="26" customFormat="1" x14ac:dyDescent="0.25">
      <c r="H385" s="18"/>
      <c r="I385" s="18"/>
      <c r="J385" s="18"/>
      <c r="K385" s="18"/>
      <c r="L385" s="18"/>
    </row>
    <row r="386" spans="8:12" s="26" customFormat="1" x14ac:dyDescent="0.25">
      <c r="H386" s="18"/>
      <c r="I386" s="18"/>
      <c r="J386" s="18"/>
      <c r="K386" s="18"/>
      <c r="L386" s="18"/>
    </row>
    <row r="387" spans="8:12" s="26" customFormat="1" x14ac:dyDescent="0.25">
      <c r="H387" s="18"/>
      <c r="I387" s="18"/>
      <c r="J387" s="18"/>
      <c r="K387" s="18"/>
      <c r="L387" s="18"/>
    </row>
    <row r="388" spans="8:12" s="26" customFormat="1" x14ac:dyDescent="0.25">
      <c r="H388" s="18"/>
      <c r="I388" s="18"/>
      <c r="J388" s="18"/>
      <c r="K388" s="18"/>
      <c r="L388" s="18"/>
    </row>
    <row r="389" spans="8:12" s="26" customFormat="1" x14ac:dyDescent="0.25">
      <c r="H389" s="18"/>
      <c r="I389" s="18"/>
      <c r="J389" s="18"/>
      <c r="K389" s="18"/>
      <c r="L389" s="18"/>
    </row>
    <row r="390" spans="8:12" s="26" customFormat="1" x14ac:dyDescent="0.25">
      <c r="H390" s="18"/>
      <c r="I390" s="18"/>
      <c r="J390" s="18"/>
      <c r="K390" s="18"/>
      <c r="L390" s="18"/>
    </row>
    <row r="391" spans="8:12" s="26" customFormat="1" x14ac:dyDescent="0.25">
      <c r="H391" s="18"/>
      <c r="I391" s="18"/>
      <c r="J391" s="18"/>
      <c r="K391" s="18"/>
      <c r="L391" s="18"/>
    </row>
    <row r="392" spans="8:12" s="26" customFormat="1" x14ac:dyDescent="0.25">
      <c r="H392" s="18"/>
      <c r="I392" s="18"/>
      <c r="J392" s="18"/>
      <c r="K392" s="18"/>
      <c r="L392" s="18"/>
    </row>
    <row r="393" spans="8:12" s="26" customFormat="1" x14ac:dyDescent="0.25">
      <c r="H393" s="18"/>
      <c r="I393" s="18"/>
      <c r="J393" s="18"/>
      <c r="K393" s="18"/>
      <c r="L393" s="18"/>
    </row>
    <row r="394" spans="8:12" s="26" customFormat="1" x14ac:dyDescent="0.25">
      <c r="H394" s="18"/>
      <c r="I394" s="18"/>
      <c r="J394" s="18"/>
      <c r="K394" s="18"/>
      <c r="L394" s="18"/>
    </row>
    <row r="395" spans="8:12" s="26" customFormat="1" x14ac:dyDescent="0.25">
      <c r="H395" s="18"/>
      <c r="I395" s="18"/>
      <c r="J395" s="18"/>
      <c r="K395" s="18"/>
      <c r="L395" s="18"/>
    </row>
    <row r="396" spans="8:12" s="26" customFormat="1" x14ac:dyDescent="0.25">
      <c r="H396" s="18"/>
      <c r="I396" s="18"/>
      <c r="J396" s="18"/>
      <c r="K396" s="18"/>
      <c r="L396" s="18"/>
    </row>
    <row r="397" spans="8:12" s="26" customFormat="1" x14ac:dyDescent="0.25">
      <c r="H397" s="18"/>
      <c r="I397" s="18"/>
      <c r="J397" s="18"/>
      <c r="K397" s="18"/>
      <c r="L397" s="18"/>
    </row>
    <row r="398" spans="8:12" s="26" customFormat="1" x14ac:dyDescent="0.25">
      <c r="H398" s="18"/>
      <c r="I398" s="18"/>
      <c r="J398" s="18"/>
      <c r="K398" s="18"/>
      <c r="L398" s="18"/>
    </row>
    <row r="399" spans="8:12" s="26" customFormat="1" x14ac:dyDescent="0.25">
      <c r="H399" s="18"/>
      <c r="I399" s="18"/>
      <c r="J399" s="18"/>
      <c r="K399" s="18"/>
      <c r="L399" s="18"/>
    </row>
    <row r="400" spans="8:12" s="26" customFormat="1" x14ac:dyDescent="0.25">
      <c r="H400" s="18"/>
      <c r="I400" s="18"/>
      <c r="J400" s="18"/>
      <c r="K400" s="18"/>
      <c r="L400" s="18"/>
    </row>
    <row r="401" spans="8:12" s="26" customFormat="1" x14ac:dyDescent="0.25">
      <c r="H401" s="18"/>
      <c r="I401" s="18"/>
      <c r="J401" s="18"/>
      <c r="K401" s="18"/>
      <c r="L401" s="18"/>
    </row>
    <row r="402" spans="8:12" s="26" customFormat="1" x14ac:dyDescent="0.25">
      <c r="H402" s="18"/>
      <c r="I402" s="18"/>
      <c r="J402" s="18"/>
      <c r="K402" s="18"/>
      <c r="L402" s="18"/>
    </row>
    <row r="403" spans="8:12" s="26" customFormat="1" x14ac:dyDescent="0.25">
      <c r="H403" s="18"/>
      <c r="I403" s="18"/>
      <c r="J403" s="18"/>
      <c r="K403" s="18"/>
      <c r="L403" s="18"/>
    </row>
    <row r="404" spans="8:12" s="26" customFormat="1" x14ac:dyDescent="0.25">
      <c r="H404" s="18"/>
      <c r="I404" s="18"/>
      <c r="J404" s="18"/>
      <c r="K404" s="18"/>
      <c r="L404" s="18"/>
    </row>
    <row r="405" spans="8:12" s="26" customFormat="1" x14ac:dyDescent="0.25">
      <c r="H405" s="18"/>
      <c r="I405" s="18"/>
      <c r="J405" s="18"/>
      <c r="K405" s="18"/>
      <c r="L405" s="18"/>
    </row>
    <row r="406" spans="8:12" s="26" customFormat="1" x14ac:dyDescent="0.25">
      <c r="H406" s="18"/>
      <c r="I406" s="18"/>
      <c r="J406" s="18"/>
      <c r="K406" s="18"/>
      <c r="L406" s="18"/>
    </row>
    <row r="407" spans="8:12" s="26" customFormat="1" x14ac:dyDescent="0.25">
      <c r="H407" s="18"/>
      <c r="I407" s="18"/>
      <c r="J407" s="18"/>
      <c r="K407" s="18"/>
      <c r="L407" s="18"/>
    </row>
    <row r="408" spans="8:12" s="26" customFormat="1" x14ac:dyDescent="0.25">
      <c r="H408" s="18"/>
      <c r="I408" s="18"/>
      <c r="J408" s="18"/>
      <c r="K408" s="18"/>
      <c r="L408" s="18"/>
    </row>
    <row r="409" spans="8:12" s="26" customFormat="1" x14ac:dyDescent="0.25">
      <c r="H409" s="18"/>
      <c r="I409" s="18"/>
      <c r="J409" s="18"/>
      <c r="K409" s="18"/>
      <c r="L409" s="18"/>
    </row>
    <row r="410" spans="8:12" s="26" customFormat="1" x14ac:dyDescent="0.25">
      <c r="H410" s="18"/>
      <c r="I410" s="18"/>
      <c r="J410" s="18"/>
      <c r="K410" s="18"/>
      <c r="L410" s="18"/>
    </row>
    <row r="411" spans="8:12" s="26" customFormat="1" x14ac:dyDescent="0.25">
      <c r="H411" s="18"/>
      <c r="I411" s="18"/>
      <c r="J411" s="18"/>
      <c r="K411" s="18"/>
      <c r="L411" s="18"/>
    </row>
    <row r="412" spans="8:12" s="26" customFormat="1" x14ac:dyDescent="0.25">
      <c r="H412" s="18"/>
      <c r="I412" s="18"/>
      <c r="J412" s="18"/>
      <c r="K412" s="18"/>
      <c r="L412" s="18"/>
    </row>
    <row r="413" spans="8:12" s="26" customFormat="1" x14ac:dyDescent="0.25">
      <c r="H413" s="18"/>
      <c r="I413" s="18"/>
      <c r="J413" s="18"/>
      <c r="K413" s="18"/>
      <c r="L413" s="18"/>
    </row>
    <row r="414" spans="8:12" s="26" customFormat="1" x14ac:dyDescent="0.25">
      <c r="H414" s="18"/>
      <c r="I414" s="18"/>
      <c r="J414" s="18"/>
      <c r="K414" s="18"/>
      <c r="L414" s="18"/>
    </row>
    <row r="415" spans="8:12" s="26" customFormat="1" x14ac:dyDescent="0.25">
      <c r="H415" s="18"/>
      <c r="I415" s="18"/>
      <c r="J415" s="18"/>
      <c r="K415" s="18"/>
      <c r="L415" s="18"/>
    </row>
    <row r="416" spans="8:12" s="26" customFormat="1" x14ac:dyDescent="0.25">
      <c r="H416" s="18"/>
      <c r="I416" s="18"/>
      <c r="J416" s="18"/>
      <c r="K416" s="18"/>
      <c r="L416" s="18"/>
    </row>
    <row r="417" spans="8:12" s="26" customFormat="1" x14ac:dyDescent="0.25">
      <c r="H417" s="18"/>
      <c r="I417" s="18"/>
      <c r="J417" s="18"/>
      <c r="K417" s="18"/>
      <c r="L417" s="18"/>
    </row>
    <row r="418" spans="8:12" s="26" customFormat="1" x14ac:dyDescent="0.25">
      <c r="H418" s="18"/>
      <c r="I418" s="18"/>
      <c r="J418" s="18"/>
      <c r="K418" s="18"/>
      <c r="L418" s="18"/>
    </row>
    <row r="419" spans="8:12" s="26" customFormat="1" x14ac:dyDescent="0.25">
      <c r="H419" s="18"/>
      <c r="I419" s="18"/>
      <c r="J419" s="18"/>
      <c r="K419" s="18"/>
      <c r="L419" s="18"/>
    </row>
    <row r="420" spans="8:12" s="26" customFormat="1" x14ac:dyDescent="0.25">
      <c r="H420" s="18"/>
      <c r="I420" s="18"/>
      <c r="J420" s="18"/>
      <c r="K420" s="18"/>
      <c r="L420" s="18"/>
    </row>
    <row r="421" spans="8:12" s="26" customFormat="1" x14ac:dyDescent="0.25">
      <c r="H421" s="18"/>
      <c r="I421" s="18"/>
      <c r="J421" s="18"/>
      <c r="K421" s="18"/>
      <c r="L421" s="18"/>
    </row>
    <row r="422" spans="8:12" s="26" customFormat="1" x14ac:dyDescent="0.25">
      <c r="H422" s="18"/>
      <c r="I422" s="18"/>
      <c r="J422" s="18"/>
      <c r="K422" s="18"/>
      <c r="L422" s="18"/>
    </row>
    <row r="423" spans="8:12" s="26" customFormat="1" x14ac:dyDescent="0.25">
      <c r="H423" s="18"/>
      <c r="I423" s="18"/>
      <c r="J423" s="18"/>
      <c r="K423" s="18"/>
      <c r="L423" s="18"/>
    </row>
    <row r="424" spans="8:12" s="26" customFormat="1" x14ac:dyDescent="0.25">
      <c r="H424" s="18"/>
      <c r="I424" s="18"/>
      <c r="J424" s="18"/>
      <c r="K424" s="18"/>
      <c r="L424" s="18"/>
    </row>
    <row r="425" spans="8:12" s="26" customFormat="1" x14ac:dyDescent="0.25">
      <c r="H425" s="18"/>
      <c r="I425" s="18"/>
      <c r="J425" s="18"/>
      <c r="K425" s="18"/>
      <c r="L425" s="18"/>
    </row>
    <row r="426" spans="8:12" s="26" customFormat="1" x14ac:dyDescent="0.25">
      <c r="H426" s="18"/>
      <c r="I426" s="18"/>
      <c r="J426" s="18"/>
      <c r="K426" s="18"/>
      <c r="L426" s="18"/>
    </row>
    <row r="427" spans="8:12" s="26" customFormat="1" x14ac:dyDescent="0.25">
      <c r="H427" s="18"/>
      <c r="I427" s="18"/>
      <c r="J427" s="18"/>
      <c r="K427" s="18"/>
      <c r="L427" s="18"/>
    </row>
    <row r="428" spans="8:12" s="26" customFormat="1" x14ac:dyDescent="0.25">
      <c r="H428" s="18"/>
      <c r="I428" s="18"/>
      <c r="J428" s="18"/>
      <c r="K428" s="18"/>
      <c r="L428" s="18"/>
    </row>
    <row r="429" spans="8:12" s="26" customFormat="1" x14ac:dyDescent="0.25">
      <c r="H429" s="18"/>
      <c r="I429" s="18"/>
      <c r="J429" s="18"/>
      <c r="K429" s="18"/>
      <c r="L429" s="18"/>
    </row>
    <row r="430" spans="8:12" s="26" customFormat="1" x14ac:dyDescent="0.25">
      <c r="H430" s="18"/>
      <c r="I430" s="18"/>
      <c r="J430" s="18"/>
      <c r="K430" s="18"/>
      <c r="L430" s="18"/>
    </row>
    <row r="431" spans="8:12" s="26" customFormat="1" x14ac:dyDescent="0.25">
      <c r="H431" s="18"/>
      <c r="I431" s="18"/>
      <c r="J431" s="18"/>
      <c r="K431" s="18"/>
      <c r="L431" s="18"/>
    </row>
    <row r="432" spans="8:12" s="26" customFormat="1" x14ac:dyDescent="0.25">
      <c r="H432" s="18"/>
      <c r="I432" s="18"/>
      <c r="J432" s="18"/>
      <c r="K432" s="18"/>
      <c r="L432" s="18"/>
    </row>
    <row r="433" spans="8:12" s="26" customFormat="1" x14ac:dyDescent="0.25">
      <c r="H433" s="18"/>
      <c r="I433" s="18"/>
      <c r="J433" s="18"/>
      <c r="K433" s="18"/>
      <c r="L433" s="18"/>
    </row>
    <row r="434" spans="8:12" s="26" customFormat="1" x14ac:dyDescent="0.25">
      <c r="H434" s="18"/>
      <c r="I434" s="18"/>
      <c r="J434" s="18"/>
      <c r="K434" s="18"/>
      <c r="L434" s="18"/>
    </row>
    <row r="435" spans="8:12" s="26" customFormat="1" x14ac:dyDescent="0.25">
      <c r="H435" s="18"/>
      <c r="I435" s="18"/>
      <c r="J435" s="18"/>
      <c r="K435" s="18"/>
      <c r="L435" s="18"/>
    </row>
    <row r="436" spans="8:12" s="26" customFormat="1" x14ac:dyDescent="0.25">
      <c r="H436" s="18"/>
      <c r="I436" s="18"/>
      <c r="J436" s="18"/>
      <c r="K436" s="18"/>
      <c r="L436" s="18"/>
    </row>
    <row r="437" spans="8:12" s="26" customFormat="1" x14ac:dyDescent="0.25">
      <c r="H437" s="18"/>
      <c r="I437" s="18"/>
      <c r="J437" s="18"/>
      <c r="K437" s="18"/>
      <c r="L437" s="18"/>
    </row>
    <row r="438" spans="8:12" s="26" customFormat="1" x14ac:dyDescent="0.25">
      <c r="H438" s="18"/>
      <c r="I438" s="18"/>
      <c r="J438" s="18"/>
      <c r="K438" s="18"/>
      <c r="L438" s="18"/>
    </row>
    <row r="439" spans="8:12" s="26" customFormat="1" x14ac:dyDescent="0.25">
      <c r="H439" s="18"/>
      <c r="I439" s="18"/>
      <c r="J439" s="18"/>
      <c r="K439" s="18"/>
      <c r="L439" s="18"/>
    </row>
    <row r="440" spans="8:12" s="26" customFormat="1" x14ac:dyDescent="0.25">
      <c r="H440" s="18"/>
      <c r="I440" s="18"/>
      <c r="J440" s="18"/>
      <c r="K440" s="18"/>
      <c r="L440" s="18"/>
    </row>
    <row r="441" spans="8:12" s="26" customFormat="1" x14ac:dyDescent="0.25">
      <c r="H441" s="18"/>
      <c r="I441" s="18"/>
      <c r="J441" s="18"/>
      <c r="K441" s="18"/>
      <c r="L441" s="18"/>
    </row>
    <row r="442" spans="8:12" s="26" customFormat="1" x14ac:dyDescent="0.25">
      <c r="H442" s="18"/>
      <c r="I442" s="18"/>
      <c r="J442" s="18"/>
      <c r="K442" s="18"/>
      <c r="L442" s="18"/>
    </row>
    <row r="443" spans="8:12" s="26" customFormat="1" x14ac:dyDescent="0.25">
      <c r="H443" s="18"/>
      <c r="I443" s="18"/>
      <c r="J443" s="18"/>
      <c r="K443" s="18"/>
      <c r="L443" s="18"/>
    </row>
    <row r="444" spans="8:12" s="26" customFormat="1" x14ac:dyDescent="0.25">
      <c r="H444" s="18"/>
      <c r="I444" s="18"/>
      <c r="J444" s="18"/>
      <c r="K444" s="18"/>
      <c r="L444" s="18"/>
    </row>
    <row r="445" spans="8:12" s="26" customFormat="1" x14ac:dyDescent="0.25">
      <c r="H445" s="18"/>
      <c r="I445" s="18"/>
      <c r="J445" s="18"/>
      <c r="K445" s="18"/>
      <c r="L445" s="18"/>
    </row>
    <row r="446" spans="8:12" s="26" customFormat="1" x14ac:dyDescent="0.25">
      <c r="H446" s="18"/>
      <c r="I446" s="18"/>
      <c r="J446" s="18"/>
      <c r="K446" s="18"/>
      <c r="L446" s="18"/>
    </row>
    <row r="447" spans="8:12" s="26" customFormat="1" x14ac:dyDescent="0.25">
      <c r="H447" s="18"/>
      <c r="I447" s="18"/>
      <c r="J447" s="18"/>
      <c r="K447" s="18"/>
      <c r="L447" s="18"/>
    </row>
    <row r="448" spans="8:12" s="26" customFormat="1" x14ac:dyDescent="0.25">
      <c r="H448" s="18"/>
      <c r="I448" s="18"/>
      <c r="J448" s="18"/>
      <c r="K448" s="18"/>
      <c r="L448" s="18"/>
    </row>
    <row r="449" spans="8:12" s="26" customFormat="1" x14ac:dyDescent="0.25">
      <c r="H449" s="18"/>
      <c r="I449" s="18"/>
      <c r="J449" s="18"/>
      <c r="K449" s="18"/>
      <c r="L449" s="18"/>
    </row>
    <row r="450" spans="8:12" s="26" customFormat="1" x14ac:dyDescent="0.25">
      <c r="H450" s="18"/>
      <c r="I450" s="18"/>
      <c r="J450" s="18"/>
      <c r="K450" s="18"/>
      <c r="L450" s="18"/>
    </row>
    <row r="451" spans="8:12" s="26" customFormat="1" x14ac:dyDescent="0.25">
      <c r="H451" s="18"/>
      <c r="I451" s="18"/>
      <c r="J451" s="18"/>
      <c r="K451" s="18"/>
      <c r="L451" s="18"/>
    </row>
    <row r="452" spans="8:12" s="26" customFormat="1" x14ac:dyDescent="0.25">
      <c r="H452" s="18"/>
      <c r="I452" s="18"/>
      <c r="J452" s="18"/>
      <c r="K452" s="18"/>
      <c r="L452" s="18"/>
    </row>
    <row r="453" spans="8:12" s="26" customFormat="1" x14ac:dyDescent="0.25">
      <c r="H453" s="18"/>
      <c r="I453" s="18"/>
      <c r="J453" s="18"/>
      <c r="K453" s="18"/>
      <c r="L453" s="18"/>
    </row>
    <row r="454" spans="8:12" s="26" customFormat="1" x14ac:dyDescent="0.25">
      <c r="H454" s="18"/>
      <c r="I454" s="18"/>
      <c r="J454" s="18"/>
      <c r="K454" s="18"/>
      <c r="L454" s="18"/>
    </row>
    <row r="455" spans="8:12" s="26" customFormat="1" x14ac:dyDescent="0.25">
      <c r="H455" s="18"/>
      <c r="I455" s="18"/>
      <c r="J455" s="18"/>
      <c r="K455" s="18"/>
      <c r="L455" s="18"/>
    </row>
    <row r="456" spans="8:12" s="26" customFormat="1" x14ac:dyDescent="0.25">
      <c r="H456" s="18"/>
      <c r="I456" s="18"/>
      <c r="J456" s="18"/>
      <c r="K456" s="18"/>
      <c r="L456" s="18"/>
    </row>
    <row r="457" spans="8:12" s="26" customFormat="1" x14ac:dyDescent="0.25">
      <c r="H457" s="18"/>
      <c r="I457" s="18"/>
      <c r="J457" s="18"/>
      <c r="K457" s="18"/>
      <c r="L457" s="18"/>
    </row>
    <row r="458" spans="8:12" s="26" customFormat="1" x14ac:dyDescent="0.25">
      <c r="H458" s="18"/>
      <c r="I458" s="18"/>
      <c r="J458" s="18"/>
      <c r="K458" s="18"/>
      <c r="L458" s="18"/>
    </row>
    <row r="459" spans="8:12" s="26" customFormat="1" x14ac:dyDescent="0.25">
      <c r="H459" s="18"/>
      <c r="I459" s="18"/>
      <c r="J459" s="18"/>
      <c r="K459" s="18"/>
      <c r="L459" s="18"/>
    </row>
    <row r="460" spans="8:12" s="26" customFormat="1" x14ac:dyDescent="0.25">
      <c r="H460" s="18"/>
      <c r="I460" s="18"/>
      <c r="J460" s="18"/>
      <c r="K460" s="18"/>
      <c r="L460" s="18"/>
    </row>
    <row r="461" spans="8:12" s="26" customFormat="1" x14ac:dyDescent="0.25">
      <c r="H461" s="18"/>
      <c r="I461" s="18"/>
      <c r="J461" s="18"/>
      <c r="K461" s="18"/>
      <c r="L461" s="18"/>
    </row>
    <row r="462" spans="8:12" s="26" customFormat="1" x14ac:dyDescent="0.25">
      <c r="H462" s="18"/>
      <c r="I462" s="18"/>
      <c r="J462" s="18"/>
      <c r="K462" s="18"/>
      <c r="L462" s="18"/>
    </row>
    <row r="463" spans="8:12" s="26" customFormat="1" x14ac:dyDescent="0.25">
      <c r="H463" s="18"/>
      <c r="I463" s="18"/>
      <c r="J463" s="18"/>
      <c r="K463" s="18"/>
      <c r="L463" s="18"/>
    </row>
    <row r="464" spans="8:12" s="26" customFormat="1" x14ac:dyDescent="0.25">
      <c r="H464" s="18"/>
      <c r="I464" s="18"/>
      <c r="J464" s="18"/>
      <c r="K464" s="18"/>
      <c r="L464" s="18"/>
    </row>
    <row r="465" spans="8:12" s="26" customFormat="1" x14ac:dyDescent="0.25">
      <c r="H465" s="18"/>
      <c r="I465" s="18"/>
      <c r="J465" s="18"/>
      <c r="K465" s="18"/>
      <c r="L465" s="18"/>
    </row>
    <row r="466" spans="8:12" s="26" customFormat="1" x14ac:dyDescent="0.25">
      <c r="H466" s="18"/>
      <c r="I466" s="18"/>
      <c r="J466" s="18"/>
      <c r="K466" s="18"/>
      <c r="L466" s="18"/>
    </row>
    <row r="467" spans="8:12" s="26" customFormat="1" x14ac:dyDescent="0.25">
      <c r="H467" s="18"/>
      <c r="I467" s="18"/>
      <c r="J467" s="18"/>
      <c r="K467" s="18"/>
      <c r="L467" s="18"/>
    </row>
    <row r="468" spans="8:12" s="26" customFormat="1" x14ac:dyDescent="0.25">
      <c r="H468" s="18"/>
      <c r="I468" s="18"/>
      <c r="J468" s="18"/>
      <c r="K468" s="18"/>
      <c r="L468" s="18"/>
    </row>
    <row r="469" spans="8:12" s="26" customFormat="1" x14ac:dyDescent="0.25">
      <c r="H469" s="18"/>
      <c r="I469" s="18"/>
      <c r="J469" s="18"/>
      <c r="K469" s="18"/>
      <c r="L469" s="18"/>
    </row>
    <row r="470" spans="8:12" s="26" customFormat="1" x14ac:dyDescent="0.25">
      <c r="H470" s="18"/>
      <c r="I470" s="18"/>
      <c r="J470" s="18"/>
      <c r="K470" s="18"/>
      <c r="L470" s="18"/>
    </row>
    <row r="471" spans="8:12" s="26" customFormat="1" x14ac:dyDescent="0.25">
      <c r="H471" s="18"/>
      <c r="I471" s="18"/>
      <c r="J471" s="18"/>
      <c r="K471" s="18"/>
      <c r="L471" s="18"/>
    </row>
    <row r="472" spans="8:12" s="26" customFormat="1" x14ac:dyDescent="0.25">
      <c r="H472" s="18"/>
      <c r="I472" s="18"/>
      <c r="J472" s="18"/>
      <c r="K472" s="18"/>
      <c r="L472" s="18"/>
    </row>
    <row r="473" spans="8:12" s="26" customFormat="1" x14ac:dyDescent="0.25">
      <c r="H473" s="18"/>
      <c r="I473" s="18"/>
      <c r="J473" s="18"/>
      <c r="K473" s="18"/>
      <c r="L473" s="18"/>
    </row>
    <row r="474" spans="8:12" s="26" customFormat="1" x14ac:dyDescent="0.25">
      <c r="H474" s="18"/>
      <c r="I474" s="18"/>
      <c r="J474" s="18"/>
      <c r="K474" s="18"/>
      <c r="L474" s="18"/>
    </row>
    <row r="475" spans="8:12" s="26" customFormat="1" x14ac:dyDescent="0.25">
      <c r="H475" s="18"/>
      <c r="I475" s="18"/>
      <c r="J475" s="18"/>
      <c r="K475" s="18"/>
      <c r="L475" s="18"/>
    </row>
    <row r="476" spans="8:12" s="26" customFormat="1" x14ac:dyDescent="0.25">
      <c r="H476" s="18"/>
      <c r="I476" s="18"/>
      <c r="J476" s="18"/>
      <c r="K476" s="18"/>
      <c r="L476" s="18"/>
    </row>
    <row r="477" spans="8:12" s="26" customFormat="1" x14ac:dyDescent="0.25">
      <c r="H477" s="18"/>
      <c r="I477" s="18"/>
      <c r="J477" s="18"/>
      <c r="K477" s="18"/>
      <c r="L477" s="18"/>
    </row>
    <row r="478" spans="8:12" s="26" customFormat="1" x14ac:dyDescent="0.25">
      <c r="H478" s="18"/>
      <c r="I478" s="18"/>
      <c r="J478" s="18"/>
      <c r="K478" s="18"/>
      <c r="L478" s="18"/>
    </row>
    <row r="479" spans="8:12" s="26" customFormat="1" x14ac:dyDescent="0.25">
      <c r="H479" s="18"/>
      <c r="I479" s="18"/>
      <c r="J479" s="18"/>
      <c r="K479" s="18"/>
      <c r="L479" s="18"/>
    </row>
    <row r="480" spans="8:12" s="26" customFormat="1" x14ac:dyDescent="0.25">
      <c r="H480" s="18"/>
      <c r="I480" s="18"/>
      <c r="J480" s="18"/>
      <c r="K480" s="18"/>
      <c r="L480" s="18"/>
    </row>
    <row r="481" spans="8:12" s="26" customFormat="1" x14ac:dyDescent="0.25">
      <c r="H481" s="18"/>
      <c r="I481" s="18"/>
      <c r="J481" s="18"/>
      <c r="K481" s="18"/>
      <c r="L481" s="18"/>
    </row>
    <row r="482" spans="8:12" s="26" customFormat="1" x14ac:dyDescent="0.25">
      <c r="H482" s="18"/>
      <c r="I482" s="18"/>
      <c r="J482" s="18"/>
      <c r="K482" s="18"/>
      <c r="L482" s="18"/>
    </row>
    <row r="483" spans="8:12" s="26" customFormat="1" x14ac:dyDescent="0.25">
      <c r="H483" s="18"/>
      <c r="I483" s="18"/>
      <c r="J483" s="18"/>
      <c r="K483" s="18"/>
      <c r="L483" s="18"/>
    </row>
    <row r="484" spans="8:12" s="26" customFormat="1" x14ac:dyDescent="0.25">
      <c r="H484" s="18"/>
      <c r="I484" s="18"/>
      <c r="J484" s="18"/>
      <c r="K484" s="18"/>
      <c r="L484" s="18"/>
    </row>
    <row r="485" spans="8:12" s="26" customFormat="1" x14ac:dyDescent="0.25">
      <c r="H485" s="18"/>
      <c r="I485" s="18"/>
      <c r="J485" s="18"/>
      <c r="K485" s="18"/>
      <c r="L485" s="18"/>
    </row>
    <row r="486" spans="8:12" s="26" customFormat="1" x14ac:dyDescent="0.25">
      <c r="H486" s="18"/>
      <c r="I486" s="18"/>
      <c r="J486" s="18"/>
      <c r="K486" s="18"/>
      <c r="L486" s="18"/>
    </row>
    <row r="487" spans="8:12" s="26" customFormat="1" x14ac:dyDescent="0.25">
      <c r="H487" s="18"/>
      <c r="I487" s="18"/>
      <c r="J487" s="18"/>
      <c r="K487" s="18"/>
      <c r="L487" s="18"/>
    </row>
    <row r="488" spans="8:12" s="26" customFormat="1" x14ac:dyDescent="0.25">
      <c r="H488" s="18"/>
      <c r="I488" s="18"/>
      <c r="J488" s="18"/>
      <c r="K488" s="18"/>
      <c r="L488" s="18"/>
    </row>
    <row r="489" spans="8:12" s="26" customFormat="1" x14ac:dyDescent="0.25">
      <c r="H489" s="18"/>
      <c r="I489" s="18"/>
      <c r="J489" s="18"/>
      <c r="K489" s="18"/>
      <c r="L489" s="18"/>
    </row>
    <row r="490" spans="8:12" s="26" customFormat="1" x14ac:dyDescent="0.25">
      <c r="H490" s="18"/>
      <c r="I490" s="18"/>
      <c r="J490" s="18"/>
      <c r="K490" s="18"/>
      <c r="L490" s="18"/>
    </row>
    <row r="491" spans="8:12" s="26" customFormat="1" x14ac:dyDescent="0.25">
      <c r="H491" s="18"/>
      <c r="I491" s="18"/>
      <c r="J491" s="18"/>
      <c r="K491" s="18"/>
      <c r="L491" s="18"/>
    </row>
    <row r="492" spans="8:12" s="26" customFormat="1" x14ac:dyDescent="0.25">
      <c r="H492" s="18"/>
      <c r="I492" s="18"/>
      <c r="J492" s="18"/>
      <c r="K492" s="18"/>
      <c r="L492" s="18"/>
    </row>
    <row r="493" spans="8:12" s="26" customFormat="1" x14ac:dyDescent="0.25">
      <c r="H493" s="18"/>
      <c r="I493" s="18"/>
      <c r="J493" s="18"/>
      <c r="K493" s="18"/>
      <c r="L493" s="18"/>
    </row>
    <row r="494" spans="8:12" s="26" customFormat="1" x14ac:dyDescent="0.25">
      <c r="H494" s="18"/>
      <c r="I494" s="18"/>
      <c r="J494" s="18"/>
      <c r="K494" s="18"/>
      <c r="L494" s="18"/>
    </row>
    <row r="495" spans="8:12" s="26" customFormat="1" x14ac:dyDescent="0.25">
      <c r="H495" s="18"/>
      <c r="I495" s="18"/>
      <c r="J495" s="18"/>
      <c r="K495" s="18"/>
      <c r="L495" s="18"/>
    </row>
    <row r="496" spans="8:12" s="26" customFormat="1" x14ac:dyDescent="0.25">
      <c r="H496" s="18"/>
      <c r="I496" s="18"/>
      <c r="J496" s="18"/>
      <c r="K496" s="18"/>
      <c r="L496" s="18"/>
    </row>
    <row r="497" spans="8:12" s="26" customFormat="1" x14ac:dyDescent="0.25">
      <c r="H497" s="18"/>
      <c r="I497" s="18"/>
      <c r="J497" s="18"/>
      <c r="K497" s="18"/>
      <c r="L497" s="18"/>
    </row>
    <row r="498" spans="8:12" s="26" customFormat="1" x14ac:dyDescent="0.25">
      <c r="H498" s="18"/>
      <c r="I498" s="18"/>
      <c r="J498" s="18"/>
      <c r="K498" s="18"/>
      <c r="L498" s="18"/>
    </row>
    <row r="499" spans="8:12" s="26" customFormat="1" x14ac:dyDescent="0.25">
      <c r="H499" s="18"/>
      <c r="I499" s="18"/>
      <c r="J499" s="18"/>
      <c r="K499" s="18"/>
      <c r="L499" s="18"/>
    </row>
    <row r="500" spans="8:12" s="26" customFormat="1" x14ac:dyDescent="0.25">
      <c r="H500" s="18"/>
      <c r="I500" s="18"/>
      <c r="J500" s="18"/>
      <c r="K500" s="18"/>
      <c r="L500" s="18"/>
    </row>
    <row r="501" spans="8:12" s="26" customFormat="1" x14ac:dyDescent="0.25">
      <c r="H501" s="18"/>
      <c r="I501" s="18"/>
      <c r="J501" s="18"/>
      <c r="K501" s="18"/>
      <c r="L501" s="18"/>
    </row>
    <row r="502" spans="8:12" s="26" customFormat="1" x14ac:dyDescent="0.25">
      <c r="H502" s="18"/>
      <c r="I502" s="18"/>
      <c r="J502" s="18"/>
      <c r="K502" s="18"/>
      <c r="L502" s="18"/>
    </row>
    <row r="503" spans="8:12" s="26" customFormat="1" x14ac:dyDescent="0.25">
      <c r="H503" s="18"/>
      <c r="I503" s="18"/>
      <c r="J503" s="18"/>
      <c r="K503" s="18"/>
      <c r="L503" s="18"/>
    </row>
    <row r="504" spans="8:12" s="26" customFormat="1" x14ac:dyDescent="0.25">
      <c r="H504" s="18"/>
      <c r="I504" s="18"/>
      <c r="J504" s="18"/>
      <c r="K504" s="18"/>
      <c r="L504" s="18"/>
    </row>
    <row r="505" spans="8:12" s="26" customFormat="1" x14ac:dyDescent="0.25">
      <c r="H505" s="18"/>
      <c r="I505" s="18"/>
      <c r="J505" s="18"/>
      <c r="K505" s="18"/>
      <c r="L505" s="18"/>
    </row>
    <row r="506" spans="8:12" s="26" customFormat="1" x14ac:dyDescent="0.25">
      <c r="H506" s="18"/>
      <c r="I506" s="18"/>
      <c r="J506" s="18"/>
      <c r="K506" s="18"/>
      <c r="L506" s="18"/>
    </row>
    <row r="507" spans="8:12" s="26" customFormat="1" x14ac:dyDescent="0.25">
      <c r="H507" s="18"/>
      <c r="I507" s="18"/>
      <c r="J507" s="18"/>
      <c r="K507" s="18"/>
      <c r="L507" s="18"/>
    </row>
    <row r="508" spans="8:12" s="26" customFormat="1" x14ac:dyDescent="0.25">
      <c r="H508" s="18"/>
      <c r="I508" s="18"/>
      <c r="J508" s="18"/>
      <c r="K508" s="18"/>
      <c r="L508" s="18"/>
    </row>
    <row r="509" spans="8:12" s="26" customFormat="1" x14ac:dyDescent="0.25">
      <c r="H509" s="18"/>
      <c r="I509" s="18"/>
      <c r="J509" s="18"/>
      <c r="K509" s="18"/>
      <c r="L509" s="18"/>
    </row>
    <row r="510" spans="8:12" s="26" customFormat="1" x14ac:dyDescent="0.25">
      <c r="H510" s="18"/>
      <c r="I510" s="18"/>
      <c r="J510" s="18"/>
      <c r="K510" s="18"/>
      <c r="L510" s="18"/>
    </row>
    <row r="511" spans="8:12" s="26" customFormat="1" x14ac:dyDescent="0.25">
      <c r="H511" s="18"/>
      <c r="I511" s="18"/>
      <c r="J511" s="18"/>
      <c r="K511" s="18"/>
      <c r="L511" s="18"/>
    </row>
    <row r="512" spans="8:12" s="26" customFormat="1" x14ac:dyDescent="0.25">
      <c r="H512" s="18"/>
      <c r="I512" s="18"/>
      <c r="J512" s="18"/>
      <c r="K512" s="18"/>
      <c r="L512" s="18"/>
    </row>
    <row r="513" spans="8:12" s="26" customFormat="1" x14ac:dyDescent="0.25">
      <c r="H513" s="18"/>
      <c r="I513" s="18"/>
      <c r="J513" s="18"/>
      <c r="K513" s="18"/>
      <c r="L513" s="18"/>
    </row>
    <row r="514" spans="8:12" s="26" customFormat="1" x14ac:dyDescent="0.25">
      <c r="H514" s="18"/>
      <c r="I514" s="18"/>
      <c r="J514" s="18"/>
      <c r="K514" s="18"/>
      <c r="L514" s="18"/>
    </row>
    <row r="515" spans="8:12" s="26" customFormat="1" x14ac:dyDescent="0.25">
      <c r="H515" s="18"/>
      <c r="I515" s="18"/>
      <c r="J515" s="18"/>
      <c r="K515" s="18"/>
      <c r="L515" s="18"/>
    </row>
    <row r="516" spans="8:12" s="26" customFormat="1" x14ac:dyDescent="0.25">
      <c r="H516" s="18"/>
      <c r="I516" s="18"/>
      <c r="J516" s="18"/>
      <c r="K516" s="18"/>
      <c r="L516" s="18"/>
    </row>
    <row r="517" spans="8:12" s="26" customFormat="1" x14ac:dyDescent="0.25">
      <c r="H517" s="18"/>
      <c r="I517" s="18"/>
      <c r="J517" s="18"/>
      <c r="K517" s="18"/>
      <c r="L517" s="18"/>
    </row>
    <row r="518" spans="8:12" s="26" customFormat="1" x14ac:dyDescent="0.25">
      <c r="H518" s="18"/>
      <c r="I518" s="18"/>
      <c r="J518" s="18"/>
      <c r="K518" s="18"/>
      <c r="L518" s="18"/>
    </row>
    <row r="519" spans="8:12" s="26" customFormat="1" x14ac:dyDescent="0.25">
      <c r="H519" s="18"/>
      <c r="I519" s="18"/>
      <c r="J519" s="18"/>
      <c r="K519" s="18"/>
      <c r="L519" s="18"/>
    </row>
    <row r="520" spans="8:12" s="26" customFormat="1" x14ac:dyDescent="0.25">
      <c r="H520" s="18"/>
      <c r="I520" s="18"/>
      <c r="J520" s="18"/>
      <c r="K520" s="18"/>
      <c r="L520" s="18"/>
    </row>
    <row r="521" spans="8:12" s="26" customFormat="1" x14ac:dyDescent="0.25">
      <c r="H521" s="18"/>
      <c r="I521" s="18"/>
      <c r="J521" s="18"/>
      <c r="K521" s="18"/>
      <c r="L521" s="18"/>
    </row>
    <row r="522" spans="8:12" s="26" customFormat="1" x14ac:dyDescent="0.25">
      <c r="H522" s="18"/>
      <c r="I522" s="18"/>
      <c r="J522" s="18"/>
      <c r="K522" s="18"/>
      <c r="L522" s="18"/>
    </row>
    <row r="523" spans="8:12" s="26" customFormat="1" x14ac:dyDescent="0.25">
      <c r="H523" s="18"/>
      <c r="I523" s="18"/>
      <c r="J523" s="18"/>
      <c r="K523" s="18"/>
      <c r="L523" s="18"/>
    </row>
    <row r="524" spans="8:12" s="26" customFormat="1" x14ac:dyDescent="0.25">
      <c r="H524" s="18"/>
      <c r="I524" s="18"/>
      <c r="J524" s="18"/>
      <c r="K524" s="18"/>
      <c r="L524" s="18"/>
    </row>
    <row r="525" spans="8:12" s="26" customFormat="1" x14ac:dyDescent="0.25">
      <c r="H525" s="18"/>
      <c r="I525" s="18"/>
      <c r="J525" s="18"/>
      <c r="K525" s="18"/>
      <c r="L525" s="18"/>
    </row>
    <row r="526" spans="8:12" s="26" customFormat="1" x14ac:dyDescent="0.25">
      <c r="H526" s="18"/>
      <c r="I526" s="18"/>
      <c r="J526" s="18"/>
      <c r="K526" s="18"/>
      <c r="L526" s="18"/>
    </row>
    <row r="527" spans="8:12" s="26" customFormat="1" x14ac:dyDescent="0.25">
      <c r="H527" s="18"/>
      <c r="I527" s="18"/>
      <c r="J527" s="18"/>
      <c r="K527" s="18"/>
      <c r="L527" s="18"/>
    </row>
    <row r="528" spans="8:12" s="26" customFormat="1" x14ac:dyDescent="0.25">
      <c r="H528" s="18"/>
      <c r="I528" s="18"/>
      <c r="J528" s="18"/>
      <c r="K528" s="18"/>
      <c r="L528" s="18"/>
    </row>
    <row r="529" spans="8:12" s="26" customFormat="1" x14ac:dyDescent="0.25">
      <c r="H529" s="18"/>
      <c r="I529" s="18"/>
      <c r="J529" s="18"/>
      <c r="K529" s="18"/>
      <c r="L529" s="18"/>
    </row>
    <row r="530" spans="8:12" s="26" customFormat="1" x14ac:dyDescent="0.25">
      <c r="H530" s="18"/>
      <c r="I530" s="18"/>
      <c r="J530" s="18"/>
      <c r="K530" s="18"/>
      <c r="L530" s="18"/>
    </row>
    <row r="531" spans="8:12" s="26" customFormat="1" x14ac:dyDescent="0.25">
      <c r="H531" s="18"/>
      <c r="I531" s="18"/>
      <c r="J531" s="18"/>
      <c r="K531" s="18"/>
      <c r="L531" s="18"/>
    </row>
    <row r="532" spans="8:12" s="26" customFormat="1" x14ac:dyDescent="0.25">
      <c r="H532" s="18"/>
      <c r="I532" s="18"/>
      <c r="J532" s="18"/>
      <c r="K532" s="18"/>
      <c r="L532" s="18"/>
    </row>
    <row r="533" spans="8:12" s="26" customFormat="1" x14ac:dyDescent="0.25">
      <c r="H533" s="18"/>
      <c r="I533" s="18"/>
      <c r="J533" s="18"/>
      <c r="K533" s="18"/>
      <c r="L533" s="18"/>
    </row>
    <row r="534" spans="8:12" s="26" customFormat="1" x14ac:dyDescent="0.25">
      <c r="H534" s="18"/>
      <c r="I534" s="18"/>
      <c r="J534" s="18"/>
      <c r="K534" s="18"/>
      <c r="L534" s="18"/>
    </row>
    <row r="535" spans="8:12" s="26" customFormat="1" x14ac:dyDescent="0.25">
      <c r="H535" s="18"/>
      <c r="I535" s="18"/>
      <c r="J535" s="18"/>
      <c r="K535" s="18"/>
      <c r="L535" s="18"/>
    </row>
    <row r="536" spans="8:12" s="26" customFormat="1" x14ac:dyDescent="0.25">
      <c r="H536" s="18"/>
      <c r="I536" s="18"/>
      <c r="J536" s="18"/>
      <c r="K536" s="18"/>
      <c r="L536" s="18"/>
    </row>
    <row r="537" spans="8:12" s="26" customFormat="1" x14ac:dyDescent="0.25">
      <c r="H537" s="18"/>
      <c r="I537" s="18"/>
      <c r="J537" s="18"/>
      <c r="K537" s="18"/>
      <c r="L537" s="18"/>
    </row>
    <row r="538" spans="8:12" s="26" customFormat="1" x14ac:dyDescent="0.25">
      <c r="H538" s="18"/>
      <c r="I538" s="18"/>
      <c r="J538" s="18"/>
      <c r="K538" s="18"/>
      <c r="L538" s="18"/>
    </row>
    <row r="539" spans="8:12" s="26" customFormat="1" x14ac:dyDescent="0.25">
      <c r="H539" s="18"/>
      <c r="I539" s="18"/>
      <c r="J539" s="18"/>
      <c r="K539" s="18"/>
      <c r="L539" s="18"/>
    </row>
    <row r="540" spans="8:12" s="26" customFormat="1" x14ac:dyDescent="0.25">
      <c r="H540" s="18"/>
      <c r="I540" s="18"/>
      <c r="J540" s="18"/>
      <c r="K540" s="18"/>
      <c r="L540" s="18"/>
    </row>
    <row r="541" spans="8:12" s="26" customFormat="1" x14ac:dyDescent="0.25">
      <c r="H541" s="18"/>
      <c r="I541" s="18"/>
      <c r="J541" s="18"/>
      <c r="K541" s="18"/>
      <c r="L541" s="18"/>
    </row>
    <row r="542" spans="8:12" s="26" customFormat="1" x14ac:dyDescent="0.25">
      <c r="H542" s="18"/>
      <c r="I542" s="18"/>
      <c r="J542" s="18"/>
      <c r="K542" s="18"/>
      <c r="L542" s="18"/>
    </row>
    <row r="543" spans="8:12" s="26" customFormat="1" x14ac:dyDescent="0.25">
      <c r="H543" s="18"/>
      <c r="I543" s="18"/>
      <c r="J543" s="18"/>
      <c r="K543" s="18"/>
      <c r="L543" s="18"/>
    </row>
    <row r="544" spans="8:12" s="26" customFormat="1" x14ac:dyDescent="0.25">
      <c r="H544" s="18"/>
      <c r="I544" s="18"/>
      <c r="J544" s="18"/>
      <c r="K544" s="18"/>
      <c r="L544" s="18"/>
    </row>
    <row r="545" spans="8:12" s="26" customFormat="1" x14ac:dyDescent="0.25">
      <c r="H545" s="18"/>
      <c r="I545" s="18"/>
      <c r="J545" s="18"/>
      <c r="K545" s="18"/>
      <c r="L545" s="18"/>
    </row>
    <row r="546" spans="8:12" s="26" customFormat="1" x14ac:dyDescent="0.25">
      <c r="H546" s="18"/>
      <c r="I546" s="18"/>
      <c r="J546" s="18"/>
      <c r="K546" s="18"/>
      <c r="L546" s="18"/>
    </row>
    <row r="547" spans="8:12" s="26" customFormat="1" x14ac:dyDescent="0.25">
      <c r="H547" s="18"/>
      <c r="I547" s="18"/>
      <c r="J547" s="18"/>
      <c r="K547" s="18"/>
      <c r="L547" s="18"/>
    </row>
    <row r="548" spans="8:12" s="26" customFormat="1" x14ac:dyDescent="0.25">
      <c r="H548" s="18"/>
      <c r="I548" s="18"/>
      <c r="J548" s="18"/>
      <c r="K548" s="18"/>
      <c r="L548" s="18"/>
    </row>
    <row r="549" spans="8:12" s="26" customFormat="1" x14ac:dyDescent="0.25">
      <c r="H549" s="18"/>
      <c r="I549" s="18"/>
      <c r="J549" s="18"/>
      <c r="K549" s="18"/>
      <c r="L549" s="18"/>
    </row>
    <row r="550" spans="8:12" s="26" customFormat="1" x14ac:dyDescent="0.25">
      <c r="H550" s="18"/>
      <c r="I550" s="18"/>
      <c r="J550" s="18"/>
      <c r="K550" s="18"/>
      <c r="L550" s="18"/>
    </row>
    <row r="551" spans="8:12" s="26" customFormat="1" x14ac:dyDescent="0.25">
      <c r="H551" s="18"/>
      <c r="I551" s="18"/>
      <c r="J551" s="18"/>
      <c r="K551" s="18"/>
      <c r="L551" s="18"/>
    </row>
    <row r="552" spans="8:12" s="26" customFormat="1" x14ac:dyDescent="0.25">
      <c r="H552" s="18"/>
      <c r="I552" s="18"/>
      <c r="J552" s="18"/>
      <c r="K552" s="18"/>
      <c r="L552" s="18"/>
    </row>
    <row r="553" spans="8:12" s="26" customFormat="1" x14ac:dyDescent="0.25">
      <c r="H553" s="18"/>
      <c r="I553" s="18"/>
      <c r="J553" s="18"/>
      <c r="K553" s="18"/>
      <c r="L553" s="18"/>
    </row>
    <row r="554" spans="8:12" s="26" customFormat="1" x14ac:dyDescent="0.25">
      <c r="H554" s="18"/>
      <c r="I554" s="18"/>
      <c r="J554" s="18"/>
      <c r="K554" s="18"/>
      <c r="L554" s="18"/>
    </row>
    <row r="555" spans="8:12" s="26" customFormat="1" x14ac:dyDescent="0.25">
      <c r="H555" s="18"/>
      <c r="I555" s="18"/>
      <c r="J555" s="18"/>
      <c r="K555" s="18"/>
      <c r="L555" s="18"/>
    </row>
    <row r="556" spans="8:12" s="26" customFormat="1" x14ac:dyDescent="0.25">
      <c r="H556" s="18"/>
      <c r="I556" s="18"/>
      <c r="J556" s="18"/>
      <c r="K556" s="18"/>
      <c r="L556" s="18"/>
    </row>
    <row r="557" spans="8:12" s="26" customFormat="1" x14ac:dyDescent="0.25">
      <c r="H557" s="18"/>
      <c r="I557" s="18"/>
      <c r="J557" s="18"/>
      <c r="K557" s="18"/>
      <c r="L557" s="18"/>
    </row>
    <row r="558" spans="8:12" s="26" customFormat="1" x14ac:dyDescent="0.25">
      <c r="H558" s="18"/>
      <c r="I558" s="18"/>
      <c r="J558" s="18"/>
      <c r="K558" s="18"/>
      <c r="L558" s="18"/>
    </row>
    <row r="559" spans="8:12" s="26" customFormat="1" x14ac:dyDescent="0.25">
      <c r="H559" s="18"/>
      <c r="I559" s="18"/>
      <c r="J559" s="18"/>
      <c r="K559" s="18"/>
      <c r="L559" s="18"/>
    </row>
    <row r="560" spans="8:12" s="26" customFormat="1" x14ac:dyDescent="0.25">
      <c r="H560" s="18"/>
      <c r="I560" s="18"/>
      <c r="J560" s="18"/>
      <c r="K560" s="18"/>
      <c r="L560" s="18"/>
    </row>
    <row r="561" spans="8:12" s="26" customFormat="1" x14ac:dyDescent="0.25">
      <c r="H561" s="18"/>
      <c r="I561" s="18"/>
      <c r="J561" s="18"/>
      <c r="K561" s="18"/>
      <c r="L561" s="18"/>
    </row>
    <row r="562" spans="8:12" s="26" customFormat="1" x14ac:dyDescent="0.25">
      <c r="H562" s="18"/>
      <c r="I562" s="18"/>
      <c r="J562" s="18"/>
      <c r="K562" s="18"/>
      <c r="L562" s="18"/>
    </row>
    <row r="563" spans="8:12" s="26" customFormat="1" x14ac:dyDescent="0.25">
      <c r="H563" s="18"/>
      <c r="I563" s="18"/>
      <c r="J563" s="18"/>
      <c r="K563" s="18"/>
      <c r="L563" s="18"/>
    </row>
    <row r="564" spans="8:12" s="26" customFormat="1" x14ac:dyDescent="0.25">
      <c r="H564" s="18"/>
      <c r="I564" s="18"/>
      <c r="J564" s="18"/>
      <c r="K564" s="18"/>
      <c r="L564" s="18"/>
    </row>
    <row r="565" spans="8:12" s="26" customFormat="1" x14ac:dyDescent="0.25">
      <c r="H565" s="18"/>
      <c r="I565" s="18"/>
      <c r="J565" s="18"/>
      <c r="K565" s="18"/>
      <c r="L565" s="18"/>
    </row>
    <row r="566" spans="8:12" s="26" customFormat="1" x14ac:dyDescent="0.25">
      <c r="H566" s="18"/>
      <c r="I566" s="18"/>
      <c r="J566" s="18"/>
      <c r="K566" s="18"/>
      <c r="L566" s="18"/>
    </row>
    <row r="567" spans="8:12" s="26" customFormat="1" x14ac:dyDescent="0.25">
      <c r="H567" s="18"/>
      <c r="I567" s="18"/>
      <c r="J567" s="18"/>
      <c r="K567" s="18"/>
      <c r="L567" s="18"/>
    </row>
    <row r="568" spans="8:12" s="26" customFormat="1" x14ac:dyDescent="0.25">
      <c r="H568" s="18"/>
      <c r="I568" s="18"/>
      <c r="J568" s="18"/>
      <c r="K568" s="18"/>
      <c r="L568" s="18"/>
    </row>
    <row r="569" spans="8:12" s="26" customFormat="1" x14ac:dyDescent="0.25">
      <c r="H569" s="18"/>
      <c r="I569" s="18"/>
      <c r="J569" s="18"/>
      <c r="K569" s="18"/>
      <c r="L569" s="18"/>
    </row>
    <row r="570" spans="8:12" s="26" customFormat="1" x14ac:dyDescent="0.25">
      <c r="H570" s="18"/>
      <c r="I570" s="18"/>
      <c r="J570" s="18"/>
      <c r="K570" s="18"/>
      <c r="L570" s="18"/>
    </row>
    <row r="571" spans="8:12" s="26" customFormat="1" x14ac:dyDescent="0.25">
      <c r="H571" s="18"/>
      <c r="I571" s="18"/>
      <c r="J571" s="18"/>
      <c r="K571" s="18"/>
      <c r="L571" s="18"/>
    </row>
    <row r="572" spans="8:12" s="26" customFormat="1" x14ac:dyDescent="0.25">
      <c r="H572" s="18"/>
      <c r="I572" s="18"/>
      <c r="J572" s="18"/>
      <c r="K572" s="18"/>
      <c r="L572" s="18"/>
    </row>
    <row r="573" spans="8:12" s="26" customFormat="1" x14ac:dyDescent="0.25">
      <c r="H573" s="18"/>
      <c r="I573" s="18"/>
      <c r="J573" s="18"/>
      <c r="K573" s="18"/>
      <c r="L573" s="18"/>
    </row>
    <row r="574" spans="8:12" s="26" customFormat="1" x14ac:dyDescent="0.25">
      <c r="H574" s="18"/>
      <c r="I574" s="18"/>
      <c r="J574" s="18"/>
      <c r="K574" s="18"/>
      <c r="L574" s="18"/>
    </row>
    <row r="575" spans="8:12" s="26" customFormat="1" x14ac:dyDescent="0.25">
      <c r="H575" s="18"/>
      <c r="I575" s="18"/>
      <c r="J575" s="18"/>
      <c r="K575" s="18"/>
      <c r="L575" s="18"/>
    </row>
    <row r="576" spans="8:12" s="26" customFormat="1" x14ac:dyDescent="0.25">
      <c r="H576" s="18"/>
      <c r="I576" s="18"/>
      <c r="J576" s="18"/>
      <c r="K576" s="18"/>
      <c r="L576" s="18"/>
    </row>
    <row r="577" spans="8:12" s="26" customFormat="1" x14ac:dyDescent="0.25">
      <c r="H577" s="18"/>
      <c r="I577" s="18"/>
      <c r="J577" s="18"/>
      <c r="K577" s="18"/>
      <c r="L577" s="18"/>
    </row>
    <row r="578" spans="8:12" s="26" customFormat="1" x14ac:dyDescent="0.25">
      <c r="H578" s="18"/>
      <c r="I578" s="18"/>
      <c r="J578" s="18"/>
      <c r="K578" s="18"/>
      <c r="L578" s="18"/>
    </row>
    <row r="579" spans="8:12" s="26" customFormat="1" x14ac:dyDescent="0.25">
      <c r="H579" s="18"/>
      <c r="I579" s="18"/>
      <c r="J579" s="18"/>
      <c r="K579" s="18"/>
      <c r="L579" s="18"/>
    </row>
    <row r="580" spans="8:12" s="26" customFormat="1" x14ac:dyDescent="0.25">
      <c r="H580" s="18"/>
      <c r="I580" s="18"/>
      <c r="J580" s="18"/>
      <c r="K580" s="18"/>
      <c r="L580" s="18"/>
    </row>
    <row r="581" spans="8:12" s="26" customFormat="1" x14ac:dyDescent="0.25">
      <c r="H581" s="18"/>
      <c r="I581" s="18"/>
      <c r="J581" s="18"/>
      <c r="K581" s="18"/>
      <c r="L581" s="18"/>
    </row>
    <row r="582" spans="8:12" s="26" customFormat="1" x14ac:dyDescent="0.25">
      <c r="H582" s="18"/>
      <c r="I582" s="18"/>
      <c r="J582" s="18"/>
      <c r="K582" s="18"/>
      <c r="L582" s="18"/>
    </row>
    <row r="583" spans="8:12" s="26" customFormat="1" x14ac:dyDescent="0.25">
      <c r="H583" s="18"/>
      <c r="I583" s="18"/>
      <c r="J583" s="18"/>
      <c r="K583" s="18"/>
      <c r="L583" s="18"/>
    </row>
    <row r="584" spans="8:12" s="26" customFormat="1" x14ac:dyDescent="0.25">
      <c r="H584" s="18"/>
      <c r="I584" s="18"/>
      <c r="J584" s="18"/>
      <c r="K584" s="18"/>
      <c r="L584" s="18"/>
    </row>
    <row r="585" spans="8:12" s="26" customFormat="1" x14ac:dyDescent="0.25">
      <c r="H585" s="18"/>
      <c r="I585" s="18"/>
      <c r="J585" s="18"/>
      <c r="K585" s="18"/>
      <c r="L585" s="18"/>
    </row>
    <row r="586" spans="8:12" s="26" customFormat="1" x14ac:dyDescent="0.25">
      <c r="H586" s="18"/>
      <c r="I586" s="18"/>
      <c r="J586" s="18"/>
      <c r="K586" s="18"/>
      <c r="L586" s="18"/>
    </row>
    <row r="587" spans="8:12" s="26" customFormat="1" x14ac:dyDescent="0.25">
      <c r="H587" s="18"/>
      <c r="I587" s="18"/>
      <c r="J587" s="18"/>
      <c r="K587" s="18"/>
      <c r="L587" s="18"/>
    </row>
    <row r="588" spans="8:12" s="26" customFormat="1" x14ac:dyDescent="0.25">
      <c r="H588" s="18"/>
      <c r="I588" s="18"/>
      <c r="J588" s="18"/>
      <c r="K588" s="18"/>
      <c r="L588" s="18"/>
    </row>
    <row r="589" spans="8:12" s="26" customFormat="1" x14ac:dyDescent="0.25">
      <c r="H589" s="18"/>
      <c r="I589" s="18"/>
      <c r="J589" s="18"/>
      <c r="K589" s="18"/>
      <c r="L589" s="18"/>
    </row>
    <row r="590" spans="8:12" s="26" customFormat="1" x14ac:dyDescent="0.25">
      <c r="H590" s="18"/>
      <c r="I590" s="18"/>
      <c r="J590" s="18"/>
      <c r="K590" s="18"/>
      <c r="L590" s="18"/>
    </row>
    <row r="591" spans="8:12" s="26" customFormat="1" x14ac:dyDescent="0.25">
      <c r="H591" s="18"/>
      <c r="I591" s="18"/>
      <c r="J591" s="18"/>
      <c r="K591" s="18"/>
      <c r="L591" s="18"/>
    </row>
    <row r="592" spans="8:12" s="26" customFormat="1" x14ac:dyDescent="0.25">
      <c r="H592" s="18"/>
      <c r="I592" s="18"/>
      <c r="J592" s="18"/>
      <c r="K592" s="18"/>
      <c r="L592" s="18"/>
    </row>
    <row r="593" spans="8:12" s="26" customFormat="1" x14ac:dyDescent="0.25">
      <c r="H593" s="18"/>
      <c r="I593" s="18"/>
      <c r="J593" s="18"/>
      <c r="K593" s="18"/>
      <c r="L593" s="18"/>
    </row>
    <row r="594" spans="8:12" s="26" customFormat="1" x14ac:dyDescent="0.25">
      <c r="H594" s="18"/>
      <c r="I594" s="18"/>
      <c r="J594" s="18"/>
      <c r="K594" s="18"/>
      <c r="L594" s="18"/>
    </row>
    <row r="595" spans="8:12" s="26" customFormat="1" x14ac:dyDescent="0.25">
      <c r="H595" s="18"/>
      <c r="I595" s="18"/>
      <c r="J595" s="18"/>
      <c r="K595" s="18"/>
      <c r="L595" s="18"/>
    </row>
    <row r="596" spans="8:12" s="26" customFormat="1" x14ac:dyDescent="0.25">
      <c r="H596" s="18"/>
      <c r="I596" s="18"/>
      <c r="J596" s="18"/>
      <c r="K596" s="18"/>
      <c r="L596" s="18"/>
    </row>
    <row r="597" spans="8:12" s="26" customFormat="1" x14ac:dyDescent="0.25">
      <c r="H597" s="18"/>
      <c r="I597" s="18"/>
      <c r="J597" s="18"/>
      <c r="K597" s="18"/>
      <c r="L597" s="18"/>
    </row>
    <row r="598" spans="8:12" s="26" customFormat="1" x14ac:dyDescent="0.25">
      <c r="H598" s="18"/>
      <c r="I598" s="18"/>
      <c r="J598" s="18"/>
      <c r="K598" s="18"/>
      <c r="L598" s="18"/>
    </row>
    <row r="599" spans="8:12" s="26" customFormat="1" x14ac:dyDescent="0.25">
      <c r="H599" s="18"/>
      <c r="I599" s="18"/>
      <c r="J599" s="18"/>
      <c r="K599" s="18"/>
      <c r="L599" s="18"/>
    </row>
    <row r="600" spans="8:12" s="26" customFormat="1" x14ac:dyDescent="0.25">
      <c r="H600" s="18"/>
      <c r="I600" s="18"/>
      <c r="J600" s="18"/>
      <c r="K600" s="18"/>
      <c r="L600" s="18"/>
    </row>
    <row r="601" spans="8:12" s="26" customFormat="1" x14ac:dyDescent="0.25">
      <c r="H601" s="18"/>
      <c r="I601" s="18"/>
      <c r="J601" s="18"/>
      <c r="K601" s="18"/>
      <c r="L601" s="18"/>
    </row>
    <row r="602" spans="8:12" s="26" customFormat="1" x14ac:dyDescent="0.25">
      <c r="H602" s="18"/>
      <c r="I602" s="18"/>
      <c r="J602" s="18"/>
      <c r="K602" s="18"/>
      <c r="L602" s="18"/>
    </row>
    <row r="603" spans="8:12" s="26" customFormat="1" x14ac:dyDescent="0.25">
      <c r="H603" s="18"/>
      <c r="I603" s="18"/>
      <c r="J603" s="18"/>
      <c r="K603" s="18"/>
      <c r="L603" s="18"/>
    </row>
    <row r="604" spans="8:12" s="26" customFormat="1" x14ac:dyDescent="0.25">
      <c r="H604" s="18"/>
      <c r="I604" s="18"/>
      <c r="J604" s="18"/>
      <c r="K604" s="18"/>
      <c r="L604" s="18"/>
    </row>
    <row r="605" spans="8:12" s="26" customFormat="1" x14ac:dyDescent="0.25">
      <c r="H605" s="18"/>
      <c r="I605" s="18"/>
      <c r="J605" s="18"/>
      <c r="K605" s="18"/>
      <c r="L605" s="18"/>
    </row>
    <row r="606" spans="8:12" s="26" customFormat="1" x14ac:dyDescent="0.25">
      <c r="H606" s="18"/>
      <c r="I606" s="18"/>
      <c r="J606" s="18"/>
      <c r="K606" s="18"/>
      <c r="L606" s="18"/>
    </row>
    <row r="607" spans="8:12" s="26" customFormat="1" x14ac:dyDescent="0.25">
      <c r="H607" s="18"/>
      <c r="I607" s="18"/>
      <c r="J607" s="18"/>
      <c r="K607" s="18"/>
      <c r="L607" s="18"/>
    </row>
    <row r="608" spans="8:12" s="26" customFormat="1" x14ac:dyDescent="0.25">
      <c r="H608" s="18"/>
      <c r="I608" s="18"/>
      <c r="J608" s="18"/>
      <c r="K608" s="18"/>
      <c r="L608" s="18"/>
    </row>
    <row r="609" spans="8:12" s="26" customFormat="1" x14ac:dyDescent="0.25">
      <c r="H609" s="18"/>
      <c r="I609" s="18"/>
      <c r="J609" s="18"/>
      <c r="K609" s="18"/>
      <c r="L609" s="18"/>
    </row>
    <row r="610" spans="8:12" s="26" customFormat="1" x14ac:dyDescent="0.25">
      <c r="H610" s="18"/>
      <c r="I610" s="18"/>
      <c r="J610" s="18"/>
      <c r="K610" s="18"/>
      <c r="L610" s="18"/>
    </row>
    <row r="611" spans="8:12" s="26" customFormat="1" x14ac:dyDescent="0.25">
      <c r="H611" s="18"/>
      <c r="I611" s="18"/>
      <c r="J611" s="18"/>
      <c r="K611" s="18"/>
      <c r="L611" s="18"/>
    </row>
    <row r="612" spans="8:12" s="26" customFormat="1" x14ac:dyDescent="0.25">
      <c r="H612" s="18"/>
      <c r="I612" s="18"/>
      <c r="J612" s="18"/>
      <c r="K612" s="18"/>
      <c r="L612" s="18"/>
    </row>
    <row r="613" spans="8:12" s="26" customFormat="1" x14ac:dyDescent="0.25">
      <c r="H613" s="18"/>
      <c r="I613" s="18"/>
      <c r="J613" s="18"/>
      <c r="K613" s="18"/>
      <c r="L613" s="18"/>
    </row>
    <row r="614" spans="8:12" s="26" customFormat="1" x14ac:dyDescent="0.25">
      <c r="H614" s="18"/>
      <c r="I614" s="18"/>
      <c r="J614" s="18"/>
      <c r="K614" s="18"/>
      <c r="L614" s="18"/>
    </row>
    <row r="615" spans="8:12" s="26" customFormat="1" x14ac:dyDescent="0.25">
      <c r="H615" s="18"/>
      <c r="I615" s="18"/>
      <c r="J615" s="18"/>
      <c r="K615" s="18"/>
      <c r="L615" s="18"/>
    </row>
    <row r="616" spans="8:12" s="26" customFormat="1" x14ac:dyDescent="0.25">
      <c r="H616" s="18"/>
      <c r="I616" s="18"/>
      <c r="J616" s="18"/>
      <c r="K616" s="18"/>
      <c r="L616" s="18"/>
    </row>
    <row r="617" spans="8:12" s="26" customFormat="1" x14ac:dyDescent="0.25">
      <c r="H617" s="18"/>
      <c r="I617" s="18"/>
      <c r="J617" s="18"/>
      <c r="K617" s="18"/>
      <c r="L617" s="18"/>
    </row>
    <row r="618" spans="8:12" s="26" customFormat="1" x14ac:dyDescent="0.25">
      <c r="H618" s="18"/>
      <c r="I618" s="18"/>
      <c r="J618" s="18"/>
      <c r="K618" s="18"/>
      <c r="L618" s="18"/>
    </row>
    <row r="619" spans="8:12" s="26" customFormat="1" x14ac:dyDescent="0.25">
      <c r="H619" s="18"/>
      <c r="I619" s="18"/>
      <c r="J619" s="18"/>
      <c r="K619" s="18"/>
      <c r="L619" s="18"/>
    </row>
    <row r="620" spans="8:12" s="26" customFormat="1" x14ac:dyDescent="0.25">
      <c r="H620" s="18"/>
      <c r="I620" s="18"/>
      <c r="J620" s="18"/>
      <c r="K620" s="18"/>
      <c r="L620" s="18"/>
    </row>
    <row r="621" spans="8:12" s="26" customFormat="1" x14ac:dyDescent="0.25">
      <c r="H621" s="18"/>
      <c r="I621" s="18"/>
      <c r="J621" s="18"/>
      <c r="K621" s="18"/>
      <c r="L621" s="18"/>
    </row>
    <row r="622" spans="8:12" s="26" customFormat="1" x14ac:dyDescent="0.25">
      <c r="H622" s="18"/>
      <c r="I622" s="18"/>
      <c r="J622" s="18"/>
      <c r="K622" s="18"/>
      <c r="L622" s="18"/>
    </row>
    <row r="623" spans="8:12" s="26" customFormat="1" x14ac:dyDescent="0.25">
      <c r="H623" s="18"/>
      <c r="I623" s="18"/>
      <c r="J623" s="18"/>
      <c r="K623" s="18"/>
      <c r="L623" s="18"/>
    </row>
    <row r="624" spans="8:12" s="26" customFormat="1" x14ac:dyDescent="0.25">
      <c r="H624" s="18"/>
      <c r="I624" s="18"/>
      <c r="J624" s="18"/>
      <c r="K624" s="18"/>
      <c r="L624" s="18"/>
    </row>
    <row r="625" spans="8:12" s="26" customFormat="1" x14ac:dyDescent="0.25">
      <c r="H625" s="18"/>
      <c r="I625" s="18"/>
      <c r="J625" s="18"/>
      <c r="K625" s="18"/>
      <c r="L625" s="18"/>
    </row>
    <row r="626" spans="8:12" s="26" customFormat="1" x14ac:dyDescent="0.25">
      <c r="H626" s="18"/>
      <c r="I626" s="18"/>
      <c r="J626" s="18"/>
      <c r="K626" s="18"/>
      <c r="L626" s="18"/>
    </row>
    <row r="627" spans="8:12" s="26" customFormat="1" x14ac:dyDescent="0.25">
      <c r="H627" s="18"/>
      <c r="I627" s="18"/>
      <c r="J627" s="18"/>
      <c r="K627" s="18"/>
      <c r="L627" s="18"/>
    </row>
    <row r="628" spans="8:12" s="26" customFormat="1" x14ac:dyDescent="0.25">
      <c r="H628" s="18"/>
      <c r="I628" s="18"/>
      <c r="J628" s="18"/>
      <c r="K628" s="18"/>
      <c r="L628" s="18"/>
    </row>
    <row r="629" spans="8:12" s="26" customFormat="1" x14ac:dyDescent="0.25">
      <c r="H629" s="18"/>
      <c r="I629" s="18"/>
      <c r="J629" s="18"/>
      <c r="K629" s="18"/>
      <c r="L629" s="18"/>
    </row>
    <row r="630" spans="8:12" s="26" customFormat="1" x14ac:dyDescent="0.25">
      <c r="H630" s="18"/>
      <c r="I630" s="18"/>
      <c r="J630" s="18"/>
      <c r="K630" s="18"/>
      <c r="L630" s="18"/>
    </row>
    <row r="631" spans="8:12" s="26" customFormat="1" x14ac:dyDescent="0.25">
      <c r="H631" s="18"/>
      <c r="I631" s="18"/>
      <c r="J631" s="18"/>
      <c r="K631" s="18"/>
      <c r="L631" s="18"/>
    </row>
    <row r="632" spans="8:12" s="26" customFormat="1" x14ac:dyDescent="0.25">
      <c r="H632" s="18"/>
      <c r="I632" s="18"/>
      <c r="J632" s="18"/>
      <c r="K632" s="18"/>
      <c r="L632" s="18"/>
    </row>
    <row r="633" spans="8:12" s="26" customFormat="1" x14ac:dyDescent="0.25">
      <c r="H633" s="18"/>
      <c r="I633" s="18"/>
      <c r="J633" s="18"/>
      <c r="K633" s="18"/>
      <c r="L633" s="18"/>
    </row>
    <row r="634" spans="8:12" s="26" customFormat="1" x14ac:dyDescent="0.25">
      <c r="H634" s="18"/>
      <c r="I634" s="18"/>
      <c r="J634" s="18"/>
      <c r="K634" s="18"/>
      <c r="L634" s="18"/>
    </row>
    <row r="635" spans="8:12" s="26" customFormat="1" x14ac:dyDescent="0.25">
      <c r="H635" s="18"/>
      <c r="I635" s="18"/>
      <c r="J635" s="18"/>
      <c r="K635" s="18"/>
      <c r="L635" s="18"/>
    </row>
    <row r="636" spans="8:12" s="26" customFormat="1" x14ac:dyDescent="0.25">
      <c r="H636" s="18"/>
      <c r="I636" s="18"/>
      <c r="J636" s="18"/>
      <c r="K636" s="18"/>
      <c r="L636" s="18"/>
    </row>
    <row r="637" spans="8:12" s="26" customFormat="1" x14ac:dyDescent="0.25">
      <c r="H637" s="18"/>
      <c r="I637" s="18"/>
      <c r="J637" s="18"/>
      <c r="K637" s="18"/>
      <c r="L637" s="18"/>
    </row>
    <row r="638" spans="8:12" s="26" customFormat="1" x14ac:dyDescent="0.25">
      <c r="H638" s="18"/>
      <c r="I638" s="18"/>
      <c r="J638" s="18"/>
      <c r="K638" s="18"/>
      <c r="L638" s="18"/>
    </row>
    <row r="639" spans="8:12" s="26" customFormat="1" x14ac:dyDescent="0.25">
      <c r="H639" s="18"/>
      <c r="I639" s="18"/>
      <c r="J639" s="18"/>
      <c r="K639" s="18"/>
      <c r="L639" s="18"/>
    </row>
    <row r="640" spans="8:12" s="26" customFormat="1" x14ac:dyDescent="0.25">
      <c r="H640" s="18"/>
      <c r="I640" s="18"/>
      <c r="J640" s="18"/>
      <c r="K640" s="18"/>
      <c r="L640" s="18"/>
    </row>
    <row r="641" spans="6:12" s="26" customFormat="1" x14ac:dyDescent="0.25">
      <c r="F641" s="25"/>
      <c r="H641" s="18"/>
      <c r="I641" s="18"/>
      <c r="J641" s="18"/>
      <c r="K641" s="18"/>
      <c r="L641" s="18"/>
    </row>
    <row r="642" spans="6:12" s="26" customFormat="1" x14ac:dyDescent="0.25">
      <c r="F642" s="25"/>
      <c r="H642" s="18"/>
      <c r="I642" s="18"/>
      <c r="J642" s="18"/>
      <c r="K642" s="18"/>
      <c r="L642" s="18"/>
    </row>
    <row r="643" spans="6:12" s="26" customFormat="1" x14ac:dyDescent="0.25">
      <c r="F643" s="25"/>
      <c r="H643" s="18"/>
      <c r="I643" s="18"/>
      <c r="J643" s="18"/>
      <c r="K643" s="18"/>
      <c r="L643" s="18"/>
    </row>
    <row r="644" spans="6:12" s="26" customFormat="1" x14ac:dyDescent="0.25">
      <c r="F644" s="25"/>
      <c r="H644" s="18"/>
      <c r="I644" s="18"/>
      <c r="J644" s="18"/>
      <c r="K644" s="18"/>
      <c r="L644" s="18"/>
    </row>
    <row r="645" spans="6:12" s="26" customFormat="1" x14ac:dyDescent="0.25">
      <c r="F645" s="25"/>
      <c r="H645" s="18"/>
      <c r="I645" s="18"/>
      <c r="J645" s="18"/>
      <c r="K645" s="18"/>
      <c r="L645" s="18"/>
    </row>
    <row r="646" spans="6:12" s="26" customFormat="1" x14ac:dyDescent="0.25">
      <c r="F646" s="25"/>
      <c r="H646" s="18"/>
      <c r="I646" s="18"/>
      <c r="J646" s="18"/>
      <c r="K646" s="18"/>
      <c r="L646" s="18"/>
    </row>
    <row r="647" spans="6:12" s="26" customFormat="1" x14ac:dyDescent="0.25">
      <c r="F647" s="25"/>
      <c r="H647" s="18"/>
      <c r="I647" s="18"/>
      <c r="J647" s="18"/>
      <c r="K647" s="18"/>
      <c r="L647" s="18"/>
    </row>
    <row r="648" spans="6:12" s="26" customFormat="1" x14ac:dyDescent="0.25">
      <c r="F648" s="25"/>
      <c r="H648" s="18"/>
      <c r="I648" s="18"/>
      <c r="J648" s="18"/>
      <c r="K648" s="18"/>
      <c r="L648" s="18"/>
    </row>
    <row r="649" spans="6:12" s="26" customFormat="1" x14ac:dyDescent="0.25">
      <c r="F649" s="25"/>
      <c r="H649" s="18"/>
      <c r="I649" s="18"/>
      <c r="J649" s="18"/>
      <c r="K649" s="18"/>
      <c r="L649" s="18"/>
    </row>
    <row r="650" spans="6:12" s="26" customFormat="1" x14ac:dyDescent="0.25">
      <c r="F650" s="25"/>
      <c r="H650" s="18"/>
      <c r="I650" s="18"/>
      <c r="J650" s="18"/>
      <c r="K650" s="18"/>
      <c r="L650" s="18"/>
    </row>
    <row r="651" spans="6:12" s="26" customFormat="1" x14ac:dyDescent="0.25">
      <c r="F651" s="25"/>
      <c r="H651" s="18"/>
      <c r="I651" s="18"/>
      <c r="J651" s="18"/>
      <c r="K651" s="18"/>
      <c r="L651" s="18"/>
    </row>
    <row r="652" spans="6:12" s="26" customFormat="1" x14ac:dyDescent="0.25">
      <c r="F652" s="25"/>
      <c r="H652" s="18"/>
      <c r="I652" s="18"/>
      <c r="J652" s="18"/>
      <c r="K652" s="18"/>
      <c r="L652" s="18"/>
    </row>
    <row r="653" spans="6:12" s="26" customFormat="1" x14ac:dyDescent="0.25">
      <c r="F653" s="25"/>
      <c r="H653" s="18"/>
      <c r="I653" s="18"/>
      <c r="J653" s="18"/>
      <c r="K653" s="18"/>
      <c r="L653" s="18"/>
    </row>
    <row r="654" spans="6:12" s="26" customFormat="1" x14ac:dyDescent="0.25">
      <c r="F654" s="25"/>
      <c r="H654" s="18"/>
      <c r="I654" s="18"/>
      <c r="J654" s="18"/>
      <c r="K654" s="18"/>
      <c r="L654" s="18"/>
    </row>
    <row r="655" spans="6:12" s="26" customFormat="1" x14ac:dyDescent="0.25">
      <c r="F655" s="25"/>
      <c r="H655" s="18"/>
      <c r="I655" s="18"/>
      <c r="J655" s="18"/>
      <c r="K655" s="18"/>
      <c r="L655" s="18"/>
    </row>
    <row r="656" spans="6:12" s="26" customFormat="1" x14ac:dyDescent="0.25">
      <c r="F656" s="25"/>
      <c r="H656" s="18"/>
      <c r="I656" s="18"/>
      <c r="J656" s="18"/>
      <c r="K656" s="18"/>
      <c r="L656" s="18"/>
    </row>
    <row r="657" spans="6:12" s="26" customFormat="1" x14ac:dyDescent="0.25">
      <c r="F657" s="25"/>
      <c r="H657" s="18"/>
      <c r="I657" s="18"/>
      <c r="J657" s="18"/>
      <c r="K657" s="18"/>
      <c r="L657" s="18"/>
    </row>
    <row r="658" spans="6:12" s="26" customFormat="1" x14ac:dyDescent="0.25">
      <c r="F658" s="25"/>
      <c r="H658" s="18"/>
      <c r="I658" s="18"/>
      <c r="J658" s="18"/>
      <c r="K658" s="18"/>
      <c r="L658" s="18"/>
    </row>
    <row r="659" spans="6:12" s="26" customFormat="1" x14ac:dyDescent="0.25">
      <c r="F659" s="25"/>
      <c r="H659" s="18"/>
      <c r="I659" s="18"/>
      <c r="J659" s="18"/>
      <c r="K659" s="18"/>
      <c r="L659" s="18"/>
    </row>
    <row r="660" spans="6:12" s="26" customFormat="1" x14ac:dyDescent="0.25">
      <c r="F660" s="25"/>
      <c r="H660" s="18"/>
      <c r="I660" s="18"/>
      <c r="J660" s="18"/>
      <c r="K660" s="18"/>
      <c r="L660" s="18"/>
    </row>
    <row r="661" spans="6:12" s="26" customFormat="1" x14ac:dyDescent="0.25">
      <c r="F661" s="25"/>
      <c r="H661" s="18"/>
      <c r="I661" s="18"/>
      <c r="J661" s="18"/>
      <c r="K661" s="18"/>
      <c r="L661" s="18"/>
    </row>
    <row r="662" spans="6:12" s="26" customFormat="1" x14ac:dyDescent="0.25">
      <c r="F662" s="25"/>
      <c r="H662" s="18"/>
      <c r="I662" s="18"/>
      <c r="J662" s="18"/>
      <c r="K662" s="18"/>
      <c r="L662" s="18"/>
    </row>
    <row r="663" spans="6:12" s="26" customFormat="1" x14ac:dyDescent="0.25">
      <c r="F663" s="25"/>
      <c r="H663" s="18"/>
      <c r="I663" s="18"/>
      <c r="J663" s="18"/>
      <c r="K663" s="18"/>
      <c r="L663" s="18"/>
    </row>
    <row r="664" spans="6:12" s="26" customFormat="1" x14ac:dyDescent="0.25">
      <c r="F664" s="25"/>
      <c r="H664" s="18"/>
      <c r="I664" s="18"/>
      <c r="J664" s="18"/>
      <c r="K664" s="18"/>
      <c r="L664" s="18"/>
    </row>
    <row r="665" spans="6:12" s="26" customFormat="1" x14ac:dyDescent="0.25">
      <c r="F665" s="25"/>
      <c r="H665" s="18"/>
      <c r="I665" s="18"/>
      <c r="J665" s="18"/>
      <c r="K665" s="18"/>
      <c r="L665" s="18"/>
    </row>
    <row r="666" spans="6:12" s="26" customFormat="1" x14ac:dyDescent="0.25">
      <c r="F666" s="25"/>
      <c r="H666" s="18"/>
      <c r="I666" s="18"/>
      <c r="J666" s="18"/>
      <c r="K666" s="18"/>
      <c r="L666" s="18"/>
    </row>
    <row r="667" spans="6:12" s="26" customFormat="1" x14ac:dyDescent="0.25">
      <c r="F667" s="25"/>
      <c r="H667" s="18"/>
      <c r="I667" s="18"/>
      <c r="J667" s="18"/>
      <c r="K667" s="18"/>
      <c r="L667" s="18"/>
    </row>
    <row r="668" spans="6:12" s="26" customFormat="1" x14ac:dyDescent="0.25">
      <c r="F668" s="25"/>
      <c r="H668" s="18"/>
      <c r="I668" s="18"/>
      <c r="J668" s="18"/>
      <c r="K668" s="18"/>
      <c r="L668" s="18"/>
    </row>
    <row r="669" spans="6:12" s="26" customFormat="1" x14ac:dyDescent="0.25">
      <c r="F669" s="25"/>
      <c r="H669" s="18"/>
      <c r="I669" s="18"/>
      <c r="J669" s="18"/>
      <c r="K669" s="18"/>
      <c r="L669" s="18"/>
    </row>
    <row r="670" spans="6:12" s="26" customFormat="1" x14ac:dyDescent="0.25">
      <c r="F670" s="25"/>
      <c r="H670" s="18"/>
      <c r="I670" s="18"/>
      <c r="J670" s="18"/>
      <c r="K670" s="18"/>
      <c r="L670" s="18"/>
    </row>
    <row r="671" spans="6:12" s="26" customFormat="1" x14ac:dyDescent="0.25">
      <c r="F671" s="25"/>
      <c r="H671" s="18"/>
      <c r="I671" s="18"/>
      <c r="J671" s="18"/>
      <c r="K671" s="18"/>
      <c r="L671" s="18"/>
    </row>
    <row r="672" spans="6:12" s="26" customFormat="1" x14ac:dyDescent="0.25">
      <c r="F672" s="25"/>
      <c r="H672" s="18"/>
      <c r="I672" s="18"/>
      <c r="J672" s="18"/>
      <c r="K672" s="18"/>
      <c r="L672" s="18"/>
    </row>
    <row r="673" spans="6:12" s="26" customFormat="1" x14ac:dyDescent="0.25">
      <c r="F673" s="25"/>
      <c r="H673" s="18"/>
      <c r="I673" s="18"/>
      <c r="J673" s="18"/>
      <c r="K673" s="18"/>
      <c r="L673" s="18"/>
    </row>
    <row r="674" spans="6:12" s="26" customFormat="1" x14ac:dyDescent="0.25">
      <c r="F674" s="25"/>
      <c r="H674" s="18"/>
      <c r="I674" s="18"/>
      <c r="J674" s="18"/>
      <c r="K674" s="18"/>
      <c r="L674" s="18"/>
    </row>
    <row r="675" spans="6:12" s="26" customFormat="1" x14ac:dyDescent="0.25">
      <c r="F675" s="25"/>
      <c r="H675" s="18"/>
      <c r="I675" s="18"/>
      <c r="J675" s="18"/>
      <c r="K675" s="18"/>
      <c r="L675" s="18"/>
    </row>
    <row r="676" spans="6:12" s="26" customFormat="1" x14ac:dyDescent="0.25">
      <c r="F676" s="25"/>
      <c r="H676" s="18"/>
      <c r="I676" s="18"/>
      <c r="J676" s="18"/>
      <c r="K676" s="18"/>
      <c r="L676" s="18"/>
    </row>
    <row r="677" spans="6:12" s="26" customFormat="1" x14ac:dyDescent="0.25">
      <c r="F677" s="25"/>
      <c r="H677" s="18"/>
      <c r="I677" s="18"/>
      <c r="J677" s="18"/>
      <c r="K677" s="18"/>
      <c r="L677" s="18"/>
    </row>
    <row r="678" spans="6:12" s="26" customFormat="1" x14ac:dyDescent="0.25">
      <c r="F678" s="25"/>
      <c r="H678" s="18"/>
      <c r="I678" s="18"/>
      <c r="J678" s="18"/>
      <c r="K678" s="18"/>
      <c r="L678" s="18"/>
    </row>
    <row r="679" spans="6:12" s="26" customFormat="1" x14ac:dyDescent="0.25">
      <c r="F679" s="25"/>
      <c r="H679" s="18"/>
      <c r="I679" s="18"/>
      <c r="J679" s="18"/>
      <c r="K679" s="18"/>
      <c r="L679" s="18"/>
    </row>
    <row r="680" spans="6:12" s="26" customFormat="1" x14ac:dyDescent="0.25">
      <c r="F680" s="25"/>
      <c r="H680" s="18"/>
      <c r="I680" s="18"/>
      <c r="J680" s="18"/>
      <c r="K680" s="18"/>
      <c r="L680" s="18"/>
    </row>
    <row r="681" spans="6:12" s="26" customFormat="1" x14ac:dyDescent="0.25">
      <c r="F681" s="25"/>
      <c r="H681" s="18"/>
      <c r="I681" s="18"/>
      <c r="J681" s="18"/>
      <c r="K681" s="18"/>
      <c r="L681" s="18"/>
    </row>
    <row r="682" spans="6:12" s="26" customFormat="1" x14ac:dyDescent="0.25">
      <c r="F682" s="25"/>
      <c r="H682" s="18"/>
      <c r="I682" s="18"/>
      <c r="J682" s="18"/>
      <c r="K682" s="18"/>
      <c r="L682" s="18"/>
    </row>
    <row r="683" spans="6:12" s="26" customFormat="1" x14ac:dyDescent="0.25">
      <c r="F683" s="25"/>
      <c r="H683" s="18"/>
      <c r="I683" s="18"/>
      <c r="J683" s="18"/>
      <c r="K683" s="18"/>
      <c r="L683" s="18"/>
    </row>
    <row r="684" spans="6:12" s="26" customFormat="1" x14ac:dyDescent="0.25">
      <c r="F684" s="25"/>
      <c r="H684" s="18"/>
      <c r="I684" s="18"/>
      <c r="J684" s="18"/>
      <c r="K684" s="18"/>
      <c r="L684" s="18"/>
    </row>
    <row r="685" spans="6:12" s="26" customFormat="1" x14ac:dyDescent="0.25">
      <c r="F685" s="25"/>
      <c r="H685" s="18"/>
      <c r="I685" s="18"/>
      <c r="J685" s="18"/>
      <c r="K685" s="18"/>
      <c r="L685" s="18"/>
    </row>
    <row r="686" spans="6:12" s="26" customFormat="1" x14ac:dyDescent="0.25">
      <c r="F686" s="25"/>
      <c r="H686" s="18"/>
      <c r="I686" s="18"/>
      <c r="J686" s="18"/>
      <c r="K686" s="18"/>
      <c r="L686" s="18"/>
    </row>
    <row r="687" spans="6:12" s="26" customFormat="1" x14ac:dyDescent="0.25">
      <c r="F687" s="25"/>
      <c r="H687" s="18"/>
      <c r="I687" s="18"/>
      <c r="J687" s="18"/>
      <c r="K687" s="18"/>
      <c r="L687" s="18"/>
    </row>
    <row r="688" spans="6:12" s="26" customFormat="1" x14ac:dyDescent="0.25">
      <c r="F688" s="25"/>
      <c r="H688" s="18"/>
      <c r="I688" s="18"/>
      <c r="J688" s="18"/>
      <c r="K688" s="18"/>
      <c r="L688" s="18"/>
    </row>
    <row r="689" spans="6:12" s="26" customFormat="1" x14ac:dyDescent="0.25">
      <c r="F689" s="25"/>
      <c r="H689" s="18"/>
      <c r="I689" s="18"/>
      <c r="J689" s="18"/>
      <c r="K689" s="18"/>
      <c r="L689" s="18"/>
    </row>
    <row r="690" spans="6:12" s="26" customFormat="1" x14ac:dyDescent="0.25">
      <c r="F690" s="25"/>
      <c r="H690" s="18"/>
      <c r="I690" s="18"/>
      <c r="J690" s="18"/>
      <c r="K690" s="18"/>
      <c r="L690" s="18"/>
    </row>
    <row r="691" spans="6:12" s="26" customFormat="1" x14ac:dyDescent="0.25">
      <c r="F691" s="25"/>
      <c r="H691" s="18"/>
      <c r="I691" s="18"/>
      <c r="J691" s="18"/>
      <c r="K691" s="18"/>
      <c r="L691" s="18"/>
    </row>
    <row r="692" spans="6:12" s="26" customFormat="1" x14ac:dyDescent="0.25">
      <c r="F692" s="25"/>
      <c r="H692" s="18"/>
      <c r="I692" s="18"/>
      <c r="J692" s="18"/>
      <c r="K692" s="18"/>
      <c r="L692" s="18"/>
    </row>
    <row r="693" spans="6:12" s="26" customFormat="1" x14ac:dyDescent="0.25">
      <c r="F693" s="25"/>
      <c r="H693" s="18"/>
      <c r="I693" s="18"/>
      <c r="J693" s="18"/>
      <c r="K693" s="18"/>
      <c r="L693" s="18"/>
    </row>
    <row r="694" spans="6:12" s="26" customFormat="1" x14ac:dyDescent="0.25">
      <c r="F694" s="25"/>
      <c r="H694" s="18"/>
      <c r="I694" s="18"/>
      <c r="J694" s="18"/>
      <c r="K694" s="18"/>
      <c r="L694" s="18"/>
    </row>
    <row r="695" spans="6:12" s="26" customFormat="1" x14ac:dyDescent="0.25">
      <c r="F695" s="25"/>
      <c r="H695" s="18"/>
      <c r="I695" s="18"/>
      <c r="J695" s="18"/>
      <c r="K695" s="18"/>
      <c r="L695" s="18"/>
    </row>
    <row r="696" spans="6:12" s="26" customFormat="1" x14ac:dyDescent="0.25">
      <c r="F696" s="25"/>
      <c r="H696" s="18"/>
      <c r="I696" s="18"/>
      <c r="J696" s="18"/>
      <c r="K696" s="18"/>
      <c r="L696" s="18"/>
    </row>
    <row r="697" spans="6:12" s="26" customFormat="1" x14ac:dyDescent="0.25">
      <c r="F697" s="25"/>
      <c r="H697" s="18"/>
      <c r="I697" s="18"/>
      <c r="J697" s="18"/>
      <c r="K697" s="18"/>
      <c r="L697" s="18"/>
    </row>
    <row r="698" spans="6:12" s="26" customFormat="1" x14ac:dyDescent="0.25">
      <c r="F698" s="25"/>
      <c r="H698" s="18"/>
      <c r="I698" s="18"/>
      <c r="J698" s="18"/>
      <c r="K698" s="18"/>
      <c r="L698" s="18"/>
    </row>
    <row r="699" spans="6:12" s="26" customFormat="1" x14ac:dyDescent="0.25">
      <c r="F699" s="25"/>
      <c r="H699" s="18"/>
      <c r="I699" s="18"/>
      <c r="J699" s="18"/>
      <c r="K699" s="18"/>
      <c r="L699" s="18"/>
    </row>
    <row r="700" spans="6:12" s="26" customFormat="1" x14ac:dyDescent="0.25">
      <c r="F700" s="25"/>
      <c r="H700" s="18"/>
      <c r="I700" s="18"/>
      <c r="J700" s="18"/>
      <c r="K700" s="18"/>
      <c r="L700" s="18"/>
    </row>
    <row r="701" spans="6:12" s="26" customFormat="1" x14ac:dyDescent="0.25">
      <c r="F701" s="25"/>
      <c r="H701" s="18"/>
      <c r="I701" s="18"/>
      <c r="J701" s="18"/>
      <c r="K701" s="18"/>
      <c r="L701" s="18"/>
    </row>
    <row r="702" spans="6:12" s="26" customFormat="1" x14ac:dyDescent="0.25">
      <c r="F702" s="25"/>
      <c r="H702" s="18"/>
      <c r="I702" s="18"/>
      <c r="J702" s="18"/>
      <c r="K702" s="18"/>
      <c r="L702" s="18"/>
    </row>
    <row r="703" spans="6:12" s="26" customFormat="1" x14ac:dyDescent="0.25">
      <c r="F703" s="25"/>
      <c r="H703" s="18"/>
      <c r="I703" s="18"/>
      <c r="J703" s="18"/>
      <c r="K703" s="18"/>
      <c r="L703" s="18"/>
    </row>
    <row r="704" spans="6:12" s="26" customFormat="1" x14ac:dyDescent="0.25">
      <c r="F704" s="25"/>
      <c r="H704" s="18"/>
      <c r="I704" s="18"/>
      <c r="J704" s="18"/>
      <c r="K704" s="18"/>
      <c r="L704" s="18"/>
    </row>
    <row r="705" spans="6:12" s="26" customFormat="1" x14ac:dyDescent="0.25">
      <c r="F705" s="25"/>
      <c r="H705" s="18"/>
      <c r="I705" s="18"/>
      <c r="J705" s="18"/>
      <c r="K705" s="18"/>
      <c r="L705" s="18"/>
    </row>
    <row r="706" spans="6:12" s="26" customFormat="1" x14ac:dyDescent="0.25">
      <c r="F706" s="25"/>
      <c r="H706" s="18"/>
      <c r="I706" s="18"/>
      <c r="J706" s="18"/>
      <c r="K706" s="18"/>
      <c r="L706" s="18"/>
    </row>
    <row r="707" spans="6:12" s="26" customFormat="1" x14ac:dyDescent="0.25">
      <c r="F707" s="25"/>
      <c r="H707" s="18"/>
      <c r="I707" s="18"/>
      <c r="J707" s="18"/>
      <c r="K707" s="18"/>
      <c r="L707" s="18"/>
    </row>
    <row r="708" spans="6:12" s="26" customFormat="1" x14ac:dyDescent="0.25">
      <c r="F708" s="25"/>
      <c r="H708" s="18"/>
      <c r="I708" s="18"/>
      <c r="J708" s="18"/>
      <c r="K708" s="18"/>
      <c r="L708" s="18"/>
    </row>
    <row r="709" spans="6:12" s="26" customFormat="1" x14ac:dyDescent="0.25">
      <c r="F709" s="25"/>
      <c r="H709" s="18"/>
      <c r="I709" s="18"/>
      <c r="J709" s="18"/>
      <c r="K709" s="18"/>
      <c r="L709" s="18"/>
    </row>
    <row r="710" spans="6:12" s="26" customFormat="1" x14ac:dyDescent="0.25">
      <c r="F710" s="25"/>
      <c r="H710" s="18"/>
      <c r="I710" s="18"/>
      <c r="J710" s="18"/>
      <c r="K710" s="18"/>
      <c r="L710" s="18"/>
    </row>
    <row r="711" spans="6:12" s="26" customFormat="1" x14ac:dyDescent="0.25">
      <c r="F711" s="25"/>
      <c r="H711" s="18"/>
      <c r="I711" s="18"/>
      <c r="J711" s="18"/>
      <c r="K711" s="18"/>
      <c r="L711" s="18"/>
    </row>
    <row r="712" spans="6:12" s="26" customFormat="1" x14ac:dyDescent="0.25">
      <c r="F712" s="25"/>
      <c r="H712" s="18"/>
      <c r="I712" s="18"/>
      <c r="J712" s="18"/>
      <c r="K712" s="18"/>
      <c r="L712" s="18"/>
    </row>
    <row r="713" spans="6:12" s="26" customFormat="1" x14ac:dyDescent="0.25">
      <c r="F713" s="25"/>
      <c r="H713" s="18"/>
      <c r="I713" s="18"/>
      <c r="J713" s="18"/>
      <c r="K713" s="18"/>
      <c r="L713" s="18"/>
    </row>
    <row r="714" spans="6:12" s="26" customFormat="1" x14ac:dyDescent="0.25">
      <c r="F714" s="25"/>
      <c r="H714" s="18"/>
      <c r="I714" s="18"/>
      <c r="J714" s="18"/>
      <c r="K714" s="18"/>
      <c r="L714" s="18"/>
    </row>
    <row r="715" spans="6:12" s="26" customFormat="1" x14ac:dyDescent="0.25">
      <c r="F715" s="25"/>
      <c r="H715" s="18"/>
      <c r="I715" s="18"/>
      <c r="J715" s="18"/>
      <c r="K715" s="18"/>
      <c r="L715" s="18"/>
    </row>
    <row r="716" spans="6:12" s="26" customFormat="1" x14ac:dyDescent="0.25">
      <c r="F716" s="25"/>
      <c r="H716" s="18"/>
      <c r="I716" s="18"/>
      <c r="J716" s="18"/>
      <c r="K716" s="18"/>
      <c r="L716" s="18"/>
    </row>
    <row r="717" spans="6:12" s="26" customFormat="1" x14ac:dyDescent="0.25">
      <c r="F717" s="25"/>
      <c r="H717" s="18"/>
      <c r="I717" s="18"/>
      <c r="J717" s="18"/>
      <c r="K717" s="18"/>
      <c r="L717" s="18"/>
    </row>
    <row r="718" spans="6:12" s="26" customFormat="1" x14ac:dyDescent="0.25">
      <c r="F718" s="25"/>
      <c r="H718" s="18"/>
      <c r="I718" s="18"/>
      <c r="J718" s="18"/>
      <c r="K718" s="18"/>
      <c r="L718" s="18"/>
    </row>
    <row r="719" spans="6:12" s="26" customFormat="1" x14ac:dyDescent="0.25">
      <c r="F719" s="25"/>
      <c r="H719" s="18"/>
      <c r="I719" s="18"/>
      <c r="J719" s="18"/>
      <c r="K719" s="18"/>
      <c r="L719" s="18"/>
    </row>
    <row r="720" spans="6:12" s="26" customFormat="1" x14ac:dyDescent="0.25">
      <c r="F720" s="25"/>
      <c r="H720" s="18"/>
      <c r="I720" s="18"/>
      <c r="J720" s="18"/>
      <c r="K720" s="18"/>
      <c r="L720" s="18"/>
    </row>
    <row r="721" spans="6:12" s="26" customFormat="1" x14ac:dyDescent="0.25">
      <c r="F721" s="25"/>
      <c r="H721" s="18"/>
      <c r="I721" s="18"/>
      <c r="J721" s="18"/>
      <c r="K721" s="18"/>
      <c r="L721" s="18"/>
    </row>
    <row r="722" spans="6:12" s="26" customFormat="1" x14ac:dyDescent="0.25">
      <c r="F722" s="25"/>
      <c r="H722" s="18"/>
      <c r="I722" s="18"/>
      <c r="J722" s="18"/>
      <c r="K722" s="18"/>
      <c r="L722" s="18"/>
    </row>
    <row r="723" spans="6:12" s="26" customFormat="1" x14ac:dyDescent="0.25">
      <c r="F723" s="25"/>
      <c r="H723" s="18"/>
      <c r="I723" s="18"/>
      <c r="J723" s="18"/>
      <c r="K723" s="18"/>
      <c r="L723" s="18"/>
    </row>
    <row r="724" spans="6:12" s="26" customFormat="1" x14ac:dyDescent="0.25">
      <c r="F724" s="25"/>
      <c r="H724" s="18"/>
      <c r="I724" s="18"/>
      <c r="J724" s="18"/>
      <c r="K724" s="18"/>
      <c r="L724" s="18"/>
    </row>
    <row r="725" spans="6:12" s="26" customFormat="1" x14ac:dyDescent="0.25">
      <c r="F725" s="25"/>
      <c r="H725" s="18"/>
      <c r="I725" s="18"/>
      <c r="J725" s="18"/>
      <c r="K725" s="18"/>
      <c r="L725" s="18"/>
    </row>
    <row r="726" spans="6:12" s="26" customFormat="1" x14ac:dyDescent="0.25">
      <c r="F726" s="25"/>
      <c r="H726" s="18"/>
      <c r="I726" s="18"/>
      <c r="J726" s="18"/>
      <c r="K726" s="18"/>
      <c r="L726" s="18"/>
    </row>
    <row r="727" spans="6:12" s="26" customFormat="1" x14ac:dyDescent="0.25">
      <c r="F727" s="25"/>
      <c r="H727" s="18"/>
      <c r="I727" s="18"/>
      <c r="J727" s="18"/>
      <c r="K727" s="18"/>
      <c r="L727" s="18"/>
    </row>
    <row r="728" spans="6:12" s="26" customFormat="1" x14ac:dyDescent="0.25">
      <c r="F728" s="25"/>
      <c r="H728" s="18"/>
      <c r="I728" s="18"/>
      <c r="J728" s="18"/>
      <c r="K728" s="18"/>
      <c r="L728" s="18"/>
    </row>
    <row r="729" spans="6:12" s="26" customFormat="1" x14ac:dyDescent="0.25">
      <c r="F729" s="25"/>
      <c r="H729" s="18"/>
      <c r="I729" s="18"/>
      <c r="J729" s="18"/>
      <c r="K729" s="18"/>
      <c r="L729" s="18"/>
    </row>
    <row r="730" spans="6:12" s="26" customFormat="1" x14ac:dyDescent="0.25">
      <c r="F730" s="25"/>
      <c r="H730" s="18"/>
      <c r="I730" s="18"/>
      <c r="J730" s="18"/>
      <c r="K730" s="18"/>
      <c r="L730" s="18"/>
    </row>
    <row r="731" spans="6:12" s="26" customFormat="1" x14ac:dyDescent="0.25">
      <c r="F731" s="25"/>
      <c r="H731" s="18"/>
      <c r="I731" s="18"/>
      <c r="J731" s="18"/>
      <c r="K731" s="18"/>
      <c r="L731" s="18"/>
    </row>
    <row r="732" spans="6:12" s="26" customFormat="1" x14ac:dyDescent="0.25">
      <c r="F732" s="25"/>
      <c r="H732" s="18"/>
      <c r="I732" s="18"/>
      <c r="J732" s="18"/>
      <c r="K732" s="18"/>
      <c r="L732" s="18"/>
    </row>
    <row r="733" spans="6:12" s="26" customFormat="1" x14ac:dyDescent="0.25">
      <c r="F733" s="25"/>
      <c r="H733" s="18"/>
      <c r="I733" s="18"/>
      <c r="J733" s="18"/>
      <c r="K733" s="18"/>
      <c r="L733" s="18"/>
    </row>
    <row r="734" spans="6:12" s="26" customFormat="1" x14ac:dyDescent="0.25">
      <c r="F734" s="25"/>
      <c r="H734" s="18"/>
      <c r="I734" s="18"/>
      <c r="J734" s="18"/>
      <c r="K734" s="18"/>
      <c r="L734" s="18"/>
    </row>
    <row r="735" spans="6:12" s="26" customFormat="1" x14ac:dyDescent="0.25">
      <c r="F735" s="25"/>
      <c r="H735" s="18"/>
      <c r="I735" s="18"/>
      <c r="J735" s="18"/>
      <c r="K735" s="18"/>
      <c r="L735" s="18"/>
    </row>
    <row r="736" spans="6:12" s="26" customFormat="1" x14ac:dyDescent="0.25">
      <c r="F736" s="25"/>
      <c r="H736" s="18"/>
      <c r="I736" s="18"/>
      <c r="J736" s="18"/>
      <c r="K736" s="18"/>
      <c r="L736" s="18"/>
    </row>
    <row r="737" spans="6:12" s="26" customFormat="1" x14ac:dyDescent="0.25">
      <c r="F737" s="25"/>
      <c r="H737" s="18"/>
      <c r="I737" s="18"/>
      <c r="J737" s="18"/>
      <c r="K737" s="18"/>
      <c r="L737" s="18"/>
    </row>
    <row r="738" spans="6:12" s="26" customFormat="1" x14ac:dyDescent="0.25">
      <c r="F738" s="25"/>
      <c r="H738" s="18"/>
      <c r="I738" s="18"/>
      <c r="J738" s="18"/>
      <c r="K738" s="18"/>
      <c r="L738" s="18"/>
    </row>
    <row r="739" spans="6:12" s="26" customFormat="1" x14ac:dyDescent="0.25">
      <c r="F739" s="25"/>
      <c r="H739" s="18"/>
      <c r="I739" s="18"/>
      <c r="J739" s="18"/>
      <c r="K739" s="18"/>
      <c r="L739" s="18"/>
    </row>
    <row r="740" spans="6:12" s="26" customFormat="1" x14ac:dyDescent="0.25">
      <c r="F740" s="25"/>
      <c r="H740" s="18"/>
      <c r="I740" s="18"/>
      <c r="J740" s="18"/>
      <c r="K740" s="18"/>
      <c r="L740" s="18"/>
    </row>
    <row r="741" spans="6:12" s="26" customFormat="1" x14ac:dyDescent="0.25">
      <c r="F741" s="25"/>
      <c r="H741" s="18"/>
      <c r="I741" s="18"/>
      <c r="J741" s="18"/>
      <c r="K741" s="18"/>
      <c r="L741" s="18"/>
    </row>
    <row r="742" spans="6:12" s="26" customFormat="1" x14ac:dyDescent="0.25">
      <c r="F742" s="25"/>
      <c r="H742" s="18"/>
      <c r="I742" s="18"/>
      <c r="J742" s="18"/>
      <c r="K742" s="18"/>
      <c r="L742" s="18"/>
    </row>
    <row r="743" spans="6:12" s="26" customFormat="1" x14ac:dyDescent="0.25">
      <c r="F743" s="25"/>
      <c r="H743" s="18"/>
      <c r="I743" s="18"/>
      <c r="J743" s="18"/>
      <c r="K743" s="18"/>
      <c r="L743" s="18"/>
    </row>
    <row r="744" spans="6:12" s="26" customFormat="1" x14ac:dyDescent="0.25">
      <c r="F744" s="25"/>
      <c r="H744" s="18"/>
      <c r="I744" s="18"/>
      <c r="J744" s="18"/>
      <c r="K744" s="18"/>
      <c r="L744" s="18"/>
    </row>
    <row r="745" spans="6:12" s="26" customFormat="1" x14ac:dyDescent="0.25">
      <c r="F745" s="25"/>
      <c r="H745" s="18"/>
      <c r="I745" s="18"/>
      <c r="J745" s="18"/>
      <c r="K745" s="18"/>
      <c r="L745" s="18"/>
    </row>
    <row r="746" spans="6:12" s="26" customFormat="1" x14ac:dyDescent="0.25">
      <c r="F746" s="25"/>
      <c r="H746" s="18"/>
      <c r="I746" s="18"/>
      <c r="J746" s="18"/>
      <c r="K746" s="18"/>
      <c r="L746" s="18"/>
    </row>
    <row r="747" spans="6:12" s="26" customFormat="1" x14ac:dyDescent="0.25">
      <c r="F747" s="25"/>
      <c r="H747" s="18"/>
      <c r="I747" s="18"/>
      <c r="J747" s="18"/>
      <c r="K747" s="18"/>
      <c r="L747" s="18"/>
    </row>
    <row r="748" spans="6:12" s="26" customFormat="1" x14ac:dyDescent="0.25">
      <c r="F748" s="25"/>
      <c r="H748" s="18"/>
      <c r="I748" s="18"/>
      <c r="J748" s="18"/>
      <c r="K748" s="18"/>
      <c r="L748" s="18"/>
    </row>
    <row r="749" spans="6:12" s="26" customFormat="1" x14ac:dyDescent="0.25">
      <c r="F749" s="25"/>
      <c r="H749" s="18"/>
      <c r="I749" s="18"/>
      <c r="J749" s="18"/>
      <c r="K749" s="18"/>
      <c r="L749" s="18"/>
    </row>
    <row r="750" spans="6:12" s="26" customFormat="1" x14ac:dyDescent="0.25">
      <c r="F750" s="25"/>
      <c r="H750" s="18"/>
      <c r="I750" s="18"/>
      <c r="J750" s="18"/>
      <c r="K750" s="18"/>
      <c r="L750" s="18"/>
    </row>
    <row r="751" spans="6:12" s="26" customFormat="1" x14ac:dyDescent="0.25">
      <c r="F751" s="25"/>
      <c r="H751" s="18"/>
      <c r="I751" s="18"/>
      <c r="J751" s="18"/>
      <c r="K751" s="18"/>
      <c r="L751" s="18"/>
    </row>
    <row r="752" spans="6:12" s="26" customFormat="1" x14ac:dyDescent="0.25">
      <c r="F752" s="25"/>
      <c r="H752" s="18"/>
      <c r="I752" s="18"/>
      <c r="J752" s="18"/>
      <c r="K752" s="18"/>
      <c r="L752" s="18"/>
    </row>
    <row r="753" spans="6:12" s="26" customFormat="1" x14ac:dyDescent="0.25">
      <c r="F753" s="25"/>
      <c r="H753" s="18"/>
      <c r="I753" s="18"/>
      <c r="J753" s="18"/>
      <c r="K753" s="18"/>
      <c r="L753" s="18"/>
    </row>
    <row r="754" spans="6:12" s="26" customFormat="1" x14ac:dyDescent="0.25">
      <c r="F754" s="25"/>
      <c r="H754" s="18"/>
      <c r="I754" s="18"/>
      <c r="J754" s="18"/>
      <c r="K754" s="18"/>
      <c r="L754" s="18"/>
    </row>
    <row r="755" spans="6:12" s="26" customFormat="1" x14ac:dyDescent="0.25">
      <c r="F755" s="25"/>
      <c r="H755" s="18"/>
      <c r="I755" s="18"/>
      <c r="J755" s="18"/>
      <c r="K755" s="18"/>
      <c r="L755" s="18"/>
    </row>
    <row r="756" spans="6:12" s="26" customFormat="1" x14ac:dyDescent="0.25">
      <c r="F756" s="25"/>
      <c r="H756" s="18"/>
      <c r="I756" s="18"/>
      <c r="J756" s="18"/>
      <c r="K756" s="18"/>
      <c r="L756" s="18"/>
    </row>
    <row r="757" spans="6:12" s="26" customFormat="1" x14ac:dyDescent="0.25">
      <c r="F757" s="25"/>
      <c r="H757" s="18"/>
      <c r="I757" s="18"/>
      <c r="J757" s="18"/>
      <c r="K757" s="18"/>
      <c r="L757" s="18"/>
    </row>
    <row r="758" spans="6:12" s="26" customFormat="1" x14ac:dyDescent="0.25">
      <c r="F758" s="25"/>
      <c r="H758" s="18"/>
      <c r="I758" s="18"/>
      <c r="J758" s="18"/>
      <c r="K758" s="18"/>
      <c r="L758" s="18"/>
    </row>
    <row r="759" spans="6:12" s="26" customFormat="1" x14ac:dyDescent="0.25">
      <c r="F759" s="25"/>
      <c r="H759" s="18"/>
      <c r="I759" s="18"/>
      <c r="J759" s="18"/>
      <c r="K759" s="18"/>
      <c r="L759" s="18"/>
    </row>
    <row r="760" spans="6:12" s="26" customFormat="1" x14ac:dyDescent="0.25">
      <c r="F760" s="25"/>
      <c r="H760" s="18"/>
      <c r="I760" s="18"/>
      <c r="J760" s="18"/>
      <c r="K760" s="18"/>
      <c r="L760" s="18"/>
    </row>
    <row r="761" spans="6:12" s="26" customFormat="1" x14ac:dyDescent="0.25">
      <c r="F761" s="25"/>
      <c r="H761" s="18"/>
      <c r="I761" s="18"/>
      <c r="J761" s="18"/>
      <c r="K761" s="18"/>
      <c r="L761" s="18"/>
    </row>
    <row r="762" spans="6:12" s="26" customFormat="1" x14ac:dyDescent="0.25">
      <c r="F762" s="25"/>
      <c r="H762" s="18"/>
      <c r="I762" s="18"/>
      <c r="J762" s="18"/>
      <c r="K762" s="18"/>
      <c r="L762" s="18"/>
    </row>
    <row r="763" spans="6:12" s="26" customFormat="1" x14ac:dyDescent="0.25">
      <c r="F763" s="25"/>
      <c r="H763" s="18"/>
      <c r="I763" s="18"/>
      <c r="J763" s="18"/>
      <c r="K763" s="18"/>
      <c r="L763" s="18"/>
    </row>
    <row r="764" spans="6:12" s="26" customFormat="1" x14ac:dyDescent="0.25">
      <c r="F764" s="25"/>
      <c r="H764" s="18"/>
      <c r="I764" s="18"/>
      <c r="J764" s="18"/>
      <c r="K764" s="18"/>
      <c r="L764" s="18"/>
    </row>
    <row r="765" spans="6:12" s="26" customFormat="1" x14ac:dyDescent="0.25">
      <c r="F765" s="25"/>
      <c r="H765" s="18"/>
      <c r="I765" s="18"/>
      <c r="J765" s="18"/>
      <c r="K765" s="18"/>
      <c r="L765" s="18"/>
    </row>
    <row r="766" spans="6:12" s="26" customFormat="1" x14ac:dyDescent="0.25">
      <c r="F766" s="25"/>
      <c r="H766" s="18"/>
      <c r="I766" s="18"/>
      <c r="J766" s="18"/>
      <c r="K766" s="18"/>
      <c r="L766" s="18"/>
    </row>
    <row r="767" spans="6:12" s="26" customFormat="1" x14ac:dyDescent="0.25">
      <c r="F767" s="25"/>
      <c r="H767" s="18"/>
      <c r="I767" s="18"/>
      <c r="J767" s="18"/>
      <c r="K767" s="18"/>
      <c r="L767" s="18"/>
    </row>
    <row r="768" spans="6:12" s="26" customFormat="1" x14ac:dyDescent="0.25">
      <c r="F768" s="25"/>
      <c r="H768" s="18"/>
      <c r="I768" s="18"/>
      <c r="J768" s="18"/>
      <c r="K768" s="18"/>
      <c r="L768" s="18"/>
    </row>
    <row r="769" spans="6:12" s="26" customFormat="1" x14ac:dyDescent="0.25">
      <c r="F769" s="25"/>
      <c r="H769" s="18"/>
      <c r="I769" s="18"/>
      <c r="J769" s="18"/>
      <c r="K769" s="18"/>
      <c r="L769" s="18"/>
    </row>
    <row r="770" spans="6:12" s="26" customFormat="1" x14ac:dyDescent="0.25">
      <c r="F770" s="25"/>
      <c r="H770" s="18"/>
      <c r="I770" s="18"/>
      <c r="J770" s="18"/>
      <c r="K770" s="18"/>
      <c r="L770" s="18"/>
    </row>
    <row r="771" spans="6:12" s="26" customFormat="1" x14ac:dyDescent="0.25">
      <c r="F771" s="25"/>
      <c r="H771" s="18"/>
      <c r="I771" s="18"/>
      <c r="J771" s="18"/>
      <c r="K771" s="18"/>
      <c r="L771" s="18"/>
    </row>
    <row r="772" spans="6:12" s="26" customFormat="1" x14ac:dyDescent="0.25">
      <c r="F772" s="25"/>
      <c r="H772" s="18"/>
      <c r="I772" s="18"/>
      <c r="J772" s="18"/>
      <c r="K772" s="18"/>
      <c r="L772" s="18"/>
    </row>
    <row r="773" spans="6:12" s="26" customFormat="1" x14ac:dyDescent="0.25">
      <c r="F773" s="25"/>
      <c r="H773" s="18"/>
      <c r="I773" s="18"/>
      <c r="J773" s="18"/>
      <c r="K773" s="18"/>
      <c r="L773" s="18"/>
    </row>
    <row r="774" spans="6:12" s="26" customFormat="1" x14ac:dyDescent="0.25">
      <c r="F774" s="25"/>
      <c r="H774" s="18"/>
      <c r="I774" s="18"/>
      <c r="J774" s="18"/>
      <c r="K774" s="18"/>
      <c r="L774" s="18"/>
    </row>
    <row r="775" spans="6:12" s="26" customFormat="1" x14ac:dyDescent="0.25">
      <c r="F775" s="25"/>
      <c r="H775" s="18"/>
      <c r="I775" s="18"/>
      <c r="J775" s="18"/>
      <c r="K775" s="18"/>
      <c r="L775" s="18"/>
    </row>
    <row r="776" spans="6:12" s="26" customFormat="1" x14ac:dyDescent="0.25">
      <c r="F776" s="25"/>
      <c r="H776" s="18"/>
      <c r="I776" s="18"/>
      <c r="J776" s="18"/>
      <c r="K776" s="18"/>
      <c r="L776" s="18"/>
    </row>
    <row r="777" spans="6:12" s="26" customFormat="1" x14ac:dyDescent="0.25">
      <c r="F777" s="25"/>
      <c r="H777" s="18"/>
      <c r="I777" s="18"/>
      <c r="J777" s="18"/>
      <c r="K777" s="18"/>
      <c r="L777" s="18"/>
    </row>
    <row r="778" spans="6:12" s="26" customFormat="1" x14ac:dyDescent="0.25">
      <c r="F778" s="25"/>
      <c r="H778" s="18"/>
      <c r="I778" s="18"/>
      <c r="J778" s="18"/>
      <c r="K778" s="18"/>
      <c r="L778" s="18"/>
    </row>
    <row r="779" spans="6:12" s="26" customFormat="1" x14ac:dyDescent="0.25">
      <c r="F779" s="25"/>
      <c r="H779" s="18"/>
      <c r="I779" s="18"/>
      <c r="J779" s="18"/>
      <c r="K779" s="18"/>
      <c r="L779" s="18"/>
    </row>
    <row r="780" spans="6:12" s="26" customFormat="1" x14ac:dyDescent="0.25">
      <c r="F780" s="25"/>
      <c r="H780" s="18"/>
      <c r="I780" s="18"/>
      <c r="J780" s="18"/>
      <c r="K780" s="18"/>
      <c r="L780" s="18"/>
    </row>
    <row r="781" spans="6:12" s="26" customFormat="1" x14ac:dyDescent="0.25">
      <c r="F781" s="25"/>
      <c r="H781" s="18"/>
      <c r="I781" s="18"/>
      <c r="J781" s="18"/>
      <c r="K781" s="18"/>
      <c r="L781" s="18"/>
    </row>
    <row r="782" spans="6:12" s="26" customFormat="1" x14ac:dyDescent="0.25">
      <c r="F782" s="25"/>
      <c r="H782" s="18"/>
      <c r="I782" s="18"/>
      <c r="J782" s="18"/>
      <c r="K782" s="18"/>
      <c r="L782" s="18"/>
    </row>
    <row r="783" spans="6:12" s="26" customFormat="1" x14ac:dyDescent="0.25">
      <c r="F783" s="25"/>
      <c r="H783" s="18"/>
      <c r="I783" s="18"/>
      <c r="J783" s="18"/>
      <c r="K783" s="18"/>
      <c r="L783" s="18"/>
    </row>
    <row r="784" spans="6:12" s="26" customFormat="1" x14ac:dyDescent="0.25">
      <c r="F784" s="25"/>
      <c r="H784" s="18"/>
      <c r="I784" s="18"/>
      <c r="J784" s="18"/>
      <c r="K784" s="18"/>
      <c r="L784" s="18"/>
    </row>
    <row r="785" spans="6:12" s="26" customFormat="1" x14ac:dyDescent="0.25">
      <c r="F785" s="25"/>
      <c r="H785" s="18"/>
      <c r="I785" s="18"/>
      <c r="J785" s="18"/>
      <c r="K785" s="18"/>
      <c r="L785" s="18"/>
    </row>
    <row r="786" spans="6:12" s="26" customFormat="1" x14ac:dyDescent="0.25">
      <c r="F786" s="25"/>
      <c r="H786" s="18"/>
      <c r="I786" s="18"/>
      <c r="J786" s="18"/>
      <c r="K786" s="18"/>
      <c r="L786" s="18"/>
    </row>
    <row r="787" spans="6:12" s="26" customFormat="1" x14ac:dyDescent="0.25">
      <c r="F787" s="25"/>
      <c r="H787" s="18"/>
      <c r="I787" s="18"/>
      <c r="J787" s="18"/>
      <c r="K787" s="18"/>
      <c r="L787" s="18"/>
    </row>
    <row r="788" spans="6:12" s="26" customFormat="1" x14ac:dyDescent="0.25">
      <c r="F788" s="25"/>
      <c r="H788" s="18"/>
      <c r="I788" s="18"/>
      <c r="J788" s="18"/>
      <c r="K788" s="18"/>
      <c r="L788" s="18"/>
    </row>
    <row r="789" spans="6:12" s="26" customFormat="1" x14ac:dyDescent="0.25">
      <c r="F789" s="25"/>
      <c r="H789" s="18"/>
      <c r="I789" s="18"/>
      <c r="J789" s="18"/>
      <c r="K789" s="18"/>
      <c r="L789" s="18"/>
    </row>
    <row r="790" spans="6:12" s="26" customFormat="1" x14ac:dyDescent="0.25">
      <c r="F790" s="25"/>
      <c r="H790" s="18"/>
      <c r="I790" s="18"/>
      <c r="J790" s="18"/>
      <c r="K790" s="18"/>
      <c r="L790" s="18"/>
    </row>
    <row r="791" spans="6:12" s="26" customFormat="1" x14ac:dyDescent="0.25">
      <c r="F791" s="25"/>
      <c r="H791" s="18"/>
      <c r="I791" s="18"/>
      <c r="J791" s="18"/>
      <c r="K791" s="18"/>
      <c r="L791" s="18"/>
    </row>
    <row r="792" spans="6:12" s="26" customFormat="1" x14ac:dyDescent="0.25">
      <c r="F792" s="25"/>
      <c r="H792" s="18"/>
      <c r="I792" s="18"/>
      <c r="J792" s="18"/>
      <c r="K792" s="18"/>
      <c r="L792" s="18"/>
    </row>
    <row r="793" spans="6:12" s="26" customFormat="1" x14ac:dyDescent="0.25">
      <c r="F793" s="25"/>
      <c r="H793" s="18"/>
      <c r="I793" s="18"/>
      <c r="J793" s="18"/>
      <c r="K793" s="18"/>
      <c r="L793" s="18"/>
    </row>
    <row r="794" spans="6:12" s="26" customFormat="1" x14ac:dyDescent="0.25">
      <c r="F794" s="25"/>
      <c r="H794" s="18"/>
      <c r="I794" s="18"/>
      <c r="J794" s="18"/>
      <c r="K794" s="18"/>
      <c r="L794" s="18"/>
    </row>
    <row r="795" spans="6:12" s="26" customFormat="1" x14ac:dyDescent="0.25">
      <c r="F795" s="25"/>
      <c r="H795" s="18"/>
      <c r="I795" s="18"/>
      <c r="J795" s="18"/>
      <c r="K795" s="18"/>
      <c r="L795" s="18"/>
    </row>
    <row r="796" spans="6:12" s="26" customFormat="1" x14ac:dyDescent="0.25">
      <c r="F796" s="25"/>
      <c r="H796" s="18"/>
      <c r="I796" s="18"/>
      <c r="J796" s="18"/>
      <c r="K796" s="18"/>
      <c r="L796" s="18"/>
    </row>
    <row r="797" spans="6:12" s="26" customFormat="1" x14ac:dyDescent="0.25">
      <c r="F797" s="25"/>
      <c r="H797" s="18"/>
      <c r="I797" s="18"/>
      <c r="J797" s="18"/>
      <c r="K797" s="18"/>
      <c r="L797" s="18"/>
    </row>
    <row r="798" spans="6:12" s="26" customFormat="1" x14ac:dyDescent="0.25">
      <c r="F798" s="25"/>
      <c r="H798" s="18"/>
      <c r="I798" s="18"/>
      <c r="J798" s="18"/>
      <c r="K798" s="18"/>
      <c r="L798" s="18"/>
    </row>
    <row r="799" spans="6:12" s="26" customFormat="1" x14ac:dyDescent="0.25">
      <c r="F799" s="25"/>
      <c r="H799" s="18"/>
      <c r="I799" s="18"/>
      <c r="J799" s="18"/>
      <c r="K799" s="18"/>
      <c r="L799" s="18"/>
    </row>
    <row r="800" spans="6:12" s="26" customFormat="1" x14ac:dyDescent="0.25">
      <c r="F800" s="25"/>
      <c r="H800" s="18"/>
      <c r="I800" s="18"/>
      <c r="J800" s="18"/>
      <c r="K800" s="18"/>
      <c r="L800" s="18"/>
    </row>
    <row r="801" spans="6:12" s="26" customFormat="1" x14ac:dyDescent="0.25">
      <c r="F801" s="25"/>
      <c r="H801" s="18"/>
      <c r="I801" s="18"/>
      <c r="J801" s="18"/>
      <c r="K801" s="18"/>
      <c r="L801" s="18"/>
    </row>
    <row r="802" spans="6:12" s="26" customFormat="1" x14ac:dyDescent="0.25">
      <c r="F802" s="25"/>
      <c r="H802" s="18"/>
      <c r="I802" s="18"/>
      <c r="J802" s="18"/>
      <c r="K802" s="18"/>
      <c r="L802" s="18"/>
    </row>
    <row r="803" spans="6:12" s="26" customFormat="1" x14ac:dyDescent="0.25">
      <c r="F803" s="25"/>
      <c r="H803" s="18"/>
      <c r="I803" s="18"/>
      <c r="J803" s="18"/>
      <c r="K803" s="18"/>
      <c r="L803" s="18"/>
    </row>
    <row r="804" spans="6:12" s="26" customFormat="1" x14ac:dyDescent="0.25">
      <c r="F804" s="25"/>
      <c r="H804" s="18"/>
      <c r="I804" s="18"/>
      <c r="J804" s="18"/>
      <c r="K804" s="18"/>
      <c r="L804" s="18"/>
    </row>
    <row r="805" spans="6:12" s="26" customFormat="1" x14ac:dyDescent="0.25">
      <c r="F805" s="25"/>
      <c r="H805" s="18"/>
      <c r="I805" s="18"/>
      <c r="J805" s="18"/>
      <c r="K805" s="18"/>
      <c r="L805" s="18"/>
    </row>
    <row r="806" spans="6:12" s="26" customFormat="1" x14ac:dyDescent="0.25">
      <c r="F806" s="25"/>
      <c r="H806" s="18"/>
      <c r="I806" s="18"/>
      <c r="J806" s="18"/>
      <c r="K806" s="18"/>
      <c r="L806" s="18"/>
    </row>
    <row r="807" spans="6:12" s="26" customFormat="1" x14ac:dyDescent="0.25">
      <c r="F807" s="25"/>
      <c r="H807" s="18"/>
      <c r="I807" s="18"/>
      <c r="J807" s="18"/>
      <c r="K807" s="18"/>
      <c r="L807" s="18"/>
    </row>
    <row r="808" spans="6:12" s="26" customFormat="1" x14ac:dyDescent="0.25">
      <c r="F808" s="25"/>
      <c r="H808" s="18"/>
      <c r="I808" s="18"/>
      <c r="J808" s="18"/>
      <c r="K808" s="18"/>
      <c r="L808" s="18"/>
    </row>
    <row r="809" spans="6:12" s="26" customFormat="1" x14ac:dyDescent="0.25">
      <c r="F809" s="25"/>
      <c r="H809" s="18"/>
      <c r="I809" s="18"/>
      <c r="J809" s="18"/>
      <c r="K809" s="18"/>
      <c r="L809" s="18"/>
    </row>
    <row r="810" spans="6:12" s="26" customFormat="1" x14ac:dyDescent="0.25">
      <c r="F810" s="25"/>
      <c r="H810" s="18"/>
      <c r="I810" s="18"/>
      <c r="J810" s="18"/>
      <c r="K810" s="18"/>
      <c r="L810" s="18"/>
    </row>
    <row r="811" spans="6:12" s="26" customFormat="1" x14ac:dyDescent="0.25">
      <c r="F811" s="25"/>
      <c r="H811" s="18"/>
      <c r="I811" s="18"/>
      <c r="J811" s="18"/>
      <c r="K811" s="18"/>
      <c r="L811" s="18"/>
    </row>
    <row r="812" spans="6:12" s="26" customFormat="1" x14ac:dyDescent="0.25">
      <c r="F812" s="25"/>
      <c r="H812" s="18"/>
      <c r="I812" s="18"/>
      <c r="J812" s="18"/>
      <c r="K812" s="18"/>
      <c r="L812" s="18"/>
    </row>
    <row r="813" spans="6:12" s="26" customFormat="1" x14ac:dyDescent="0.25">
      <c r="F813" s="25"/>
      <c r="H813" s="18"/>
      <c r="I813" s="18"/>
      <c r="J813" s="18"/>
      <c r="K813" s="18"/>
      <c r="L813" s="18"/>
    </row>
    <row r="814" spans="6:12" s="26" customFormat="1" x14ac:dyDescent="0.25">
      <c r="F814" s="25"/>
      <c r="H814" s="18"/>
      <c r="I814" s="18"/>
      <c r="J814" s="18"/>
      <c r="K814" s="18"/>
      <c r="L814" s="18"/>
    </row>
    <row r="815" spans="6:12" s="26" customFormat="1" x14ac:dyDescent="0.25">
      <c r="F815" s="25"/>
      <c r="H815" s="18"/>
      <c r="I815" s="18"/>
      <c r="J815" s="18"/>
      <c r="K815" s="18"/>
      <c r="L815" s="18"/>
    </row>
    <row r="816" spans="6:12" s="26" customFormat="1" x14ac:dyDescent="0.25">
      <c r="F816" s="25"/>
      <c r="H816" s="18"/>
      <c r="I816" s="18"/>
      <c r="J816" s="18"/>
      <c r="K816" s="18"/>
      <c r="L816" s="18"/>
    </row>
    <row r="817" spans="6:12" s="26" customFormat="1" x14ac:dyDescent="0.25">
      <c r="F817" s="25"/>
      <c r="H817" s="18"/>
      <c r="I817" s="18"/>
      <c r="J817" s="18"/>
      <c r="K817" s="18"/>
      <c r="L817" s="18"/>
    </row>
    <row r="818" spans="6:12" s="26" customFormat="1" x14ac:dyDescent="0.25">
      <c r="F818" s="25"/>
      <c r="H818" s="18"/>
      <c r="I818" s="18"/>
      <c r="J818" s="18"/>
      <c r="K818" s="18"/>
      <c r="L818" s="18"/>
    </row>
    <row r="819" spans="6:12" s="26" customFormat="1" x14ac:dyDescent="0.25">
      <c r="F819" s="25"/>
      <c r="H819" s="18"/>
      <c r="I819" s="18"/>
      <c r="J819" s="18"/>
      <c r="K819" s="18"/>
      <c r="L819" s="18"/>
    </row>
    <row r="820" spans="6:12" s="26" customFormat="1" x14ac:dyDescent="0.25">
      <c r="F820" s="25"/>
      <c r="H820" s="18"/>
      <c r="I820" s="18"/>
      <c r="J820" s="18"/>
      <c r="K820" s="18"/>
      <c r="L820" s="18"/>
    </row>
    <row r="821" spans="6:12" s="26" customFormat="1" x14ac:dyDescent="0.25">
      <c r="F821" s="25"/>
      <c r="H821" s="18"/>
      <c r="I821" s="18"/>
      <c r="J821" s="18"/>
      <c r="K821" s="18"/>
      <c r="L821" s="18"/>
    </row>
    <row r="822" spans="6:12" s="26" customFormat="1" x14ac:dyDescent="0.25">
      <c r="F822" s="25"/>
      <c r="H822" s="18"/>
      <c r="I822" s="18"/>
      <c r="J822" s="18"/>
      <c r="K822" s="18"/>
      <c r="L822" s="18"/>
    </row>
    <row r="823" spans="6:12" s="26" customFormat="1" x14ac:dyDescent="0.25">
      <c r="F823" s="25"/>
      <c r="H823" s="18"/>
      <c r="I823" s="18"/>
      <c r="J823" s="18"/>
      <c r="K823" s="18"/>
      <c r="L823" s="18"/>
    </row>
    <row r="824" spans="6:12" s="26" customFormat="1" x14ac:dyDescent="0.25">
      <c r="F824" s="25"/>
      <c r="H824" s="18"/>
      <c r="I824" s="18"/>
      <c r="J824" s="18"/>
      <c r="K824" s="18"/>
      <c r="L824" s="18"/>
    </row>
    <row r="825" spans="6:12" s="26" customFormat="1" x14ac:dyDescent="0.25">
      <c r="F825" s="25"/>
      <c r="H825" s="18"/>
      <c r="I825" s="18"/>
      <c r="J825" s="18"/>
      <c r="K825" s="18"/>
      <c r="L825" s="18"/>
    </row>
    <row r="826" spans="6:12" s="26" customFormat="1" x14ac:dyDescent="0.25">
      <c r="F826" s="25"/>
      <c r="H826" s="18"/>
      <c r="I826" s="18"/>
      <c r="J826" s="18"/>
      <c r="K826" s="18"/>
      <c r="L826" s="18"/>
    </row>
    <row r="827" spans="6:12" s="26" customFormat="1" x14ac:dyDescent="0.25">
      <c r="F827" s="25"/>
      <c r="H827" s="18"/>
      <c r="I827" s="18"/>
      <c r="J827" s="18"/>
      <c r="K827" s="18"/>
      <c r="L827" s="18"/>
    </row>
    <row r="828" spans="6:12" s="26" customFormat="1" x14ac:dyDescent="0.25">
      <c r="F828" s="25"/>
      <c r="H828" s="18"/>
      <c r="I828" s="18"/>
      <c r="J828" s="18"/>
      <c r="K828" s="18"/>
      <c r="L828" s="18"/>
    </row>
    <row r="829" spans="6:12" s="26" customFormat="1" x14ac:dyDescent="0.25">
      <c r="F829" s="25"/>
      <c r="H829" s="18"/>
      <c r="I829" s="18"/>
      <c r="J829" s="18"/>
      <c r="K829" s="18"/>
      <c r="L829" s="18"/>
    </row>
    <row r="830" spans="6:12" s="26" customFormat="1" x14ac:dyDescent="0.25">
      <c r="F830" s="25"/>
      <c r="H830" s="18"/>
      <c r="I830" s="18"/>
      <c r="J830" s="18"/>
      <c r="K830" s="18"/>
      <c r="L830" s="18"/>
    </row>
    <row r="831" spans="6:12" s="26" customFormat="1" x14ac:dyDescent="0.25">
      <c r="F831" s="25"/>
      <c r="H831" s="18"/>
      <c r="I831" s="18"/>
      <c r="J831" s="18"/>
      <c r="K831" s="18"/>
      <c r="L831" s="18"/>
    </row>
    <row r="832" spans="6:12" s="26" customFormat="1" x14ac:dyDescent="0.25">
      <c r="F832" s="25"/>
      <c r="H832" s="18"/>
      <c r="I832" s="18"/>
      <c r="J832" s="18"/>
      <c r="K832" s="18"/>
      <c r="L832" s="18"/>
    </row>
    <row r="833" spans="6:12" s="26" customFormat="1" x14ac:dyDescent="0.25">
      <c r="F833" s="25"/>
      <c r="H833" s="18"/>
      <c r="I833" s="18"/>
      <c r="J833" s="18"/>
      <c r="K833" s="18"/>
      <c r="L833" s="18"/>
    </row>
    <row r="834" spans="6:12" s="26" customFormat="1" x14ac:dyDescent="0.25">
      <c r="F834" s="25"/>
      <c r="H834" s="18"/>
      <c r="I834" s="18"/>
      <c r="J834" s="18"/>
      <c r="K834" s="18"/>
      <c r="L834" s="18"/>
    </row>
    <row r="835" spans="6:12" s="26" customFormat="1" x14ac:dyDescent="0.25">
      <c r="F835" s="25"/>
      <c r="H835" s="18"/>
      <c r="I835" s="18"/>
      <c r="J835" s="18"/>
      <c r="K835" s="18"/>
      <c r="L835" s="18"/>
    </row>
  </sheetData>
  <mergeCells count="5">
    <mergeCell ref="I8:J8"/>
    <mergeCell ref="I9:J9"/>
    <mergeCell ref="I11:K11"/>
    <mergeCell ref="I26:J26"/>
    <mergeCell ref="B2:G2"/>
  </mergeCells>
  <phoneticPr fontId="9" type="noConversion"/>
  <conditionalFormatting sqref="G4:G38">
    <cfRule type="colorScale" priority="1">
      <colorScale>
        <cfvo type="num" val="1"/>
        <cfvo type="num" val="5"/>
        <cfvo type="num" val="20"/>
        <color theme="4" tint="0.39997558519241921"/>
        <color rgb="FF69BF5D"/>
        <color theme="6" tint="0.39997558519241921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224D-2508-4720-9338-B0A92395FEF7}">
  <sheetPr codeName="Feuil5"/>
  <dimension ref="B1:AE899"/>
  <sheetViews>
    <sheetView showGridLines="0" zoomScale="115" zoomScaleNormal="115" workbookViewId="0">
      <selection activeCell="O17" sqref="O17"/>
    </sheetView>
  </sheetViews>
  <sheetFormatPr baseColWidth="10" defaultRowHeight="15" x14ac:dyDescent="0.25"/>
  <cols>
    <col min="1" max="1" width="7.28515625" style="18" customWidth="1"/>
    <col min="2" max="2" width="7.7109375" style="26" customWidth="1"/>
    <col min="3" max="3" width="42.85546875" style="26" customWidth="1"/>
    <col min="4" max="4" width="11.42578125" style="26" customWidth="1"/>
    <col min="5" max="5" width="15.85546875" style="25" customWidth="1"/>
    <col min="6" max="10" width="11.42578125" style="26" hidden="1" customWidth="1"/>
    <col min="11" max="11" width="13" style="26" bestFit="1" customWidth="1"/>
    <col min="12" max="12" width="17" style="26" bestFit="1" customWidth="1"/>
    <col min="13" max="13" width="11.42578125" style="18"/>
    <col min="14" max="14" width="11.42578125" style="18" customWidth="1"/>
    <col min="15" max="15" width="11.42578125" style="18"/>
    <col min="16" max="16" width="11.42578125" style="18" customWidth="1"/>
    <col min="17" max="17" width="11.42578125" style="18"/>
    <col min="18" max="18" width="19" style="59" bestFit="1" customWidth="1"/>
    <col min="19" max="19" width="11.42578125" style="24"/>
    <col min="20" max="20" width="11.42578125" style="56" customWidth="1"/>
    <col min="21" max="21" width="14" style="57" bestFit="1" customWidth="1"/>
    <col min="22" max="22" width="11.42578125" style="58" customWidth="1"/>
    <col min="23" max="31" width="11.42578125" style="76"/>
    <col min="32" max="16384" width="11.42578125" style="18"/>
  </cols>
  <sheetData>
    <row r="1" spans="2:22" x14ac:dyDescent="0.25">
      <c r="E1" s="26"/>
    </row>
    <row r="2" spans="2:22" x14ac:dyDescent="0.25">
      <c r="B2" s="153" t="s">
        <v>283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9" t="s">
        <v>16</v>
      </c>
      <c r="N2" s="160"/>
      <c r="O2" s="161" t="s">
        <v>13</v>
      </c>
      <c r="P2" s="162"/>
    </row>
    <row r="3" spans="2:22" x14ac:dyDescent="0.25">
      <c r="B3" s="25" t="s">
        <v>27</v>
      </c>
      <c r="C3" s="25" t="s">
        <v>41</v>
      </c>
      <c r="D3" s="25" t="s">
        <v>28</v>
      </c>
      <c r="E3" s="25" t="s">
        <v>180</v>
      </c>
      <c r="F3" s="25" t="s">
        <v>275</v>
      </c>
      <c r="G3" s="25" t="s">
        <v>279</v>
      </c>
      <c r="H3" s="25" t="s">
        <v>274</v>
      </c>
      <c r="I3" s="25" t="s">
        <v>277</v>
      </c>
      <c r="J3" s="25" t="s">
        <v>278</v>
      </c>
      <c r="K3" s="25" t="s">
        <v>268</v>
      </c>
      <c r="L3" s="25" t="s">
        <v>269</v>
      </c>
      <c r="M3" s="25" t="s">
        <v>270</v>
      </c>
      <c r="N3" s="25" t="s">
        <v>271</v>
      </c>
      <c r="O3" s="25" t="s">
        <v>272</v>
      </c>
      <c r="P3" s="25" t="s">
        <v>273</v>
      </c>
      <c r="R3" s="59" t="s">
        <v>41</v>
      </c>
      <c r="S3" s="59" t="s">
        <v>270</v>
      </c>
      <c r="T3" s="59" t="s">
        <v>271</v>
      </c>
      <c r="U3" s="59" t="s">
        <v>272</v>
      </c>
      <c r="V3" s="59" t="s">
        <v>273</v>
      </c>
    </row>
    <row r="4" spans="2:22" x14ac:dyDescent="0.25">
      <c r="B4" s="25">
        <v>1</v>
      </c>
      <c r="C4" s="25" t="s">
        <v>42</v>
      </c>
      <c r="D4" s="23" t="s">
        <v>32</v>
      </c>
      <c r="E4" s="28" t="s">
        <v>80</v>
      </c>
      <c r="F4" s="33">
        <v>4</v>
      </c>
      <c r="G4" s="33" t="s">
        <v>280</v>
      </c>
      <c r="H4" s="33">
        <v>3</v>
      </c>
      <c r="I4" s="33">
        <v>4</v>
      </c>
      <c r="J4" s="33">
        <v>2</v>
      </c>
      <c r="K4" s="25">
        <f>Lorcana[[#This Row],[Nb de cartes]]-Lorcana[[#This Row],[dont Nb brillant]]</f>
        <v>12</v>
      </c>
      <c r="L4" s="25">
        <f>Desks[[#This Row],[Classeur]]-(SUM(Desks[[#This Row],[Desk J1]:[Desk A2]]))</f>
        <v>12</v>
      </c>
      <c r="M4" s="77"/>
      <c r="N4" s="78"/>
      <c r="O4" s="77"/>
      <c r="P4" s="25"/>
      <c r="R4" s="59" t="s">
        <v>36</v>
      </c>
      <c r="S4" s="24">
        <f>SUM(Desks[Desk J1])</f>
        <v>60</v>
      </c>
      <c r="T4" s="56">
        <f>SUM(Desks[Desk J2])</f>
        <v>60</v>
      </c>
      <c r="U4" s="57">
        <f>SUM(Desks[Desk A1])</f>
        <v>65</v>
      </c>
      <c r="V4" s="58">
        <f>SUM(Desks[Desk A2])</f>
        <v>0</v>
      </c>
    </row>
    <row r="5" spans="2:22" x14ac:dyDescent="0.25">
      <c r="B5" s="25">
        <v>2</v>
      </c>
      <c r="C5" s="25" t="s">
        <v>43</v>
      </c>
      <c r="D5" s="23" t="s">
        <v>32</v>
      </c>
      <c r="E5" s="28" t="s">
        <v>80</v>
      </c>
      <c r="F5" s="33">
        <v>3</v>
      </c>
      <c r="G5" s="33" t="s">
        <v>280</v>
      </c>
      <c r="H5" s="33">
        <v>2</v>
      </c>
      <c r="I5" s="33">
        <v>3</v>
      </c>
      <c r="J5" s="33">
        <v>1</v>
      </c>
      <c r="K5" s="25">
        <f>Lorcana[[#This Row],[Nb de cartes]]-Lorcana[[#This Row],[dont Nb brillant]]</f>
        <v>2</v>
      </c>
      <c r="L5" s="25">
        <f>Desks[[#This Row],[Classeur]]-(SUM(Desks[[#This Row],[Desk J1]:[Desk A2]]))</f>
        <v>2</v>
      </c>
      <c r="M5" s="77"/>
      <c r="N5" s="78"/>
      <c r="O5" s="77"/>
      <c r="P5" s="25"/>
      <c r="R5" s="163" t="s">
        <v>279</v>
      </c>
      <c r="S5" s="45">
        <f>SUMIF(Desks[Encrable],"OUI",Desks[Desk J1])/60</f>
        <v>0.78333333333333333</v>
      </c>
      <c r="T5" s="60">
        <f>SUMIF(Desks[Encrable],"OUI",Desks[Desk J2])/60</f>
        <v>0.9</v>
      </c>
      <c r="U5" s="61">
        <f>SUMIF(Desks[Encrable],"OUI",Desks[Desk A1])/60</f>
        <v>0.83333333333333337</v>
      </c>
      <c r="V5" s="62">
        <f>SUMIF(Desks[Encrable],"OUI",Desks[Desk A2])/60</f>
        <v>0</v>
      </c>
    </row>
    <row r="6" spans="2:22" x14ac:dyDescent="0.25">
      <c r="B6" s="25">
        <v>3</v>
      </c>
      <c r="C6" s="25" t="s">
        <v>44</v>
      </c>
      <c r="D6" s="23" t="s">
        <v>32</v>
      </c>
      <c r="E6" s="28" t="s">
        <v>80</v>
      </c>
      <c r="F6" s="33">
        <v>4</v>
      </c>
      <c r="G6" s="33" t="s">
        <v>280</v>
      </c>
      <c r="H6" s="33">
        <v>2</v>
      </c>
      <c r="I6" s="33">
        <v>5</v>
      </c>
      <c r="J6" s="33">
        <v>2</v>
      </c>
      <c r="K6" s="25">
        <f>Lorcana[[#This Row],[Nb de cartes]]-Lorcana[[#This Row],[dont Nb brillant]]</f>
        <v>10</v>
      </c>
      <c r="L6" s="25">
        <f>Desks[[#This Row],[Classeur]]-(SUM(Desks[[#This Row],[Desk J1]:[Desk A2]]))</f>
        <v>8</v>
      </c>
      <c r="M6" s="77"/>
      <c r="N6" s="78">
        <v>2</v>
      </c>
      <c r="O6" s="77"/>
      <c r="P6" s="25"/>
      <c r="R6" s="163"/>
      <c r="S6" s="24" t="str">
        <f>SUMIF(Desks[Encrable],"OUI",Desks[Desk J1])&amp;"/"&amp;S4</f>
        <v>47/60</v>
      </c>
      <c r="T6" s="56" t="str">
        <f>SUMIF(Desks[Encrable],"OUI",Desks[Desk J2])&amp;"/"&amp;T4</f>
        <v>54/60</v>
      </c>
      <c r="U6" s="57" t="str">
        <f>SUMIF(Desks[Encrable],"OUI",Desks[Desk A1])&amp;"/"&amp;U4</f>
        <v>50/65</v>
      </c>
      <c r="V6" s="58" t="str">
        <f>SUMIF(Desks[Encrable],"OUI",Desks[Desk A2])&amp;"/"&amp;V4</f>
        <v>0/0</v>
      </c>
    </row>
    <row r="7" spans="2:22" x14ac:dyDescent="0.25">
      <c r="B7" s="25">
        <v>4</v>
      </c>
      <c r="C7" s="25" t="s">
        <v>45</v>
      </c>
      <c r="D7" s="23" t="s">
        <v>32</v>
      </c>
      <c r="E7" s="28" t="s">
        <v>80</v>
      </c>
      <c r="F7" s="33">
        <v>5</v>
      </c>
      <c r="G7" s="33" t="s">
        <v>280</v>
      </c>
      <c r="H7" s="33">
        <v>3</v>
      </c>
      <c r="I7" s="33">
        <v>6</v>
      </c>
      <c r="J7" s="33">
        <v>1</v>
      </c>
      <c r="K7" s="25">
        <f>Lorcana[[#This Row],[Nb de cartes]]-Lorcana[[#This Row],[dont Nb brillant]]</f>
        <v>9</v>
      </c>
      <c r="L7" s="25">
        <f>Desks[[#This Row],[Classeur]]-(SUM(Desks[[#This Row],[Desk J1]:[Desk A2]]))</f>
        <v>3</v>
      </c>
      <c r="M7" s="77"/>
      <c r="N7" s="78">
        <v>2</v>
      </c>
      <c r="O7" s="77">
        <v>4</v>
      </c>
      <c r="P7" s="25"/>
    </row>
    <row r="8" spans="2:22" x14ac:dyDescent="0.25">
      <c r="B8" s="25">
        <v>5</v>
      </c>
      <c r="C8" s="25" t="s">
        <v>46</v>
      </c>
      <c r="D8" s="23" t="s">
        <v>32</v>
      </c>
      <c r="E8" s="28" t="s">
        <v>80</v>
      </c>
      <c r="F8" s="33">
        <v>8</v>
      </c>
      <c r="G8" s="33" t="s">
        <v>281</v>
      </c>
      <c r="H8" s="33">
        <v>6</v>
      </c>
      <c r="I8" s="33">
        <v>7</v>
      </c>
      <c r="J8" s="33">
        <v>1</v>
      </c>
      <c r="K8" s="25">
        <f>Lorcana[[#This Row],[Nb de cartes]]-Lorcana[[#This Row],[dont Nb brillant]]</f>
        <v>7</v>
      </c>
      <c r="L8" s="25">
        <f>Desks[[#This Row],[Classeur]]-(SUM(Desks[[#This Row],[Desk J1]:[Desk A2]]))</f>
        <v>7</v>
      </c>
      <c r="M8" s="77"/>
      <c r="N8" s="78"/>
      <c r="O8" s="77"/>
      <c r="P8" s="25"/>
      <c r="R8" s="66" t="s">
        <v>32</v>
      </c>
      <c r="S8" s="72">
        <f>SUMIF(Desks[Couleur],R8,Desks[Desk J1])</f>
        <v>0</v>
      </c>
      <c r="T8" s="73">
        <f>SUMIF(Desks[Couleur],R8,Desks[Desk J2])</f>
        <v>28</v>
      </c>
      <c r="U8" s="74">
        <f>SUMIF(Desks[Couleur],R8,Desks[Desk A1])</f>
        <v>33</v>
      </c>
      <c r="V8" s="75">
        <f>SUMIF(Desks[Couleur],R8,Desks[Desk A2])</f>
        <v>0</v>
      </c>
    </row>
    <row r="9" spans="2:22" x14ac:dyDescent="0.25">
      <c r="B9" s="25">
        <v>6</v>
      </c>
      <c r="C9" s="25" t="s">
        <v>262</v>
      </c>
      <c r="D9" s="23" t="s">
        <v>32</v>
      </c>
      <c r="E9" s="28" t="s">
        <v>80</v>
      </c>
      <c r="F9" s="33">
        <v>4</v>
      </c>
      <c r="G9" s="33" t="s">
        <v>281</v>
      </c>
      <c r="H9" s="33">
        <v>3</v>
      </c>
      <c r="I9" s="33">
        <v>2</v>
      </c>
      <c r="J9" s="33">
        <v>1</v>
      </c>
      <c r="K9" s="25">
        <f>Lorcana[[#This Row],[Nb de cartes]]-Lorcana[[#This Row],[dont Nb brillant]]</f>
        <v>3</v>
      </c>
      <c r="L9" s="25">
        <f>Desks[[#This Row],[Classeur]]-(SUM(Desks[[#This Row],[Desk J1]:[Desk A2]]))</f>
        <v>0</v>
      </c>
      <c r="M9" s="77"/>
      <c r="N9" s="78"/>
      <c r="O9" s="77">
        <v>3</v>
      </c>
      <c r="P9" s="25"/>
      <c r="Q9" s="65"/>
      <c r="R9" s="67" t="s">
        <v>29</v>
      </c>
      <c r="S9" s="72">
        <f>SUMIF(Desks[Couleur],R9,Desks[Desk J1])</f>
        <v>25</v>
      </c>
      <c r="T9" s="73">
        <f>SUMIF(Desks[Couleur],R9,Desks[Desk J2])</f>
        <v>0</v>
      </c>
      <c r="U9" s="74">
        <f>SUMIF(Desks[Couleur],R9,Desks[Desk A1])</f>
        <v>0</v>
      </c>
      <c r="V9" s="75">
        <f>SUMIF(Desks[Couleur],R9,Desks[Desk A2])</f>
        <v>0</v>
      </c>
    </row>
    <row r="10" spans="2:22" x14ac:dyDescent="0.25">
      <c r="B10" s="25">
        <v>7</v>
      </c>
      <c r="C10" s="25" t="s">
        <v>47</v>
      </c>
      <c r="D10" s="23" t="s">
        <v>32</v>
      </c>
      <c r="E10" s="28" t="s">
        <v>80</v>
      </c>
      <c r="F10" s="33">
        <v>1</v>
      </c>
      <c r="G10" s="33" t="s">
        <v>280</v>
      </c>
      <c r="H10" s="33">
        <v>1</v>
      </c>
      <c r="I10" s="33">
        <v>2</v>
      </c>
      <c r="J10" s="33">
        <v>1</v>
      </c>
      <c r="K10" s="25">
        <f>Lorcana[[#This Row],[Nb de cartes]]-Lorcana[[#This Row],[dont Nb brillant]]</f>
        <v>21</v>
      </c>
      <c r="L10" s="25">
        <f>Desks[[#This Row],[Classeur]]-(SUM(Desks[[#This Row],[Desk J1]:[Desk A2]]))</f>
        <v>17</v>
      </c>
      <c r="M10" s="77"/>
      <c r="N10" s="78">
        <v>4</v>
      </c>
      <c r="O10" s="77"/>
      <c r="P10" s="25"/>
      <c r="Q10" s="65"/>
      <c r="R10" s="68" t="s">
        <v>34</v>
      </c>
      <c r="S10" s="72">
        <f>SUMIF(Desks[Couleur],R10,Desks[Desk J1])</f>
        <v>0</v>
      </c>
      <c r="T10" s="73">
        <f>SUMIF(Desks[Couleur],R10,Desks[Desk J2])</f>
        <v>32</v>
      </c>
      <c r="U10" s="74">
        <f>SUMIF(Desks[Couleur],R10,Desks[Desk A1])</f>
        <v>0</v>
      </c>
      <c r="V10" s="75">
        <f>SUMIF(Desks[Couleur],R10,Desks[Desk A2])</f>
        <v>0</v>
      </c>
    </row>
    <row r="11" spans="2:22" x14ac:dyDescent="0.25">
      <c r="B11" s="25">
        <v>8</v>
      </c>
      <c r="C11" s="25" t="s">
        <v>48</v>
      </c>
      <c r="D11" s="23" t="s">
        <v>32</v>
      </c>
      <c r="E11" s="28" t="s">
        <v>80</v>
      </c>
      <c r="F11" s="33">
        <v>2</v>
      </c>
      <c r="G11" s="33" t="s">
        <v>280</v>
      </c>
      <c r="H11" s="33">
        <v>1</v>
      </c>
      <c r="I11" s="33">
        <v>2</v>
      </c>
      <c r="J11" s="33">
        <v>2</v>
      </c>
      <c r="K11" s="25">
        <f>Lorcana[[#This Row],[Nb de cartes]]-Lorcana[[#This Row],[dont Nb brillant]]</f>
        <v>13</v>
      </c>
      <c r="L11" s="25">
        <f>Desks[[#This Row],[Classeur]]-(SUM(Desks[[#This Row],[Desk J1]:[Desk A2]]))</f>
        <v>13</v>
      </c>
      <c r="M11" s="77"/>
      <c r="N11" s="78"/>
      <c r="O11" s="77"/>
      <c r="P11" s="25"/>
      <c r="R11" s="69" t="s">
        <v>30</v>
      </c>
      <c r="S11" s="72">
        <f>SUMIF(Desks[Couleur],R11,Desks[Desk J1])</f>
        <v>0</v>
      </c>
      <c r="T11" s="73">
        <f>SUMIF(Desks[Couleur],R11,Desks[Desk J2])</f>
        <v>0</v>
      </c>
      <c r="U11" s="74">
        <f>SUMIF(Desks[Couleur],R11,Desks[Desk A1])</f>
        <v>0</v>
      </c>
      <c r="V11" s="75">
        <f>SUMIF(Desks[Couleur],R11,Desks[Desk A2])</f>
        <v>0</v>
      </c>
    </row>
    <row r="12" spans="2:22" x14ac:dyDescent="0.25">
      <c r="B12" s="25">
        <v>9</v>
      </c>
      <c r="C12" s="25" t="s">
        <v>49</v>
      </c>
      <c r="D12" s="23" t="s">
        <v>32</v>
      </c>
      <c r="E12" s="28" t="s">
        <v>80</v>
      </c>
      <c r="F12" s="33">
        <v>1</v>
      </c>
      <c r="G12" s="33" t="s">
        <v>281</v>
      </c>
      <c r="H12" s="33">
        <v>1</v>
      </c>
      <c r="I12" s="33">
        <v>1</v>
      </c>
      <c r="J12" s="33">
        <v>2</v>
      </c>
      <c r="K12" s="25">
        <f>Lorcana[[#This Row],[Nb de cartes]]-Lorcana[[#This Row],[dont Nb brillant]]</f>
        <v>7</v>
      </c>
      <c r="L12" s="25">
        <f>Desks[[#This Row],[Classeur]]-(SUM(Desks[[#This Row],[Desk J1]:[Desk A2]]))</f>
        <v>1</v>
      </c>
      <c r="M12" s="77"/>
      <c r="N12" s="78">
        <v>2</v>
      </c>
      <c r="O12" s="77">
        <v>4</v>
      </c>
      <c r="P12" s="25"/>
      <c r="R12" s="70" t="s">
        <v>33</v>
      </c>
      <c r="S12" s="72">
        <f>SUMIF(Desks[Couleur],R12,Desks[Desk J1])</f>
        <v>0</v>
      </c>
      <c r="T12" s="73">
        <f>SUMIF(Desks[Couleur],R12,Desks[Desk J2])</f>
        <v>0</v>
      </c>
      <c r="U12" s="74">
        <f>SUMIF(Desks[Couleur],R12,Desks[Desk A1])</f>
        <v>32</v>
      </c>
      <c r="V12" s="75">
        <f>SUMIF(Desks[Couleur],R12,Desks[Desk A2])</f>
        <v>0</v>
      </c>
    </row>
    <row r="13" spans="2:22" x14ac:dyDescent="0.25">
      <c r="B13" s="25">
        <v>10</v>
      </c>
      <c r="C13" s="25" t="s">
        <v>50</v>
      </c>
      <c r="D13" s="23" t="s">
        <v>32</v>
      </c>
      <c r="E13" s="28" t="s">
        <v>80</v>
      </c>
      <c r="F13" s="33">
        <v>5</v>
      </c>
      <c r="G13" s="33" t="s">
        <v>280</v>
      </c>
      <c r="H13" s="33">
        <v>4</v>
      </c>
      <c r="I13" s="33">
        <v>5</v>
      </c>
      <c r="J13" s="33">
        <v>1</v>
      </c>
      <c r="K13" s="25">
        <f>Lorcana[[#This Row],[Nb de cartes]]-Lorcana[[#This Row],[dont Nb brillant]]</f>
        <v>4</v>
      </c>
      <c r="L13" s="25">
        <f>Desks[[#This Row],[Classeur]]-(SUM(Desks[[#This Row],[Desk J1]:[Desk A2]]))</f>
        <v>0</v>
      </c>
      <c r="M13" s="77"/>
      <c r="N13" s="78"/>
      <c r="O13" s="77">
        <v>4</v>
      </c>
      <c r="P13" s="25"/>
      <c r="R13" s="71" t="s">
        <v>31</v>
      </c>
      <c r="S13" s="72">
        <f>SUMIF(Desks[Couleur],R13,Desks[Desk J1])</f>
        <v>35</v>
      </c>
      <c r="T13" s="73">
        <f>SUMIF(Desks[Couleur],R13,Desks[Desk J2])</f>
        <v>0</v>
      </c>
      <c r="U13" s="74">
        <f>SUMIF(Desks[Couleur],R13,Desks[Desk A1])</f>
        <v>0</v>
      </c>
      <c r="V13" s="75">
        <f>SUMIF(Desks[Couleur],R13,Desks[Desk A2])</f>
        <v>0</v>
      </c>
    </row>
    <row r="14" spans="2:22" x14ac:dyDescent="0.25">
      <c r="B14" s="25">
        <v>11</v>
      </c>
      <c r="C14" s="25" t="s">
        <v>51</v>
      </c>
      <c r="D14" s="23" t="s">
        <v>32</v>
      </c>
      <c r="E14" s="28" t="s">
        <v>80</v>
      </c>
      <c r="F14" s="33">
        <v>3</v>
      </c>
      <c r="G14" s="33" t="s">
        <v>280</v>
      </c>
      <c r="H14" s="33">
        <v>3</v>
      </c>
      <c r="I14" s="33">
        <v>3</v>
      </c>
      <c r="J14" s="33">
        <v>1</v>
      </c>
      <c r="K14" s="25">
        <f>Lorcana[[#This Row],[Nb de cartes]]-Lorcana[[#This Row],[dont Nb brillant]]</f>
        <v>10</v>
      </c>
      <c r="L14" s="25">
        <f>Desks[[#This Row],[Classeur]]-(SUM(Desks[[#This Row],[Desk J1]:[Desk A2]]))</f>
        <v>10</v>
      </c>
      <c r="M14" s="77"/>
      <c r="N14" s="78"/>
      <c r="O14" s="77"/>
      <c r="P14" s="25"/>
      <c r="R14" s="157" t="s">
        <v>275</v>
      </c>
      <c r="S14" s="157"/>
      <c r="T14" s="157"/>
      <c r="U14" s="157"/>
      <c r="V14" s="157"/>
    </row>
    <row r="15" spans="2:22" x14ac:dyDescent="0.25">
      <c r="B15" s="25">
        <v>12</v>
      </c>
      <c r="C15" s="25" t="s">
        <v>52</v>
      </c>
      <c r="D15" s="23" t="s">
        <v>32</v>
      </c>
      <c r="E15" s="28" t="s">
        <v>80</v>
      </c>
      <c r="F15" s="33">
        <v>3</v>
      </c>
      <c r="G15" s="33" t="s">
        <v>280</v>
      </c>
      <c r="H15" s="33">
        <v>3</v>
      </c>
      <c r="I15" s="33">
        <v>3</v>
      </c>
      <c r="J15" s="33">
        <v>2</v>
      </c>
      <c r="K15" s="25">
        <f>Lorcana[[#This Row],[Nb de cartes]]-Lorcana[[#This Row],[dont Nb brillant]]</f>
        <v>9</v>
      </c>
      <c r="L15" s="25">
        <f>Desks[[#This Row],[Classeur]]-(SUM(Desks[[#This Row],[Desk J1]:[Desk A2]]))</f>
        <v>5</v>
      </c>
      <c r="M15" s="77"/>
      <c r="N15" s="78"/>
      <c r="O15" s="77">
        <v>4</v>
      </c>
      <c r="P15" s="25"/>
      <c r="R15" s="59">
        <v>1</v>
      </c>
      <c r="S15" s="72">
        <f>SUMIF(Desks[Coût],$R15,Desks[Desk J1])</f>
        <v>15</v>
      </c>
      <c r="T15" s="73">
        <f>SUMIF(Desks[Coût],$R15,Desks[Desk J2])</f>
        <v>13</v>
      </c>
      <c r="U15" s="74">
        <f>SUMIF(Desks[Coût],$R15,Desks[Desk A1])</f>
        <v>8</v>
      </c>
      <c r="V15" s="75">
        <f>SUMIF(Desks[Coût],$R15,Desks[Desk A2])</f>
        <v>0</v>
      </c>
    </row>
    <row r="16" spans="2:22" x14ac:dyDescent="0.25">
      <c r="B16" s="25">
        <v>13</v>
      </c>
      <c r="C16" s="25" t="s">
        <v>53</v>
      </c>
      <c r="D16" s="23" t="s">
        <v>32</v>
      </c>
      <c r="E16" s="28" t="s">
        <v>80</v>
      </c>
      <c r="F16" s="33">
        <v>2</v>
      </c>
      <c r="G16" s="33" t="s">
        <v>280</v>
      </c>
      <c r="H16" s="33">
        <v>2</v>
      </c>
      <c r="I16" s="33">
        <v>3</v>
      </c>
      <c r="J16" s="33">
        <v>1</v>
      </c>
      <c r="K16" s="25">
        <f>Lorcana[[#This Row],[Nb de cartes]]-Lorcana[[#This Row],[dont Nb brillant]]</f>
        <v>17</v>
      </c>
      <c r="L16" s="25">
        <f>Desks[[#This Row],[Classeur]]-(SUM(Desks[[#This Row],[Desk J1]:[Desk A2]]))</f>
        <v>17</v>
      </c>
      <c r="M16" s="77"/>
      <c r="N16" s="78"/>
      <c r="O16" s="77"/>
      <c r="P16" s="25"/>
      <c r="R16" s="59">
        <v>2</v>
      </c>
      <c r="S16" s="72">
        <f>SUMIF(Desks[Coût],$R16,Desks[Desk J1])</f>
        <v>6</v>
      </c>
      <c r="T16" s="73">
        <f>SUMIF(Desks[Coût],$R16,Desks[Desk J2])</f>
        <v>16</v>
      </c>
      <c r="U16" s="74">
        <f>SUMIF(Desks[Coût],$R16,Desks[Desk A1])</f>
        <v>20</v>
      </c>
      <c r="V16" s="75">
        <f>SUMIF(Desks[Coût],$R16,Desks[Desk A2])</f>
        <v>0</v>
      </c>
    </row>
    <row r="17" spans="2:22" x14ac:dyDescent="0.25">
      <c r="B17" s="25">
        <v>14</v>
      </c>
      <c r="C17" s="25" t="s">
        <v>54</v>
      </c>
      <c r="D17" s="23" t="s">
        <v>32</v>
      </c>
      <c r="E17" s="28" t="s">
        <v>80</v>
      </c>
      <c r="F17" s="33">
        <v>5</v>
      </c>
      <c r="G17" s="33" t="s">
        <v>280</v>
      </c>
      <c r="H17" s="33">
        <v>1</v>
      </c>
      <c r="I17" s="33">
        <v>6</v>
      </c>
      <c r="J17" s="33">
        <v>3</v>
      </c>
      <c r="K17" s="25">
        <f>Lorcana[[#This Row],[Nb de cartes]]-Lorcana[[#This Row],[dont Nb brillant]]</f>
        <v>3</v>
      </c>
      <c r="L17" s="25">
        <f>Desks[[#This Row],[Classeur]]-(SUM(Desks[[#This Row],[Desk J1]:[Desk A2]]))</f>
        <v>3</v>
      </c>
      <c r="M17" s="77"/>
      <c r="N17" s="78"/>
      <c r="O17" s="77"/>
      <c r="P17" s="25"/>
      <c r="R17" s="59">
        <v>3</v>
      </c>
      <c r="S17" s="72">
        <f>SUMIF(Desks[Coût],$R17,Desks[Desk J1])</f>
        <v>27</v>
      </c>
      <c r="T17" s="73">
        <f>SUMIF(Desks[Coût],$R17,Desks[Desk J2])</f>
        <v>15</v>
      </c>
      <c r="U17" s="74">
        <f>SUMIF(Desks[Coût],$R17,Desks[Desk A1])</f>
        <v>8</v>
      </c>
      <c r="V17" s="75">
        <f>SUMIF(Desks[Coût],$R17,Desks[Desk A2])</f>
        <v>0</v>
      </c>
    </row>
    <row r="18" spans="2:22" x14ac:dyDescent="0.25">
      <c r="B18" s="25">
        <v>15</v>
      </c>
      <c r="C18" s="25" t="s">
        <v>55</v>
      </c>
      <c r="D18" s="23" t="s">
        <v>32</v>
      </c>
      <c r="E18" s="28" t="s">
        <v>80</v>
      </c>
      <c r="F18" s="33">
        <v>3</v>
      </c>
      <c r="G18" s="33" t="s">
        <v>280</v>
      </c>
      <c r="H18" s="33">
        <v>2</v>
      </c>
      <c r="I18" s="33">
        <v>5</v>
      </c>
      <c r="J18" s="33">
        <v>1</v>
      </c>
      <c r="K18" s="25">
        <f>Lorcana[[#This Row],[Nb de cartes]]-Lorcana[[#This Row],[dont Nb brillant]]</f>
        <v>11</v>
      </c>
      <c r="L18" s="25">
        <f>Desks[[#This Row],[Classeur]]-(SUM(Desks[[#This Row],[Desk J1]:[Desk A2]]))</f>
        <v>11</v>
      </c>
      <c r="M18" s="77"/>
      <c r="N18" s="78"/>
      <c r="O18" s="77"/>
      <c r="P18" s="25"/>
      <c r="R18" s="59">
        <v>4</v>
      </c>
      <c r="S18" s="72">
        <f>SUMIF(Desks[Coût],$R18,Desks[Desk J1])</f>
        <v>4</v>
      </c>
      <c r="T18" s="73">
        <f>SUMIF(Desks[Coût],$R18,Desks[Desk J2])</f>
        <v>6</v>
      </c>
      <c r="U18" s="74">
        <f>SUMIF(Desks[Coût],$R18,Desks[Desk A1])</f>
        <v>7</v>
      </c>
      <c r="V18" s="75">
        <f>SUMIF(Desks[Coût],$R18,Desks[Desk A2])</f>
        <v>0</v>
      </c>
    </row>
    <row r="19" spans="2:22" x14ac:dyDescent="0.25">
      <c r="B19" s="25">
        <v>16</v>
      </c>
      <c r="C19" s="25" t="s">
        <v>56</v>
      </c>
      <c r="D19" s="23" t="s">
        <v>32</v>
      </c>
      <c r="E19" s="28" t="s">
        <v>80</v>
      </c>
      <c r="F19" s="33">
        <v>4</v>
      </c>
      <c r="G19" s="33" t="s">
        <v>281</v>
      </c>
      <c r="H19" s="33">
        <v>3</v>
      </c>
      <c r="I19" s="33">
        <v>3</v>
      </c>
      <c r="J19" s="33">
        <v>2</v>
      </c>
      <c r="K19" s="25">
        <f>Lorcana[[#This Row],[Nb de cartes]]-Lorcana[[#This Row],[dont Nb brillant]]</f>
        <v>9</v>
      </c>
      <c r="L19" s="25">
        <f>Desks[[#This Row],[Classeur]]-(SUM(Desks[[#This Row],[Desk J1]:[Desk A2]]))</f>
        <v>9</v>
      </c>
      <c r="M19" s="77"/>
      <c r="N19" s="78"/>
      <c r="O19" s="77"/>
      <c r="P19" s="25"/>
      <c r="R19" s="59">
        <v>5</v>
      </c>
      <c r="S19" s="72">
        <f>SUMIF(Desks[Coût],$R19,Desks[Desk J1])</f>
        <v>0</v>
      </c>
      <c r="T19" s="73">
        <f>SUMIF(Desks[Coût],$R19,Desks[Desk J2])</f>
        <v>6</v>
      </c>
      <c r="U19" s="74">
        <f>SUMIF(Desks[Coût],$R19,Desks[Desk A1])</f>
        <v>16</v>
      </c>
      <c r="V19" s="75">
        <f>SUMIF(Desks[Coût],$R19,Desks[Desk A2])</f>
        <v>0</v>
      </c>
    </row>
    <row r="20" spans="2:22" x14ac:dyDescent="0.25">
      <c r="B20" s="25">
        <v>17</v>
      </c>
      <c r="C20" s="25" t="s">
        <v>57</v>
      </c>
      <c r="D20" s="23" t="s">
        <v>32</v>
      </c>
      <c r="E20" s="28" t="s">
        <v>80</v>
      </c>
      <c r="F20" s="33">
        <v>4</v>
      </c>
      <c r="G20" s="33" t="s">
        <v>280</v>
      </c>
      <c r="H20" s="33">
        <v>3</v>
      </c>
      <c r="I20" s="33">
        <v>5</v>
      </c>
      <c r="J20" s="33">
        <v>1</v>
      </c>
      <c r="K20" s="25">
        <f>Lorcana[[#This Row],[Nb de cartes]]-Lorcana[[#This Row],[dont Nb brillant]]</f>
        <v>13</v>
      </c>
      <c r="L20" s="25">
        <f>Desks[[#This Row],[Classeur]]-(SUM(Desks[[#This Row],[Desk J1]:[Desk A2]]))</f>
        <v>13</v>
      </c>
      <c r="M20" s="77"/>
      <c r="N20" s="78"/>
      <c r="O20" s="77"/>
      <c r="P20" s="25"/>
      <c r="R20" s="59">
        <v>6</v>
      </c>
      <c r="S20" s="72">
        <f>SUMIF(Desks[Coût],$R20,Desks[Desk J1])</f>
        <v>6</v>
      </c>
      <c r="T20" s="73">
        <f>SUMIF(Desks[Coût],$R20,Desks[Desk J2])</f>
        <v>4</v>
      </c>
      <c r="U20" s="74">
        <f>SUMIF(Desks[Coût],$R20,Desks[Desk A1])</f>
        <v>6</v>
      </c>
      <c r="V20" s="75">
        <f>SUMIF(Desks[Coût],$R20,Desks[Desk A2])</f>
        <v>0</v>
      </c>
    </row>
    <row r="21" spans="2:22" x14ac:dyDescent="0.25">
      <c r="B21" s="25">
        <v>18</v>
      </c>
      <c r="C21" s="25" t="s">
        <v>58</v>
      </c>
      <c r="D21" s="23" t="s">
        <v>32</v>
      </c>
      <c r="E21" s="28" t="s">
        <v>80</v>
      </c>
      <c r="F21" s="33">
        <v>4</v>
      </c>
      <c r="G21" s="33" t="s">
        <v>280</v>
      </c>
      <c r="H21" s="33">
        <v>1</v>
      </c>
      <c r="I21" s="33">
        <v>5</v>
      </c>
      <c r="J21" s="33">
        <v>2</v>
      </c>
      <c r="K21" s="25">
        <f>Lorcana[[#This Row],[Nb de cartes]]-Lorcana[[#This Row],[dont Nb brillant]]</f>
        <v>1</v>
      </c>
      <c r="L21" s="25">
        <f>Desks[[#This Row],[Classeur]]-(SUM(Desks[[#This Row],[Desk J1]:[Desk A2]]))</f>
        <v>0</v>
      </c>
      <c r="M21" s="77"/>
      <c r="N21" s="78">
        <v>1</v>
      </c>
      <c r="O21" s="77"/>
      <c r="P21" s="25"/>
      <c r="R21" s="59">
        <v>7</v>
      </c>
      <c r="S21" s="72">
        <f>SUMIF(Desks[Coût],$R21,Desks[Desk J1])</f>
        <v>0</v>
      </c>
      <c r="T21" s="73">
        <f>SUMIF(Desks[Coût],$R21,Desks[Desk J2])</f>
        <v>0</v>
      </c>
      <c r="U21" s="74">
        <f>SUMIF(Desks[Coût],$R21,Desks[Desk A1])</f>
        <v>0</v>
      </c>
      <c r="V21" s="75">
        <f>SUMIF(Desks[Coût],$R21,Desks[Desk A2])</f>
        <v>0</v>
      </c>
    </row>
    <row r="22" spans="2:22" x14ac:dyDescent="0.25">
      <c r="B22" s="25">
        <v>19</v>
      </c>
      <c r="C22" s="25" t="s">
        <v>59</v>
      </c>
      <c r="D22" s="23" t="s">
        <v>32</v>
      </c>
      <c r="E22" s="28" t="s">
        <v>80</v>
      </c>
      <c r="F22" s="33">
        <v>2</v>
      </c>
      <c r="G22" s="33" t="s">
        <v>280</v>
      </c>
      <c r="H22" s="33">
        <v>2</v>
      </c>
      <c r="I22" s="33">
        <v>2</v>
      </c>
      <c r="J22" s="33">
        <v>1</v>
      </c>
      <c r="K22" s="25">
        <f>Lorcana[[#This Row],[Nb de cartes]]-Lorcana[[#This Row],[dont Nb brillant]]</f>
        <v>11</v>
      </c>
      <c r="L22" s="25">
        <f>Desks[[#This Row],[Classeur]]-(SUM(Desks[[#This Row],[Desk J1]:[Desk A2]]))</f>
        <v>11</v>
      </c>
      <c r="M22" s="77"/>
      <c r="N22" s="78"/>
      <c r="O22" s="77"/>
      <c r="P22" s="25"/>
      <c r="R22" s="59">
        <v>8</v>
      </c>
      <c r="S22" s="72">
        <f>SUMIF(Desks[Coût],$R22,Desks[Desk J1])</f>
        <v>2</v>
      </c>
      <c r="T22" s="73">
        <f>SUMIF(Desks[Coût],$R22,Desks[Desk J2])</f>
        <v>0</v>
      </c>
      <c r="U22" s="74">
        <f>SUMIF(Desks[Coût],$R22,Desks[Desk A1])</f>
        <v>0</v>
      </c>
      <c r="V22" s="75">
        <f>SUMIF(Desks[Coût],$R22,Desks[Desk A2])</f>
        <v>0</v>
      </c>
    </row>
    <row r="23" spans="2:22" x14ac:dyDescent="0.25">
      <c r="B23" s="25">
        <v>20</v>
      </c>
      <c r="C23" s="25" t="s">
        <v>60</v>
      </c>
      <c r="D23" s="23" t="s">
        <v>32</v>
      </c>
      <c r="E23" s="28" t="s">
        <v>80</v>
      </c>
      <c r="F23" s="33">
        <v>2</v>
      </c>
      <c r="G23" s="33" t="s">
        <v>280</v>
      </c>
      <c r="H23" s="33">
        <v>2</v>
      </c>
      <c r="I23" s="33">
        <v>3</v>
      </c>
      <c r="J23" s="33">
        <v>1</v>
      </c>
      <c r="K23" s="25">
        <f>Lorcana[[#This Row],[Nb de cartes]]-Lorcana[[#This Row],[dont Nb brillant]]</f>
        <v>15</v>
      </c>
      <c r="L23" s="25">
        <f>Desks[[#This Row],[Classeur]]-(SUM(Desks[[#This Row],[Desk J1]:[Desk A2]]))</f>
        <v>7</v>
      </c>
      <c r="M23" s="77"/>
      <c r="N23" s="78">
        <v>4</v>
      </c>
      <c r="O23" s="77">
        <v>4</v>
      </c>
      <c r="P23" s="25"/>
      <c r="R23" s="59">
        <v>9</v>
      </c>
      <c r="S23" s="72">
        <f>SUMIF(Desks[Coût],$R23,Desks[Desk J1])</f>
        <v>0</v>
      </c>
      <c r="T23" s="73">
        <f>SUMIF(Desks[Coût],$R23,Desks[Desk J2])</f>
        <v>0</v>
      </c>
      <c r="U23" s="74">
        <f>SUMIF(Desks[Coût],$R23,Desks[Desk A1])</f>
        <v>0</v>
      </c>
      <c r="V23" s="75">
        <f>SUMIF(Desks[Coût],$R23,Desks[Desk A2])</f>
        <v>0</v>
      </c>
    </row>
    <row r="24" spans="2:22" x14ac:dyDescent="0.25">
      <c r="B24" s="25">
        <v>21</v>
      </c>
      <c r="C24" s="25" t="s">
        <v>61</v>
      </c>
      <c r="D24" s="23" t="s">
        <v>32</v>
      </c>
      <c r="E24" s="28" t="s">
        <v>80</v>
      </c>
      <c r="F24" s="33">
        <v>7</v>
      </c>
      <c r="G24" s="33" t="s">
        <v>280</v>
      </c>
      <c r="H24" s="33">
        <v>4</v>
      </c>
      <c r="I24" s="33">
        <v>8</v>
      </c>
      <c r="J24" s="33">
        <v>2</v>
      </c>
      <c r="K24" s="25">
        <f>Lorcana[[#This Row],[Nb de cartes]]-Lorcana[[#This Row],[dont Nb brillant]]</f>
        <v>4</v>
      </c>
      <c r="L24" s="25">
        <f>Desks[[#This Row],[Classeur]]-(SUM(Desks[[#This Row],[Desk J1]:[Desk A2]]))</f>
        <v>4</v>
      </c>
      <c r="M24" s="77"/>
      <c r="N24" s="78"/>
      <c r="O24" s="77"/>
      <c r="P24" s="25"/>
      <c r="R24" s="59" t="s">
        <v>276</v>
      </c>
      <c r="S24" s="63">
        <f>AVERAGE(S15:S23)</f>
        <v>6.666666666666667</v>
      </c>
      <c r="T24" s="56">
        <f t="shared" ref="T24:V24" si="0">AVERAGE(T15:T23)</f>
        <v>6.666666666666667</v>
      </c>
      <c r="U24" s="64">
        <f t="shared" si="0"/>
        <v>7.2222222222222223</v>
      </c>
      <c r="V24" s="58">
        <f t="shared" si="0"/>
        <v>0</v>
      </c>
    </row>
    <row r="25" spans="2:22" x14ac:dyDescent="0.25">
      <c r="B25" s="25">
        <v>22</v>
      </c>
      <c r="C25" s="25" t="s">
        <v>62</v>
      </c>
      <c r="D25" s="23" t="s">
        <v>32</v>
      </c>
      <c r="E25" s="28" t="s">
        <v>80</v>
      </c>
      <c r="F25" s="33">
        <v>1</v>
      </c>
      <c r="G25" s="33" t="s">
        <v>280</v>
      </c>
      <c r="H25" s="33">
        <v>2</v>
      </c>
      <c r="I25" s="33">
        <v>2</v>
      </c>
      <c r="J25" s="33">
        <v>1</v>
      </c>
      <c r="K25" s="25">
        <f>Lorcana[[#This Row],[Nb de cartes]]-Lorcana[[#This Row],[dont Nb brillant]]</f>
        <v>13</v>
      </c>
      <c r="L25" s="25">
        <f>Desks[[#This Row],[Classeur]]-(SUM(Desks[[#This Row],[Desk J1]:[Desk A2]]))</f>
        <v>5</v>
      </c>
      <c r="M25" s="77"/>
      <c r="N25" s="78">
        <v>4</v>
      </c>
      <c r="O25" s="77">
        <v>4</v>
      </c>
      <c r="P25" s="25"/>
      <c r="R25" s="157" t="s">
        <v>274</v>
      </c>
      <c r="S25" s="157"/>
      <c r="T25" s="157"/>
      <c r="U25" s="157"/>
      <c r="V25" s="157"/>
    </row>
    <row r="26" spans="2:22" x14ac:dyDescent="0.25">
      <c r="B26" s="25">
        <v>23</v>
      </c>
      <c r="C26" s="25" t="s">
        <v>63</v>
      </c>
      <c r="D26" s="23" t="s">
        <v>32</v>
      </c>
      <c r="E26" s="28" t="s">
        <v>80</v>
      </c>
      <c r="F26" s="33">
        <v>6</v>
      </c>
      <c r="G26" s="33" t="s">
        <v>280</v>
      </c>
      <c r="H26" s="33">
        <v>3</v>
      </c>
      <c r="I26" s="33">
        <v>5</v>
      </c>
      <c r="J26" s="33">
        <v>3</v>
      </c>
      <c r="K26" s="25">
        <f>Lorcana[[#This Row],[Nb de cartes]]-Lorcana[[#This Row],[dont Nb brillant]]</f>
        <v>7</v>
      </c>
      <c r="L26" s="25">
        <f>Desks[[#This Row],[Classeur]]-(SUM(Desks[[#This Row],[Desk J1]:[Desk A2]]))</f>
        <v>3</v>
      </c>
      <c r="M26" s="77"/>
      <c r="N26" s="78">
        <v>2</v>
      </c>
      <c r="O26" s="77">
        <v>2</v>
      </c>
      <c r="P26" s="25"/>
      <c r="R26" s="59">
        <v>0</v>
      </c>
      <c r="S26" s="72">
        <f>SUMIF(Desks[Force],$R26,Desks[Desk J1])</f>
        <v>0</v>
      </c>
      <c r="T26" s="73">
        <f>SUMIF(Desks[Force],$R26,Desks[Desk J2])</f>
        <v>4</v>
      </c>
      <c r="U26" s="74">
        <f>SUMIF(Desks[Force],$R26,Desks[Desk A1])</f>
        <v>0</v>
      </c>
      <c r="V26" s="75">
        <f>SUMIF(Desks[Force],$R26,Desks[Desk A2])</f>
        <v>0</v>
      </c>
    </row>
    <row r="27" spans="2:22" x14ac:dyDescent="0.25">
      <c r="B27" s="25">
        <v>24</v>
      </c>
      <c r="C27" s="25" t="s">
        <v>64</v>
      </c>
      <c r="D27" s="23" t="s">
        <v>32</v>
      </c>
      <c r="E27" s="28" t="s">
        <v>80</v>
      </c>
      <c r="F27" s="33">
        <v>1</v>
      </c>
      <c r="G27" s="33" t="s">
        <v>280</v>
      </c>
      <c r="H27" s="33">
        <v>1</v>
      </c>
      <c r="I27" s="33">
        <v>2</v>
      </c>
      <c r="J27" s="33">
        <v>1</v>
      </c>
      <c r="K27" s="25">
        <f>Lorcana[[#This Row],[Nb de cartes]]-Lorcana[[#This Row],[dont Nb brillant]]</f>
        <v>10</v>
      </c>
      <c r="L27" s="25">
        <f>Desks[[#This Row],[Classeur]]-(SUM(Desks[[#This Row],[Desk J1]:[Desk A2]]))</f>
        <v>10</v>
      </c>
      <c r="M27" s="77"/>
      <c r="N27" s="78"/>
      <c r="O27" s="77"/>
      <c r="P27" s="25"/>
      <c r="R27" s="59">
        <v>1</v>
      </c>
      <c r="S27" s="72">
        <f>SUMIF(Desks[Force],$R27,Desks[Desk J1])</f>
        <v>13</v>
      </c>
      <c r="T27" s="73">
        <f>SUMIF(Desks[Force],$R27,Desks[Desk J2])</f>
        <v>11</v>
      </c>
      <c r="U27" s="74">
        <f>SUMIF(Desks[Force],$R27,Desks[Desk A1])</f>
        <v>12</v>
      </c>
      <c r="V27" s="75">
        <f>SUMIF(Desks[Force],$R27,Desks[Desk A2])</f>
        <v>0</v>
      </c>
    </row>
    <row r="28" spans="2:22" x14ac:dyDescent="0.25">
      <c r="B28" s="25">
        <v>25</v>
      </c>
      <c r="C28" s="25" t="s">
        <v>65</v>
      </c>
      <c r="D28" s="23" t="s">
        <v>32</v>
      </c>
      <c r="E28" s="28" t="s">
        <v>66</v>
      </c>
      <c r="F28" s="33">
        <v>2</v>
      </c>
      <c r="G28" s="33" t="s">
        <v>280</v>
      </c>
      <c r="H28" s="33"/>
      <c r="I28" s="33"/>
      <c r="J28" s="33"/>
      <c r="K28" s="25">
        <f>Lorcana[[#This Row],[Nb de cartes]]-Lorcana[[#This Row],[dont Nb brillant]]</f>
        <v>10</v>
      </c>
      <c r="L28" s="25">
        <f>Desks[[#This Row],[Classeur]]-(SUM(Desks[[#This Row],[Desk J1]:[Desk A2]]))</f>
        <v>6</v>
      </c>
      <c r="M28" s="77"/>
      <c r="N28" s="78"/>
      <c r="O28" s="77">
        <v>4</v>
      </c>
      <c r="P28" s="25"/>
      <c r="R28" s="59">
        <v>2</v>
      </c>
      <c r="S28" s="72">
        <f>SUMIF(Desks[Force],$R28,Desks[Desk J1])</f>
        <v>15</v>
      </c>
      <c r="T28" s="73">
        <f>SUMIF(Desks[Force],$R28,Desks[Desk J2])</f>
        <v>25</v>
      </c>
      <c r="U28" s="74">
        <f>SUMIF(Desks[Force],$R28,Desks[Desk A1])</f>
        <v>12</v>
      </c>
      <c r="V28" s="75">
        <f>SUMIF(Desks[Force],$R28,Desks[Desk A2])</f>
        <v>0</v>
      </c>
    </row>
    <row r="29" spans="2:22" x14ac:dyDescent="0.25">
      <c r="B29" s="25">
        <v>26</v>
      </c>
      <c r="C29" s="25" t="s">
        <v>67</v>
      </c>
      <c r="D29" s="23" t="s">
        <v>32</v>
      </c>
      <c r="E29" s="28" t="s">
        <v>68</v>
      </c>
      <c r="F29" s="33">
        <v>1</v>
      </c>
      <c r="G29" s="33" t="s">
        <v>280</v>
      </c>
      <c r="H29" s="33"/>
      <c r="I29" s="33"/>
      <c r="J29" s="33"/>
      <c r="K29" s="25">
        <f>Lorcana[[#This Row],[Nb de cartes]]-Lorcana[[#This Row],[dont Nb brillant]]</f>
        <v>14</v>
      </c>
      <c r="L29" s="25">
        <f>Desks[[#This Row],[Classeur]]-(SUM(Desks[[#This Row],[Desk J1]:[Desk A2]]))</f>
        <v>14</v>
      </c>
      <c r="M29" s="77"/>
      <c r="N29" s="78"/>
      <c r="O29" s="77"/>
      <c r="P29" s="25"/>
      <c r="R29" s="59">
        <v>3</v>
      </c>
      <c r="S29" s="72">
        <f>SUMIF(Desks[Force],$R29,Desks[Desk J1])</f>
        <v>10</v>
      </c>
      <c r="T29" s="73">
        <f>SUMIF(Desks[Force],$R29,Desks[Desk J2])</f>
        <v>10</v>
      </c>
      <c r="U29" s="74">
        <f>SUMIF(Desks[Force],$R29,Desks[Desk A1])</f>
        <v>23</v>
      </c>
      <c r="V29" s="75">
        <f>SUMIF(Desks[Force],$R29,Desks[Desk A2])</f>
        <v>0</v>
      </c>
    </row>
    <row r="30" spans="2:22" x14ac:dyDescent="0.25">
      <c r="B30" s="25">
        <v>27</v>
      </c>
      <c r="C30" s="25" t="s">
        <v>69</v>
      </c>
      <c r="D30" s="23" t="s">
        <v>32</v>
      </c>
      <c r="E30" s="28" t="s">
        <v>66</v>
      </c>
      <c r="F30" s="33">
        <v>4</v>
      </c>
      <c r="G30" s="33" t="s">
        <v>280</v>
      </c>
      <c r="H30" s="33"/>
      <c r="I30" s="33"/>
      <c r="J30" s="33"/>
      <c r="K30" s="25">
        <f>Lorcana[[#This Row],[Nb de cartes]]-Lorcana[[#This Row],[dont Nb brillant]]</f>
        <v>13</v>
      </c>
      <c r="L30" s="25">
        <f>Desks[[#This Row],[Classeur]]-(SUM(Desks[[#This Row],[Desk J1]:[Desk A2]]))</f>
        <v>13</v>
      </c>
      <c r="M30" s="77"/>
      <c r="N30" s="78"/>
      <c r="O30" s="77"/>
      <c r="P30" s="25"/>
      <c r="R30" s="59">
        <v>4</v>
      </c>
      <c r="S30" s="72">
        <f>SUMIF(Desks[Force],$R30,Desks[Desk J1])</f>
        <v>6</v>
      </c>
      <c r="T30" s="73">
        <f>SUMIF(Desks[Force],$R30,Desks[Desk J2])</f>
        <v>3</v>
      </c>
      <c r="U30" s="74">
        <f>SUMIF(Desks[Force],$R30,Desks[Desk A1])</f>
        <v>8</v>
      </c>
      <c r="V30" s="75">
        <f>SUMIF(Desks[Force],$R30,Desks[Desk A2])</f>
        <v>0</v>
      </c>
    </row>
    <row r="31" spans="2:22" x14ac:dyDescent="0.25">
      <c r="B31" s="25">
        <v>28</v>
      </c>
      <c r="C31" s="25" t="s">
        <v>70</v>
      </c>
      <c r="D31" s="23" t="s">
        <v>32</v>
      </c>
      <c r="E31" s="28" t="s">
        <v>68</v>
      </c>
      <c r="F31" s="33">
        <v>1</v>
      </c>
      <c r="G31" s="33" t="s">
        <v>280</v>
      </c>
      <c r="H31" s="33"/>
      <c r="I31" s="33"/>
      <c r="J31" s="33"/>
      <c r="K31" s="25">
        <f>Lorcana[[#This Row],[Nb de cartes]]-Lorcana[[#This Row],[dont Nb brillant]]</f>
        <v>16</v>
      </c>
      <c r="L31" s="25">
        <f>Desks[[#This Row],[Classeur]]-(SUM(Desks[[#This Row],[Desk J1]:[Desk A2]]))</f>
        <v>16</v>
      </c>
      <c r="M31" s="77"/>
      <c r="N31" s="78"/>
      <c r="O31" s="77"/>
      <c r="P31" s="25"/>
      <c r="R31" s="59">
        <v>5</v>
      </c>
      <c r="S31" s="72">
        <f>SUMIF(Desks[Force],$R31,Desks[Desk J1])</f>
        <v>2</v>
      </c>
      <c r="T31" s="73">
        <f>SUMIF(Desks[Force],$R31,Desks[Desk J2])</f>
        <v>0</v>
      </c>
      <c r="U31" s="74">
        <f>SUMIF(Desks[Force],$R31,Desks[Desk A1])</f>
        <v>0</v>
      </c>
      <c r="V31" s="75">
        <f>SUMIF(Desks[Force],$R31,Desks[Desk A2])</f>
        <v>0</v>
      </c>
    </row>
    <row r="32" spans="2:22" x14ac:dyDescent="0.25">
      <c r="B32" s="25">
        <v>29</v>
      </c>
      <c r="C32" s="25" t="s">
        <v>71</v>
      </c>
      <c r="D32" s="23" t="s">
        <v>32</v>
      </c>
      <c r="E32" s="28" t="s">
        <v>68</v>
      </c>
      <c r="F32" s="33">
        <v>3</v>
      </c>
      <c r="G32" s="33" t="s">
        <v>281</v>
      </c>
      <c r="H32" s="33"/>
      <c r="I32" s="33"/>
      <c r="J32" s="33"/>
      <c r="K32" s="25">
        <f>Lorcana[[#This Row],[Nb de cartes]]-Lorcana[[#This Row],[dont Nb brillant]]</f>
        <v>6</v>
      </c>
      <c r="L32" s="25">
        <f>Desks[[#This Row],[Classeur]]-(SUM(Desks[[#This Row],[Desk J1]:[Desk A2]]))</f>
        <v>6</v>
      </c>
      <c r="M32" s="77"/>
      <c r="N32" s="78"/>
      <c r="O32" s="77"/>
      <c r="P32" s="25"/>
      <c r="R32" s="59">
        <v>6</v>
      </c>
      <c r="S32" s="72">
        <f>SUMIF(Desks[Force],$R32,Desks[Desk J1])</f>
        <v>2</v>
      </c>
      <c r="T32" s="73">
        <f>SUMIF(Desks[Force],$R32,Desks[Desk J2])</f>
        <v>0</v>
      </c>
      <c r="U32" s="74">
        <f>SUMIF(Desks[Force],$R32,Desks[Desk A1])</f>
        <v>0</v>
      </c>
      <c r="V32" s="75">
        <f>SUMIF(Desks[Force],$R32,Desks[Desk A2])</f>
        <v>0</v>
      </c>
    </row>
    <row r="33" spans="2:22" x14ac:dyDescent="0.25">
      <c r="B33" s="25">
        <v>30</v>
      </c>
      <c r="C33" s="25" t="s">
        <v>72</v>
      </c>
      <c r="D33" s="23" t="s">
        <v>32</v>
      </c>
      <c r="E33" s="28" t="s">
        <v>66</v>
      </c>
      <c r="F33" s="33">
        <v>3</v>
      </c>
      <c r="G33" s="33" t="s">
        <v>281</v>
      </c>
      <c r="H33" s="33"/>
      <c r="I33" s="33"/>
      <c r="J33" s="33"/>
      <c r="K33" s="25">
        <f>Lorcana[[#This Row],[Nb de cartes]]-Lorcana[[#This Row],[dont Nb brillant]]</f>
        <v>2</v>
      </c>
      <c r="L33" s="25">
        <f>Desks[[#This Row],[Classeur]]-(SUM(Desks[[#This Row],[Desk J1]:[Desk A2]]))</f>
        <v>2</v>
      </c>
      <c r="M33" s="77"/>
      <c r="N33" s="78"/>
      <c r="O33" s="77"/>
      <c r="P33" s="25"/>
      <c r="R33" s="59">
        <v>7</v>
      </c>
      <c r="S33" s="72">
        <f>SUMIF(Desks[Force],$R33,Desks[Desk J1])</f>
        <v>0</v>
      </c>
      <c r="T33" s="73">
        <f>SUMIF(Desks[Force],$R33,Desks[Desk J2])</f>
        <v>0</v>
      </c>
      <c r="U33" s="74">
        <f>SUMIF(Desks[Force],$R33,Desks[Desk A1])</f>
        <v>0</v>
      </c>
      <c r="V33" s="75">
        <f>SUMIF(Desks[Force],$R33,Desks[Desk A2])</f>
        <v>0</v>
      </c>
    </row>
    <row r="34" spans="2:22" x14ac:dyDescent="0.25">
      <c r="B34" s="25">
        <v>31</v>
      </c>
      <c r="C34" s="25" t="s">
        <v>73</v>
      </c>
      <c r="D34" s="23" t="s">
        <v>32</v>
      </c>
      <c r="E34" s="28" t="s">
        <v>68</v>
      </c>
      <c r="F34" s="33">
        <v>4</v>
      </c>
      <c r="G34" s="33" t="s">
        <v>280</v>
      </c>
      <c r="H34" s="33"/>
      <c r="I34" s="33"/>
      <c r="J34" s="33"/>
      <c r="K34" s="25">
        <f>Lorcana[[#This Row],[Nb de cartes]]-Lorcana[[#This Row],[dont Nb brillant]]</f>
        <v>9</v>
      </c>
      <c r="L34" s="25">
        <f>Desks[[#This Row],[Classeur]]-(SUM(Desks[[#This Row],[Desk J1]:[Desk A2]]))</f>
        <v>9</v>
      </c>
      <c r="M34" s="77"/>
      <c r="N34" s="78"/>
      <c r="O34" s="77"/>
      <c r="P34" s="25"/>
      <c r="R34" s="59">
        <v>8</v>
      </c>
      <c r="S34" s="72">
        <f>SUMIF(Desks[Force],$R34,Desks[Desk J1])</f>
        <v>0</v>
      </c>
      <c r="T34" s="73">
        <f>SUMIF(Desks[Force],$R34,Desks[Desk J2])</f>
        <v>0</v>
      </c>
      <c r="U34" s="74">
        <f>SUMIF(Desks[Force],$R34,Desks[Desk A1])</f>
        <v>0</v>
      </c>
      <c r="V34" s="75">
        <f>SUMIF(Desks[Force],$R34,Desks[Desk A2])</f>
        <v>0</v>
      </c>
    </row>
    <row r="35" spans="2:22" x14ac:dyDescent="0.25">
      <c r="B35" s="25">
        <v>32</v>
      </c>
      <c r="C35" s="25" t="s">
        <v>74</v>
      </c>
      <c r="D35" s="23" t="s">
        <v>32</v>
      </c>
      <c r="E35" s="28" t="s">
        <v>75</v>
      </c>
      <c r="F35" s="33">
        <v>1</v>
      </c>
      <c r="G35" s="33" t="s">
        <v>280</v>
      </c>
      <c r="H35" s="33"/>
      <c r="I35" s="33"/>
      <c r="J35" s="33"/>
      <c r="K35" s="25">
        <f>Lorcana[[#This Row],[Nb de cartes]]-Lorcana[[#This Row],[dont Nb brillant]]</f>
        <v>16</v>
      </c>
      <c r="L35" s="25">
        <f>Desks[[#This Row],[Classeur]]-(SUM(Desks[[#This Row],[Desk J1]:[Desk A2]]))</f>
        <v>13</v>
      </c>
      <c r="M35" s="77"/>
      <c r="N35" s="78">
        <v>3</v>
      </c>
      <c r="O35" s="77"/>
      <c r="P35" s="25"/>
      <c r="R35" s="59" t="s">
        <v>276</v>
      </c>
      <c r="S35" s="24">
        <f>AVERAGE(S26:S34)</f>
        <v>5.333333333333333</v>
      </c>
      <c r="T35" s="56">
        <f t="shared" ref="T35:V35" si="1">AVERAGE(T26:T34)</f>
        <v>5.8888888888888893</v>
      </c>
      <c r="U35" s="64">
        <f t="shared" si="1"/>
        <v>6.1111111111111107</v>
      </c>
      <c r="V35" s="58">
        <f t="shared" si="1"/>
        <v>0</v>
      </c>
    </row>
    <row r="36" spans="2:22" x14ac:dyDescent="0.25">
      <c r="B36" s="25">
        <v>33</v>
      </c>
      <c r="C36" s="25" t="s">
        <v>76</v>
      </c>
      <c r="D36" s="23" t="s">
        <v>32</v>
      </c>
      <c r="E36" s="28" t="s">
        <v>75</v>
      </c>
      <c r="F36" s="33">
        <v>2</v>
      </c>
      <c r="G36" s="33" t="s">
        <v>281</v>
      </c>
      <c r="H36" s="33"/>
      <c r="I36" s="33"/>
      <c r="J36" s="33"/>
      <c r="K36" s="25">
        <f>Lorcana[[#This Row],[Nb de cartes]]-Lorcana[[#This Row],[dont Nb brillant]]</f>
        <v>8</v>
      </c>
      <c r="L36" s="25">
        <f>Desks[[#This Row],[Classeur]]-(SUM(Desks[[#This Row],[Desk J1]:[Desk A2]]))</f>
        <v>4</v>
      </c>
      <c r="M36" s="77"/>
      <c r="N36" s="78">
        <v>4</v>
      </c>
      <c r="O36" s="77"/>
      <c r="P36" s="25"/>
      <c r="R36" s="157" t="s">
        <v>277</v>
      </c>
      <c r="S36" s="157"/>
      <c r="T36" s="157"/>
      <c r="U36" s="157"/>
      <c r="V36" s="157"/>
    </row>
    <row r="37" spans="2:22" x14ac:dyDescent="0.25">
      <c r="B37" s="25">
        <v>34</v>
      </c>
      <c r="C37" s="25" t="s">
        <v>77</v>
      </c>
      <c r="D37" s="23" t="s">
        <v>32</v>
      </c>
      <c r="E37" s="28" t="s">
        <v>75</v>
      </c>
      <c r="F37" s="33">
        <v>3</v>
      </c>
      <c r="G37" s="33" t="s">
        <v>281</v>
      </c>
      <c r="H37" s="33"/>
      <c r="I37" s="33"/>
      <c r="J37" s="33"/>
      <c r="K37" s="25">
        <f>Lorcana[[#This Row],[Nb de cartes]]-Lorcana[[#This Row],[dont Nb brillant]]</f>
        <v>4</v>
      </c>
      <c r="L37" s="25">
        <f>Desks[[#This Row],[Classeur]]-(SUM(Desks[[#This Row],[Desk J1]:[Desk A2]]))</f>
        <v>4</v>
      </c>
      <c r="M37" s="77"/>
      <c r="N37" s="78"/>
      <c r="O37" s="77"/>
      <c r="P37" s="25"/>
      <c r="R37" s="59">
        <v>1</v>
      </c>
      <c r="S37" s="72">
        <f>SUMIF(Desks[Volonté],$R37,Desks[Desk J1])</f>
        <v>10</v>
      </c>
      <c r="T37" s="73">
        <f>SUMIF(Desks[Volonté],$R37,Desks[Desk J2])</f>
        <v>6</v>
      </c>
      <c r="U37" s="74">
        <f>SUMIF(Desks[Volonté],$R37,Desks[Desk A1])</f>
        <v>8</v>
      </c>
      <c r="V37" s="75">
        <f>SUMIF(Desks[Volonté],$R37,Desks[Desk A2])</f>
        <v>0</v>
      </c>
    </row>
    <row r="38" spans="2:22" x14ac:dyDescent="0.25">
      <c r="B38" s="25">
        <v>35</v>
      </c>
      <c r="C38" s="25" t="s">
        <v>78</v>
      </c>
      <c r="D38" s="27" t="s">
        <v>29</v>
      </c>
      <c r="E38" s="28" t="s">
        <v>80</v>
      </c>
      <c r="F38" s="33">
        <v>4</v>
      </c>
      <c r="G38" s="33" t="s">
        <v>280</v>
      </c>
      <c r="H38" s="33">
        <v>2</v>
      </c>
      <c r="I38" s="33">
        <v>4</v>
      </c>
      <c r="J38" s="33">
        <v>2</v>
      </c>
      <c r="K38" s="25">
        <f>Lorcana[[#This Row],[Nb de cartes]]-Lorcana[[#This Row],[dont Nb brillant]]</f>
        <v>8</v>
      </c>
      <c r="L38" s="25">
        <f>Desks[[#This Row],[Classeur]]-(SUM(Desks[[#This Row],[Desk J1]:[Desk A2]]))</f>
        <v>8</v>
      </c>
      <c r="M38" s="77"/>
      <c r="N38" s="78"/>
      <c r="O38" s="77"/>
      <c r="P38" s="25"/>
      <c r="R38" s="59">
        <v>2</v>
      </c>
      <c r="S38" s="72">
        <f>SUMIF(Desks[Volonté],$R38,Desks[Desk J1])</f>
        <v>10</v>
      </c>
      <c r="T38" s="73">
        <f>SUMIF(Desks[Volonté],$R38,Desks[Desk J2])</f>
        <v>16</v>
      </c>
      <c r="U38" s="74">
        <f>SUMIF(Desks[Volonté],$R38,Desks[Desk A1])</f>
        <v>11</v>
      </c>
      <c r="V38" s="75">
        <f>SUMIF(Desks[Volonté],$R38,Desks[Desk A2])</f>
        <v>0</v>
      </c>
    </row>
    <row r="39" spans="2:22" x14ac:dyDescent="0.25">
      <c r="B39" s="25">
        <v>36</v>
      </c>
      <c r="C39" s="25" t="s">
        <v>79</v>
      </c>
      <c r="D39" s="27" t="s">
        <v>29</v>
      </c>
      <c r="E39" s="28" t="s">
        <v>80</v>
      </c>
      <c r="F39" s="33">
        <v>1</v>
      </c>
      <c r="G39" s="33" t="s">
        <v>280</v>
      </c>
      <c r="H39" s="33">
        <v>2</v>
      </c>
      <c r="I39" s="33">
        <v>2</v>
      </c>
      <c r="J39" s="33">
        <v>1</v>
      </c>
      <c r="K39" s="25">
        <f>Lorcana[[#This Row],[Nb de cartes]]-Lorcana[[#This Row],[dont Nb brillant]]</f>
        <v>12</v>
      </c>
      <c r="L39" s="25">
        <f>Desks[[#This Row],[Classeur]]-(SUM(Desks[[#This Row],[Desk J1]:[Desk A2]]))</f>
        <v>12</v>
      </c>
      <c r="M39" s="77"/>
      <c r="N39" s="78"/>
      <c r="O39" s="77"/>
      <c r="P39" s="25"/>
      <c r="R39" s="59">
        <v>3</v>
      </c>
      <c r="S39" s="72">
        <f>SUMIF(Desks[Volonté],$R39,Desks[Desk J1])</f>
        <v>14</v>
      </c>
      <c r="T39" s="73">
        <f>SUMIF(Desks[Volonté],$R39,Desks[Desk J2])</f>
        <v>14</v>
      </c>
      <c r="U39" s="74">
        <f>SUMIF(Desks[Volonté],$R39,Desks[Desk A1])</f>
        <v>12</v>
      </c>
      <c r="V39" s="75">
        <f>SUMIF(Desks[Volonté],$R39,Desks[Desk A2])</f>
        <v>0</v>
      </c>
    </row>
    <row r="40" spans="2:22" x14ac:dyDescent="0.25">
      <c r="B40" s="25">
        <v>37</v>
      </c>
      <c r="C40" s="25" t="s">
        <v>81</v>
      </c>
      <c r="D40" s="27" t="s">
        <v>29</v>
      </c>
      <c r="E40" s="28" t="s">
        <v>80</v>
      </c>
      <c r="F40" s="33">
        <v>7</v>
      </c>
      <c r="G40" s="33" t="s">
        <v>281</v>
      </c>
      <c r="H40" s="33">
        <v>4</v>
      </c>
      <c r="I40" s="33">
        <v>5</v>
      </c>
      <c r="J40" s="33">
        <v>3</v>
      </c>
      <c r="K40" s="25">
        <f>Lorcana[[#This Row],[Nb de cartes]]-Lorcana[[#This Row],[dont Nb brillant]]</f>
        <v>2</v>
      </c>
      <c r="L40" s="25">
        <f>Desks[[#This Row],[Classeur]]-(SUM(Desks[[#This Row],[Desk J1]:[Desk A2]]))</f>
        <v>2</v>
      </c>
      <c r="M40" s="77"/>
      <c r="N40" s="78"/>
      <c r="O40" s="77"/>
      <c r="P40" s="25"/>
      <c r="R40" s="59">
        <v>4</v>
      </c>
      <c r="S40" s="72">
        <f>SUMIF(Desks[Volonté],$R40,Desks[Desk J1])</f>
        <v>6</v>
      </c>
      <c r="T40" s="73">
        <f>SUMIF(Desks[Volonté],$R40,Desks[Desk J2])</f>
        <v>8</v>
      </c>
      <c r="U40" s="74">
        <f>SUMIF(Desks[Volonté],$R40,Desks[Desk A1])</f>
        <v>4</v>
      </c>
      <c r="V40" s="75">
        <f>SUMIF(Desks[Volonté],$R40,Desks[Desk A2])</f>
        <v>0</v>
      </c>
    </row>
    <row r="41" spans="2:22" x14ac:dyDescent="0.25">
      <c r="B41" s="25">
        <v>38</v>
      </c>
      <c r="C41" s="25" t="s">
        <v>82</v>
      </c>
      <c r="D41" s="27" t="s">
        <v>29</v>
      </c>
      <c r="E41" s="28" t="s">
        <v>80</v>
      </c>
      <c r="F41" s="33">
        <v>2</v>
      </c>
      <c r="G41" s="33" t="s">
        <v>280</v>
      </c>
      <c r="H41" s="33">
        <v>0</v>
      </c>
      <c r="I41" s="33">
        <v>4</v>
      </c>
      <c r="J41" s="33">
        <v>1</v>
      </c>
      <c r="K41" s="25">
        <f>Lorcana[[#This Row],[Nb de cartes]]-Lorcana[[#This Row],[dont Nb brillant]]</f>
        <v>16</v>
      </c>
      <c r="L41" s="25">
        <f>Desks[[#This Row],[Classeur]]-(SUM(Desks[[#This Row],[Desk J1]:[Desk A2]]))</f>
        <v>16</v>
      </c>
      <c r="M41" s="77"/>
      <c r="N41" s="78"/>
      <c r="O41" s="77"/>
      <c r="P41" s="25"/>
      <c r="R41" s="59">
        <v>5</v>
      </c>
      <c r="S41" s="72">
        <f>SUMIF(Desks[Volonté],$R41,Desks[Desk J1])</f>
        <v>4</v>
      </c>
      <c r="T41" s="73">
        <f>SUMIF(Desks[Volonté],$R41,Desks[Desk J2])</f>
        <v>5</v>
      </c>
      <c r="U41" s="74">
        <f>SUMIF(Desks[Volonté],$R41,Desks[Desk A1])</f>
        <v>8</v>
      </c>
      <c r="V41" s="75">
        <f>SUMIF(Desks[Volonté],$R41,Desks[Desk A2])</f>
        <v>0</v>
      </c>
    </row>
    <row r="42" spans="2:22" x14ac:dyDescent="0.25">
      <c r="B42" s="25">
        <v>39</v>
      </c>
      <c r="C42" s="25" t="s">
        <v>83</v>
      </c>
      <c r="D42" s="27" t="s">
        <v>29</v>
      </c>
      <c r="E42" s="28" t="s">
        <v>80</v>
      </c>
      <c r="F42" s="33">
        <v>3</v>
      </c>
      <c r="G42" s="33" t="s">
        <v>280</v>
      </c>
      <c r="H42" s="33">
        <v>2</v>
      </c>
      <c r="I42" s="33">
        <v>4</v>
      </c>
      <c r="J42" s="33">
        <v>1</v>
      </c>
      <c r="K42" s="25">
        <f>Lorcana[[#This Row],[Nb de cartes]]-Lorcana[[#This Row],[dont Nb brillant]]</f>
        <v>4</v>
      </c>
      <c r="L42" s="25">
        <f>Desks[[#This Row],[Classeur]]-(SUM(Desks[[#This Row],[Desk J1]:[Desk A2]]))</f>
        <v>4</v>
      </c>
      <c r="M42" s="77"/>
      <c r="N42" s="78"/>
      <c r="O42" s="77"/>
      <c r="P42" s="25"/>
      <c r="R42" s="59">
        <v>6</v>
      </c>
      <c r="S42" s="72">
        <f>SUMIF(Desks[Volonté],$R42,Desks[Desk J1])</f>
        <v>4</v>
      </c>
      <c r="T42" s="73">
        <f>SUMIF(Desks[Volonté],$R42,Desks[Desk J2])</f>
        <v>4</v>
      </c>
      <c r="U42" s="74">
        <f>SUMIF(Desks[Volonté],$R42,Desks[Desk A1])</f>
        <v>12</v>
      </c>
      <c r="V42" s="75">
        <f>SUMIF(Desks[Volonté],$R42,Desks[Desk A2])</f>
        <v>0</v>
      </c>
    </row>
    <row r="43" spans="2:22" x14ac:dyDescent="0.25">
      <c r="B43" s="25">
        <v>40</v>
      </c>
      <c r="C43" s="25" t="s">
        <v>84</v>
      </c>
      <c r="D43" s="27" t="s">
        <v>29</v>
      </c>
      <c r="E43" s="28" t="s">
        <v>80</v>
      </c>
      <c r="F43" s="33">
        <v>4</v>
      </c>
      <c r="G43" s="33" t="s">
        <v>280</v>
      </c>
      <c r="H43" s="33">
        <v>4</v>
      </c>
      <c r="I43" s="33">
        <v>4</v>
      </c>
      <c r="J43" s="33">
        <v>1</v>
      </c>
      <c r="K43" s="25">
        <f>Lorcana[[#This Row],[Nb de cartes]]-Lorcana[[#This Row],[dont Nb brillant]]</f>
        <v>12</v>
      </c>
      <c r="L43" s="25">
        <f>Desks[[#This Row],[Classeur]]-(SUM(Desks[[#This Row],[Desk J1]:[Desk A2]]))</f>
        <v>10</v>
      </c>
      <c r="M43" s="77">
        <v>2</v>
      </c>
      <c r="N43" s="78"/>
      <c r="O43" s="77"/>
      <c r="P43" s="25"/>
      <c r="R43" s="59">
        <v>7</v>
      </c>
      <c r="S43" s="72">
        <f>SUMIF(Desks[Volonté],$R43,Desks[Desk J1])</f>
        <v>0</v>
      </c>
      <c r="T43" s="73">
        <f>SUMIF(Desks[Volonté],$R43,Desks[Desk J2])</f>
        <v>0</v>
      </c>
      <c r="U43" s="74">
        <f>SUMIF(Desks[Volonté],$R43,Desks[Desk A1])</f>
        <v>0</v>
      </c>
      <c r="V43" s="75">
        <f>SUMIF(Desks[Volonté],$R43,Desks[Desk A2])</f>
        <v>0</v>
      </c>
    </row>
    <row r="44" spans="2:22" x14ac:dyDescent="0.25">
      <c r="B44" s="25">
        <v>41</v>
      </c>
      <c r="C44" s="25" t="s">
        <v>85</v>
      </c>
      <c r="D44" s="27" t="s">
        <v>29</v>
      </c>
      <c r="E44" s="28" t="s">
        <v>80</v>
      </c>
      <c r="F44" s="33">
        <v>3</v>
      </c>
      <c r="G44" s="33" t="s">
        <v>280</v>
      </c>
      <c r="H44" s="33">
        <v>2</v>
      </c>
      <c r="I44" s="33">
        <v>3</v>
      </c>
      <c r="J44" s="33">
        <v>1</v>
      </c>
      <c r="K44" s="25">
        <f>Lorcana[[#This Row],[Nb de cartes]]-Lorcana[[#This Row],[dont Nb brillant]]</f>
        <v>8</v>
      </c>
      <c r="L44" s="25">
        <f>Desks[[#This Row],[Classeur]]-(SUM(Desks[[#This Row],[Desk J1]:[Desk A2]]))</f>
        <v>4</v>
      </c>
      <c r="M44" s="77">
        <v>4</v>
      </c>
      <c r="N44" s="78"/>
      <c r="O44" s="77"/>
      <c r="P44" s="25"/>
      <c r="R44" s="59">
        <v>8</v>
      </c>
      <c r="S44" s="72">
        <f>SUMIF(Desks[Volonté],$R44,Desks[Desk J1])</f>
        <v>0</v>
      </c>
      <c r="T44" s="73">
        <f>SUMIF(Desks[Volonté],$R44,Desks[Desk J2])</f>
        <v>0</v>
      </c>
      <c r="U44" s="74">
        <f>SUMIF(Desks[Volonté],$R44,Desks[Desk A1])</f>
        <v>0</v>
      </c>
      <c r="V44" s="75">
        <f>SUMIF(Desks[Volonté],$R44,Desks[Desk A2])</f>
        <v>0</v>
      </c>
    </row>
    <row r="45" spans="2:22" x14ac:dyDescent="0.25">
      <c r="B45" s="25">
        <v>42</v>
      </c>
      <c r="C45" s="25" t="s">
        <v>86</v>
      </c>
      <c r="D45" s="27" t="s">
        <v>29</v>
      </c>
      <c r="E45" s="28" t="s">
        <v>80</v>
      </c>
      <c r="F45" s="33">
        <v>8</v>
      </c>
      <c r="G45" s="33" t="s">
        <v>281</v>
      </c>
      <c r="H45" s="33">
        <v>4</v>
      </c>
      <c r="I45" s="33">
        <v>6</v>
      </c>
      <c r="J45" s="33">
        <v>3</v>
      </c>
      <c r="K45" s="25">
        <f>Lorcana[[#This Row],[Nb de cartes]]-Lorcana[[#This Row],[dont Nb brillant]]</f>
        <v>4</v>
      </c>
      <c r="L45" s="25">
        <f>Desks[[#This Row],[Classeur]]-(SUM(Desks[[#This Row],[Desk J1]:[Desk A2]]))</f>
        <v>2</v>
      </c>
      <c r="M45" s="77">
        <v>2</v>
      </c>
      <c r="N45" s="78"/>
      <c r="O45" s="77"/>
      <c r="P45" s="25"/>
      <c r="R45" s="59">
        <v>9</v>
      </c>
      <c r="S45" s="72">
        <f>SUMIF(Desks[Volonté],$R45,Desks[Desk J1])</f>
        <v>0</v>
      </c>
      <c r="T45" s="73">
        <f>SUMIF(Desks[Volonté],$R45,Desks[Desk J2])</f>
        <v>0</v>
      </c>
      <c r="U45" s="74">
        <f>SUMIF(Desks[Volonté],$R45,Desks[Desk A1])</f>
        <v>0</v>
      </c>
      <c r="V45" s="75">
        <f>SUMIF(Desks[Volonté],$R45,Desks[Desk A2])</f>
        <v>0</v>
      </c>
    </row>
    <row r="46" spans="2:22" x14ac:dyDescent="0.25">
      <c r="B46" s="25">
        <v>43</v>
      </c>
      <c r="C46" s="25" t="s">
        <v>87</v>
      </c>
      <c r="D46" s="27" t="s">
        <v>29</v>
      </c>
      <c r="E46" s="28" t="s">
        <v>80</v>
      </c>
      <c r="F46" s="33">
        <v>5</v>
      </c>
      <c r="G46" s="33" t="s">
        <v>281</v>
      </c>
      <c r="H46" s="33">
        <v>3</v>
      </c>
      <c r="I46" s="33">
        <v>4</v>
      </c>
      <c r="J46" s="33">
        <v>2</v>
      </c>
      <c r="K46" s="25">
        <f>Lorcana[[#This Row],[Nb de cartes]]-Lorcana[[#This Row],[dont Nb brillant]]</f>
        <v>7</v>
      </c>
      <c r="L46" s="25">
        <f>Desks[[#This Row],[Classeur]]-(SUM(Desks[[#This Row],[Desk J1]:[Desk A2]]))</f>
        <v>7</v>
      </c>
      <c r="M46" s="77"/>
      <c r="N46" s="78"/>
      <c r="O46" s="77"/>
      <c r="P46" s="25"/>
      <c r="R46" s="59" t="s">
        <v>276</v>
      </c>
      <c r="S46" s="24">
        <f>AVERAGE(S37:S45)</f>
        <v>5.333333333333333</v>
      </c>
      <c r="T46" s="56">
        <f t="shared" ref="T46:V46" si="2">AVERAGE(T37:T45)</f>
        <v>5.8888888888888893</v>
      </c>
      <c r="U46" s="64">
        <f t="shared" si="2"/>
        <v>6.1111111111111107</v>
      </c>
      <c r="V46" s="58">
        <f t="shared" si="2"/>
        <v>0</v>
      </c>
    </row>
    <row r="47" spans="2:22" x14ac:dyDescent="0.25">
      <c r="B47" s="25">
        <v>44</v>
      </c>
      <c r="C47" s="25" t="s">
        <v>88</v>
      </c>
      <c r="D47" s="27" t="s">
        <v>29</v>
      </c>
      <c r="E47" s="28" t="s">
        <v>80</v>
      </c>
      <c r="F47" s="33">
        <v>4</v>
      </c>
      <c r="G47" s="33" t="s">
        <v>280</v>
      </c>
      <c r="H47" s="33">
        <v>0</v>
      </c>
      <c r="I47" s="33">
        <v>5</v>
      </c>
      <c r="J47" s="33">
        <v>2</v>
      </c>
      <c r="K47" s="25">
        <f>Lorcana[[#This Row],[Nb de cartes]]-Lorcana[[#This Row],[dont Nb brillant]]</f>
        <v>4</v>
      </c>
      <c r="L47" s="25">
        <f>Desks[[#This Row],[Classeur]]-(SUM(Desks[[#This Row],[Desk J1]:[Desk A2]]))</f>
        <v>4</v>
      </c>
      <c r="M47" s="77"/>
      <c r="N47" s="78"/>
      <c r="O47" s="77"/>
      <c r="P47" s="25"/>
      <c r="R47" s="157" t="s">
        <v>278</v>
      </c>
      <c r="S47" s="157"/>
      <c r="T47" s="157"/>
      <c r="U47" s="157"/>
      <c r="V47" s="157"/>
    </row>
    <row r="48" spans="2:22" x14ac:dyDescent="0.25">
      <c r="B48" s="25">
        <v>45</v>
      </c>
      <c r="C48" s="25" t="s">
        <v>89</v>
      </c>
      <c r="D48" s="27" t="s">
        <v>29</v>
      </c>
      <c r="E48" s="28" t="s">
        <v>80</v>
      </c>
      <c r="F48" s="33">
        <v>4</v>
      </c>
      <c r="G48" s="33" t="s">
        <v>280</v>
      </c>
      <c r="H48" s="33">
        <v>2</v>
      </c>
      <c r="I48" s="33">
        <v>5</v>
      </c>
      <c r="J48" s="33">
        <v>1</v>
      </c>
      <c r="K48" s="25">
        <f>Lorcana[[#This Row],[Nb de cartes]]-Lorcana[[#This Row],[dont Nb brillant]]</f>
        <v>14</v>
      </c>
      <c r="L48" s="25">
        <f>Desks[[#This Row],[Classeur]]-(SUM(Desks[[#This Row],[Desk J1]:[Desk A2]]))</f>
        <v>14</v>
      </c>
      <c r="M48" s="77"/>
      <c r="N48" s="78"/>
      <c r="O48" s="77"/>
      <c r="P48" s="25"/>
      <c r="R48" s="59">
        <v>1</v>
      </c>
      <c r="S48" s="72">
        <f>SUMIF(Desks[Lore],$R48,Desks[Desk J1])</f>
        <v>29</v>
      </c>
      <c r="T48" s="73">
        <f>SUMIF(Desks[Lore],$R48,Desks[Desk J2])</f>
        <v>29</v>
      </c>
      <c r="U48" s="74">
        <f>SUMIF(Desks[Lore],$R48,Desks[Desk A1])</f>
        <v>27</v>
      </c>
      <c r="V48" s="75">
        <f>SUMIF(Desks[Lore],$R48,Desks[Desk A2])</f>
        <v>0</v>
      </c>
    </row>
    <row r="49" spans="2:22" x14ac:dyDescent="0.25">
      <c r="B49" s="25">
        <v>46</v>
      </c>
      <c r="C49" s="25" t="s">
        <v>90</v>
      </c>
      <c r="D49" s="27" t="s">
        <v>29</v>
      </c>
      <c r="E49" s="28" t="s">
        <v>80</v>
      </c>
      <c r="F49" s="33">
        <v>4</v>
      </c>
      <c r="G49" s="33" t="s">
        <v>280</v>
      </c>
      <c r="H49" s="33">
        <v>3</v>
      </c>
      <c r="I49" s="33">
        <v>3</v>
      </c>
      <c r="J49" s="33">
        <v>1</v>
      </c>
      <c r="K49" s="25">
        <f>Lorcana[[#This Row],[Nb de cartes]]-Lorcana[[#This Row],[dont Nb brillant]]</f>
        <v>16</v>
      </c>
      <c r="L49" s="25">
        <f>Desks[[#This Row],[Classeur]]-(SUM(Desks[[#This Row],[Desk J1]:[Desk A2]]))</f>
        <v>16</v>
      </c>
      <c r="M49" s="77"/>
      <c r="N49" s="78"/>
      <c r="O49" s="77"/>
      <c r="P49" s="25"/>
      <c r="R49" s="59">
        <v>2</v>
      </c>
      <c r="S49" s="72">
        <f>SUMIF(Desks[Lore],$R49,Desks[Desk J1])</f>
        <v>17</v>
      </c>
      <c r="T49" s="73">
        <f>SUMIF(Desks[Lore],$R49,Desks[Desk J2])</f>
        <v>18</v>
      </c>
      <c r="U49" s="74">
        <f>SUMIF(Desks[Lore],$R49,Desks[Desk A1])</f>
        <v>18</v>
      </c>
      <c r="V49" s="75">
        <f>SUMIF(Desks[Lore],$R49,Desks[Desk A2])</f>
        <v>0</v>
      </c>
    </row>
    <row r="50" spans="2:22" x14ac:dyDescent="0.25">
      <c r="B50" s="25">
        <v>47</v>
      </c>
      <c r="C50" s="25" t="s">
        <v>91</v>
      </c>
      <c r="D50" s="27" t="s">
        <v>29</v>
      </c>
      <c r="E50" s="28" t="s">
        <v>80</v>
      </c>
      <c r="F50" s="33">
        <v>2</v>
      </c>
      <c r="G50" s="33" t="s">
        <v>280</v>
      </c>
      <c r="H50" s="33">
        <v>2</v>
      </c>
      <c r="I50" s="33">
        <v>2</v>
      </c>
      <c r="J50" s="33">
        <v>1</v>
      </c>
      <c r="K50" s="25">
        <f>Lorcana[[#This Row],[Nb de cartes]]-Lorcana[[#This Row],[dont Nb brillant]]</f>
        <v>14</v>
      </c>
      <c r="L50" s="25">
        <f>Desks[[#This Row],[Classeur]]-(SUM(Desks[[#This Row],[Desk J1]:[Desk A2]]))</f>
        <v>14</v>
      </c>
      <c r="M50" s="77"/>
      <c r="N50" s="78"/>
      <c r="O50" s="77"/>
      <c r="P50" s="25"/>
      <c r="R50" s="59">
        <v>3</v>
      </c>
      <c r="S50" s="72">
        <f>SUMIF(Desks[Lore],$R50,Desks[Desk J1])</f>
        <v>2</v>
      </c>
      <c r="T50" s="73">
        <f>SUMIF(Desks[Lore],$R50,Desks[Desk J2])</f>
        <v>6</v>
      </c>
      <c r="U50" s="74">
        <f>SUMIF(Desks[Lore],$R50,Desks[Desk A1])</f>
        <v>10</v>
      </c>
      <c r="V50" s="75">
        <f>SUMIF(Desks[Lore],$R50,Desks[Desk A2])</f>
        <v>0</v>
      </c>
    </row>
    <row r="51" spans="2:22" x14ac:dyDescent="0.25">
      <c r="B51" s="25">
        <v>48</v>
      </c>
      <c r="C51" s="25" t="s">
        <v>92</v>
      </c>
      <c r="D51" s="27" t="s">
        <v>29</v>
      </c>
      <c r="E51" s="28" t="s">
        <v>80</v>
      </c>
      <c r="F51" s="33">
        <v>1</v>
      </c>
      <c r="G51" s="33" t="s">
        <v>281</v>
      </c>
      <c r="H51" s="33">
        <v>1</v>
      </c>
      <c r="I51" s="33">
        <v>1</v>
      </c>
      <c r="J51" s="33">
        <v>2</v>
      </c>
      <c r="K51" s="25">
        <f>Lorcana[[#This Row],[Nb de cartes]]-Lorcana[[#This Row],[dont Nb brillant]]</f>
        <v>5</v>
      </c>
      <c r="L51" s="25">
        <f>Desks[[#This Row],[Classeur]]-(SUM(Desks[[#This Row],[Desk J1]:[Desk A2]]))</f>
        <v>1</v>
      </c>
      <c r="M51" s="77">
        <v>4</v>
      </c>
      <c r="N51" s="78"/>
      <c r="O51" s="77"/>
      <c r="P51" s="25"/>
      <c r="R51" s="59">
        <v>4</v>
      </c>
      <c r="S51" s="72">
        <f>SUMIF(Desks[Lore],$R51,Desks[Desk J1])</f>
        <v>0</v>
      </c>
      <c r="T51" s="73">
        <f>SUMIF(Desks[Lore],$R51,Desks[Desk J2])</f>
        <v>0</v>
      </c>
      <c r="U51" s="74">
        <f>SUMIF(Desks[Lore],$R51,Desks[Desk A1])</f>
        <v>0</v>
      </c>
      <c r="V51" s="75">
        <f>SUMIF(Desks[Lore],$R51,Desks[Desk A2])</f>
        <v>0</v>
      </c>
    </row>
    <row r="52" spans="2:22" x14ac:dyDescent="0.25">
      <c r="B52" s="25">
        <v>49</v>
      </c>
      <c r="C52" s="25" t="s">
        <v>93</v>
      </c>
      <c r="D52" s="27" t="s">
        <v>29</v>
      </c>
      <c r="E52" s="28" t="s">
        <v>80</v>
      </c>
      <c r="F52" s="33">
        <v>3</v>
      </c>
      <c r="G52" s="33" t="s">
        <v>280</v>
      </c>
      <c r="H52" s="33">
        <v>2</v>
      </c>
      <c r="I52" s="33">
        <v>2</v>
      </c>
      <c r="J52" s="33">
        <v>1</v>
      </c>
      <c r="K52" s="25">
        <f>Lorcana[[#This Row],[Nb de cartes]]-Lorcana[[#This Row],[dont Nb brillant]]</f>
        <v>18</v>
      </c>
      <c r="L52" s="25">
        <f>Desks[[#This Row],[Classeur]]-(SUM(Desks[[#This Row],[Desk J1]:[Desk A2]]))</f>
        <v>15</v>
      </c>
      <c r="M52" s="77">
        <v>3</v>
      </c>
      <c r="N52" s="78"/>
      <c r="O52" s="77"/>
      <c r="P52" s="25"/>
      <c r="R52" s="59" t="s">
        <v>282</v>
      </c>
      <c r="S52" s="24">
        <f>AVERAGE(S48:S51)</f>
        <v>12</v>
      </c>
      <c r="T52" s="56">
        <f>AVERAGE(T48:T51)</f>
        <v>13.25</v>
      </c>
      <c r="U52" s="57">
        <f>AVERAGE(U48:U51)</f>
        <v>13.75</v>
      </c>
      <c r="V52" s="58">
        <f>AVERAGE(V48:V51)</f>
        <v>0</v>
      </c>
    </row>
    <row r="53" spans="2:22" x14ac:dyDescent="0.25">
      <c r="B53" s="25">
        <v>50</v>
      </c>
      <c r="C53" s="25" t="s">
        <v>94</v>
      </c>
      <c r="D53" s="27" t="s">
        <v>29</v>
      </c>
      <c r="E53" s="28" t="s">
        <v>80</v>
      </c>
      <c r="F53" s="33">
        <v>6</v>
      </c>
      <c r="G53" s="33" t="s">
        <v>281</v>
      </c>
      <c r="H53" s="33">
        <v>5</v>
      </c>
      <c r="I53" s="33">
        <v>5</v>
      </c>
      <c r="J53" s="33">
        <v>1</v>
      </c>
      <c r="K53" s="25">
        <f>Lorcana[[#This Row],[Nb de cartes]]-Lorcana[[#This Row],[dont Nb brillant]]</f>
        <v>6</v>
      </c>
      <c r="L53" s="25">
        <f>Desks[[#This Row],[Classeur]]-(SUM(Desks[[#This Row],[Desk J1]:[Desk A2]]))</f>
        <v>6</v>
      </c>
      <c r="M53" s="77"/>
      <c r="N53" s="78"/>
      <c r="O53" s="77"/>
      <c r="P53" s="25"/>
      <c r="R53" s="157" t="s">
        <v>180</v>
      </c>
      <c r="S53" s="157"/>
      <c r="T53" s="157"/>
      <c r="U53" s="157"/>
      <c r="V53" s="157"/>
    </row>
    <row r="54" spans="2:22" x14ac:dyDescent="0.25">
      <c r="B54" s="25">
        <v>51</v>
      </c>
      <c r="C54" s="25" t="s">
        <v>95</v>
      </c>
      <c r="D54" s="27" t="s">
        <v>29</v>
      </c>
      <c r="E54" s="28" t="s">
        <v>80</v>
      </c>
      <c r="F54" s="33">
        <v>4</v>
      </c>
      <c r="G54" s="33" t="s">
        <v>280</v>
      </c>
      <c r="H54" s="33">
        <v>3</v>
      </c>
      <c r="I54" s="33">
        <v>4</v>
      </c>
      <c r="J54" s="33">
        <v>2</v>
      </c>
      <c r="K54" s="25">
        <f>Lorcana[[#This Row],[Nb de cartes]]-Lorcana[[#This Row],[dont Nb brillant]]</f>
        <v>5</v>
      </c>
      <c r="L54" s="25">
        <f>Desks[[#This Row],[Classeur]]-(SUM(Desks[[#This Row],[Desk J1]:[Desk A2]]))</f>
        <v>5</v>
      </c>
      <c r="M54" s="77"/>
      <c r="N54" s="78"/>
      <c r="O54" s="77"/>
      <c r="P54" s="25"/>
      <c r="R54" s="59" t="s">
        <v>68</v>
      </c>
      <c r="S54" s="72">
        <f>SUMIF(Desks[Type],$R54,Desks[Desk J1])</f>
        <v>8</v>
      </c>
      <c r="T54" s="73">
        <f>SUMIF(Desks[Type],$R54,Desks[Desk J2])</f>
        <v>0</v>
      </c>
      <c r="U54" s="74">
        <f>SUMIF(Desks[Type],$R54,Desks[Desk A1])</f>
        <v>4</v>
      </c>
      <c r="V54" s="75">
        <f>SUMIF(Desks[Type],$R54,Desks[Desk A2])</f>
        <v>0</v>
      </c>
    </row>
    <row r="55" spans="2:22" x14ac:dyDescent="0.25">
      <c r="B55" s="25">
        <v>52</v>
      </c>
      <c r="C55" s="25" t="s">
        <v>96</v>
      </c>
      <c r="D55" s="27" t="s">
        <v>29</v>
      </c>
      <c r="E55" s="28" t="s">
        <v>80</v>
      </c>
      <c r="F55" s="33">
        <v>1</v>
      </c>
      <c r="G55" s="33" t="s">
        <v>280</v>
      </c>
      <c r="H55" s="33">
        <v>1</v>
      </c>
      <c r="I55" s="33">
        <v>3</v>
      </c>
      <c r="J55" s="33">
        <v>1</v>
      </c>
      <c r="K55" s="25">
        <f>Lorcana[[#This Row],[Nb de cartes]]-Lorcana[[#This Row],[dont Nb brillant]]</f>
        <v>9</v>
      </c>
      <c r="L55" s="25">
        <f>Desks[[#This Row],[Classeur]]-(SUM(Desks[[#This Row],[Desk J1]:[Desk A2]]))</f>
        <v>9</v>
      </c>
      <c r="M55" s="77"/>
      <c r="N55" s="78"/>
      <c r="O55" s="77"/>
      <c r="P55" s="25"/>
      <c r="R55" s="59" t="s">
        <v>66</v>
      </c>
      <c r="S55" s="72">
        <f>SUMIF(Desks[Type],$R55,Desks[Desk J1])</f>
        <v>4</v>
      </c>
      <c r="T55" s="73">
        <f>SUMIF(Desks[Type],$R55,Desks[Desk J2])</f>
        <v>0</v>
      </c>
      <c r="U55" s="74">
        <f>SUMIF(Desks[Type],$R55,Desks[Desk A1])</f>
        <v>6</v>
      </c>
      <c r="V55" s="75">
        <f>SUMIF(Desks[Type],$R55,Desks[Desk A2])</f>
        <v>0</v>
      </c>
    </row>
    <row r="56" spans="2:22" x14ac:dyDescent="0.25">
      <c r="B56" s="25">
        <v>53</v>
      </c>
      <c r="C56" s="25" t="s">
        <v>97</v>
      </c>
      <c r="D56" s="27" t="s">
        <v>29</v>
      </c>
      <c r="E56" s="28" t="s">
        <v>80</v>
      </c>
      <c r="F56" s="33">
        <v>1</v>
      </c>
      <c r="G56" s="33" t="s">
        <v>280</v>
      </c>
      <c r="H56" s="33">
        <v>1</v>
      </c>
      <c r="I56" s="33">
        <v>1</v>
      </c>
      <c r="J56" s="33">
        <v>1</v>
      </c>
      <c r="K56" s="25">
        <f>Lorcana[[#This Row],[Nb de cartes]]-Lorcana[[#This Row],[dont Nb brillant]]</f>
        <v>9</v>
      </c>
      <c r="L56" s="25">
        <f>Desks[[#This Row],[Classeur]]-(SUM(Desks[[#This Row],[Desk J1]:[Desk A2]]))</f>
        <v>6</v>
      </c>
      <c r="M56" s="77">
        <v>3</v>
      </c>
      <c r="N56" s="78"/>
      <c r="O56" s="77"/>
      <c r="P56" s="25"/>
      <c r="R56" s="59" t="s">
        <v>75</v>
      </c>
      <c r="S56" s="72">
        <f>SUMIF(Desks[Type],$R56,Desks[Desk J1])</f>
        <v>0</v>
      </c>
      <c r="T56" s="73">
        <f>SUMIF(Desks[Type],$R56,Desks[Desk J2])</f>
        <v>7</v>
      </c>
      <c r="U56" s="74">
        <f>SUMIF(Desks[Type],$R56,Desks[Desk A1])</f>
        <v>0</v>
      </c>
      <c r="V56" s="75">
        <f>SUMIF(Desks[Type],$R56,Desks[Desk A2])</f>
        <v>0</v>
      </c>
    </row>
    <row r="57" spans="2:22" x14ac:dyDescent="0.25">
      <c r="B57" s="25">
        <v>54</v>
      </c>
      <c r="C57" s="25" t="s">
        <v>98</v>
      </c>
      <c r="D57" s="27" t="s">
        <v>29</v>
      </c>
      <c r="E57" s="28" t="s">
        <v>80</v>
      </c>
      <c r="F57" s="33">
        <v>3</v>
      </c>
      <c r="G57" s="33" t="s">
        <v>281</v>
      </c>
      <c r="H57" s="33">
        <v>3</v>
      </c>
      <c r="I57" s="33">
        <v>3</v>
      </c>
      <c r="J57" s="33">
        <v>1</v>
      </c>
      <c r="K57" s="25">
        <f>Lorcana[[#This Row],[Nb de cartes]]-Lorcana[[#This Row],[dont Nb brillant]]</f>
        <v>15</v>
      </c>
      <c r="L57" s="25">
        <f>Desks[[#This Row],[Classeur]]-(SUM(Desks[[#This Row],[Desk J1]:[Desk A2]]))</f>
        <v>12</v>
      </c>
      <c r="M57" s="77">
        <v>3</v>
      </c>
      <c r="N57" s="78"/>
      <c r="O57" s="77"/>
      <c r="P57" s="25"/>
      <c r="R57" s="59" t="s">
        <v>80</v>
      </c>
      <c r="S57" s="72">
        <f>SUMIF(Desks[Type],$R57,Desks[Desk J1])</f>
        <v>48</v>
      </c>
      <c r="T57" s="73">
        <f>SUMIF(Desks[Type],$R57,Desks[Desk J2])</f>
        <v>53</v>
      </c>
      <c r="U57" s="74">
        <f>SUMIF(Desks[Type],$R57,Desks[Desk A1])</f>
        <v>55</v>
      </c>
      <c r="V57" s="75">
        <f>SUMIF(Desks[Type],$R57,Desks[Desk A2])</f>
        <v>0</v>
      </c>
    </row>
    <row r="58" spans="2:22" x14ac:dyDescent="0.25">
      <c r="B58" s="25">
        <v>55</v>
      </c>
      <c r="C58" s="25" t="s">
        <v>99</v>
      </c>
      <c r="D58" s="27" t="s">
        <v>29</v>
      </c>
      <c r="E58" s="28" t="s">
        <v>80</v>
      </c>
      <c r="F58" s="33">
        <v>6</v>
      </c>
      <c r="G58" s="33" t="s">
        <v>280</v>
      </c>
      <c r="H58" s="33">
        <v>5</v>
      </c>
      <c r="I58" s="33">
        <v>7</v>
      </c>
      <c r="J58" s="33">
        <v>1</v>
      </c>
      <c r="K58" s="25">
        <f>Lorcana[[#This Row],[Nb de cartes]]-Lorcana[[#This Row],[dont Nb brillant]]</f>
        <v>12</v>
      </c>
      <c r="L58" s="25">
        <f>Desks[[#This Row],[Classeur]]-(SUM(Desks[[#This Row],[Desk J1]:[Desk A2]]))</f>
        <v>12</v>
      </c>
      <c r="M58" s="77"/>
      <c r="N58" s="78"/>
      <c r="O58" s="77"/>
      <c r="P58" s="25"/>
    </row>
    <row r="59" spans="2:22" x14ac:dyDescent="0.25">
      <c r="B59" s="25">
        <v>56</v>
      </c>
      <c r="C59" s="25" t="s">
        <v>100</v>
      </c>
      <c r="D59" s="27" t="s">
        <v>29</v>
      </c>
      <c r="E59" s="28" t="s">
        <v>80</v>
      </c>
      <c r="F59" s="33">
        <v>5</v>
      </c>
      <c r="G59" s="33" t="s">
        <v>280</v>
      </c>
      <c r="H59" s="33">
        <v>4</v>
      </c>
      <c r="I59" s="33">
        <v>5</v>
      </c>
      <c r="J59" s="33">
        <v>1</v>
      </c>
      <c r="K59" s="25">
        <f>Lorcana[[#This Row],[Nb de cartes]]-Lorcana[[#This Row],[dont Nb brillant]]</f>
        <v>5</v>
      </c>
      <c r="L59" s="25">
        <f>Desks[[#This Row],[Classeur]]-(SUM(Desks[[#This Row],[Desk J1]:[Desk A2]]))</f>
        <v>5</v>
      </c>
      <c r="M59" s="77"/>
      <c r="N59" s="78"/>
      <c r="O59" s="77"/>
      <c r="P59" s="25"/>
    </row>
    <row r="60" spans="2:22" x14ac:dyDescent="0.25">
      <c r="B60" s="25">
        <v>57</v>
      </c>
      <c r="C60" s="25" t="s">
        <v>101</v>
      </c>
      <c r="D60" s="27" t="s">
        <v>29</v>
      </c>
      <c r="E60" s="28" t="s">
        <v>80</v>
      </c>
      <c r="F60" s="33">
        <v>3</v>
      </c>
      <c r="G60" s="33" t="s">
        <v>280</v>
      </c>
      <c r="H60" s="33">
        <v>3</v>
      </c>
      <c r="I60" s="33">
        <v>4</v>
      </c>
      <c r="J60" s="33">
        <v>1</v>
      </c>
      <c r="K60" s="25">
        <f>Lorcana[[#This Row],[Nb de cartes]]-Lorcana[[#This Row],[dont Nb brillant]]</f>
        <v>17</v>
      </c>
      <c r="L60" s="25">
        <f>Desks[[#This Row],[Classeur]]-(SUM(Desks[[#This Row],[Desk J1]:[Desk A2]]))</f>
        <v>17</v>
      </c>
      <c r="M60" s="77"/>
      <c r="N60" s="78"/>
      <c r="O60" s="77"/>
      <c r="P60" s="25"/>
      <c r="R60" s="157" t="s">
        <v>36</v>
      </c>
      <c r="S60" s="157"/>
      <c r="T60" s="157"/>
      <c r="U60" s="157"/>
      <c r="V60" s="157"/>
    </row>
    <row r="61" spans="2:22" x14ac:dyDescent="0.25">
      <c r="B61" s="25">
        <v>58</v>
      </c>
      <c r="C61" s="25" t="s">
        <v>102</v>
      </c>
      <c r="D61" s="27" t="s">
        <v>29</v>
      </c>
      <c r="E61" s="28" t="s">
        <v>80</v>
      </c>
      <c r="F61" s="33">
        <v>5</v>
      </c>
      <c r="G61" s="33" t="s">
        <v>281</v>
      </c>
      <c r="H61" s="33">
        <v>3</v>
      </c>
      <c r="I61" s="33">
        <v>3</v>
      </c>
      <c r="J61" s="33">
        <v>2</v>
      </c>
      <c r="K61" s="25">
        <f>Lorcana[[#This Row],[Nb de cartes]]-Lorcana[[#This Row],[dont Nb brillant]]</f>
        <v>10</v>
      </c>
      <c r="L61" s="25">
        <f>Desks[[#This Row],[Classeur]]-(SUM(Desks[[#This Row],[Desk J1]:[Desk A2]]))</f>
        <v>10</v>
      </c>
      <c r="M61" s="77"/>
      <c r="N61" s="78"/>
      <c r="O61" s="77"/>
      <c r="P61" s="25"/>
      <c r="R61" s="59" t="s">
        <v>289</v>
      </c>
      <c r="S61" s="158">
        <f>SUM(S4:V4)</f>
        <v>185</v>
      </c>
      <c r="T61" s="158"/>
      <c r="U61" s="158"/>
      <c r="V61" s="158"/>
    </row>
    <row r="62" spans="2:22" x14ac:dyDescent="0.25">
      <c r="B62" s="25">
        <v>59</v>
      </c>
      <c r="C62" s="25" t="s">
        <v>103</v>
      </c>
      <c r="D62" s="27" t="s">
        <v>29</v>
      </c>
      <c r="E62" s="28" t="s">
        <v>80</v>
      </c>
      <c r="F62" s="33">
        <v>7</v>
      </c>
      <c r="G62" s="33" t="s">
        <v>281</v>
      </c>
      <c r="H62" s="33">
        <v>2</v>
      </c>
      <c r="I62" s="33">
        <v>8</v>
      </c>
      <c r="J62" s="33">
        <v>3</v>
      </c>
      <c r="K62" s="25">
        <f>Lorcana[[#This Row],[Nb de cartes]]-Lorcana[[#This Row],[dont Nb brillant]]</f>
        <v>2</v>
      </c>
      <c r="L62" s="25">
        <f>Desks[[#This Row],[Classeur]]-(SUM(Desks[[#This Row],[Desk J1]:[Desk A2]]))</f>
        <v>2</v>
      </c>
      <c r="M62" s="77"/>
      <c r="N62" s="78"/>
      <c r="O62" s="77"/>
      <c r="P62" s="25"/>
      <c r="R62" s="59" t="s">
        <v>290</v>
      </c>
      <c r="S62" s="158">
        <f>SUM(Desks[Disponibilité])</f>
        <v>1734</v>
      </c>
      <c r="T62" s="158"/>
      <c r="U62" s="158"/>
      <c r="V62" s="158"/>
    </row>
    <row r="63" spans="2:22" x14ac:dyDescent="0.25">
      <c r="B63" s="25">
        <v>60</v>
      </c>
      <c r="C63" s="25" t="s">
        <v>104</v>
      </c>
      <c r="D63" s="27" t="s">
        <v>29</v>
      </c>
      <c r="E63" s="28" t="s">
        <v>80</v>
      </c>
      <c r="F63" s="33">
        <v>2</v>
      </c>
      <c r="G63" s="33" t="s">
        <v>280</v>
      </c>
      <c r="H63" s="33">
        <v>2</v>
      </c>
      <c r="I63" s="33">
        <v>2</v>
      </c>
      <c r="J63" s="33">
        <v>1</v>
      </c>
      <c r="K63" s="25">
        <f>Lorcana[[#This Row],[Nb de cartes]]-Lorcana[[#This Row],[dont Nb brillant]]</f>
        <v>14</v>
      </c>
      <c r="L63" s="25">
        <f>Desks[[#This Row],[Classeur]]-(SUM(Desks[[#This Row],[Desk J1]:[Desk A2]]))</f>
        <v>14</v>
      </c>
      <c r="M63" s="77"/>
      <c r="N63" s="78"/>
      <c r="O63" s="77"/>
      <c r="P63" s="25"/>
    </row>
    <row r="64" spans="2:22" x14ac:dyDescent="0.25">
      <c r="B64" s="25">
        <v>61</v>
      </c>
      <c r="C64" s="25" t="s">
        <v>105</v>
      </c>
      <c r="D64" s="27" t="s">
        <v>29</v>
      </c>
      <c r="E64" s="28" t="s">
        <v>80</v>
      </c>
      <c r="F64" s="33">
        <v>4</v>
      </c>
      <c r="G64" s="33" t="s">
        <v>281</v>
      </c>
      <c r="H64" s="33">
        <v>0</v>
      </c>
      <c r="I64" s="33">
        <v>4</v>
      </c>
      <c r="J64" s="33">
        <v>3</v>
      </c>
      <c r="K64" s="25">
        <f>Lorcana[[#This Row],[Nb de cartes]]-Lorcana[[#This Row],[dont Nb brillant]]</f>
        <v>3</v>
      </c>
      <c r="L64" s="25">
        <f>Desks[[#This Row],[Classeur]]-(SUM(Desks[[#This Row],[Desk J1]:[Desk A2]]))</f>
        <v>3</v>
      </c>
      <c r="M64" s="77"/>
      <c r="N64" s="78"/>
      <c r="O64" s="77"/>
      <c r="P64" s="25"/>
    </row>
    <row r="65" spans="2:16" x14ac:dyDescent="0.25">
      <c r="B65" s="25">
        <v>62</v>
      </c>
      <c r="C65" s="25" t="s">
        <v>106</v>
      </c>
      <c r="D65" s="27" t="s">
        <v>29</v>
      </c>
      <c r="E65" s="28" t="s">
        <v>68</v>
      </c>
      <c r="F65" s="33">
        <v>1</v>
      </c>
      <c r="G65" s="33" t="s">
        <v>280</v>
      </c>
      <c r="H65" s="33"/>
      <c r="I65" s="33"/>
      <c r="J65" s="33"/>
      <c r="K65" s="25">
        <f>Lorcana[[#This Row],[Nb de cartes]]-Lorcana[[#This Row],[dont Nb brillant]]</f>
        <v>9</v>
      </c>
      <c r="L65" s="25">
        <f>Desks[[#This Row],[Classeur]]-(SUM(Desks[[#This Row],[Desk J1]:[Desk A2]]))</f>
        <v>9</v>
      </c>
      <c r="M65" s="77"/>
      <c r="N65" s="78"/>
      <c r="O65" s="77"/>
      <c r="P65" s="25"/>
    </row>
    <row r="66" spans="2:16" x14ac:dyDescent="0.25">
      <c r="B66" s="25">
        <v>63</v>
      </c>
      <c r="C66" s="25" t="s">
        <v>107</v>
      </c>
      <c r="D66" s="27" t="s">
        <v>29</v>
      </c>
      <c r="E66" s="28" t="s">
        <v>68</v>
      </c>
      <c r="F66" s="33">
        <v>2</v>
      </c>
      <c r="G66" s="33" t="s">
        <v>281</v>
      </c>
      <c r="H66" s="33"/>
      <c r="I66" s="33"/>
      <c r="J66" s="33"/>
      <c r="K66" s="25">
        <f>Lorcana[[#This Row],[Nb de cartes]]-Lorcana[[#This Row],[dont Nb brillant]]</f>
        <v>20</v>
      </c>
      <c r="L66" s="25">
        <f>Desks[[#This Row],[Classeur]]-(SUM(Desks[[#This Row],[Desk J1]:[Desk A2]]))</f>
        <v>20</v>
      </c>
      <c r="M66" s="77"/>
      <c r="N66" s="78"/>
      <c r="O66" s="77"/>
      <c r="P66" s="25"/>
    </row>
    <row r="67" spans="2:16" x14ac:dyDescent="0.25">
      <c r="B67" s="25">
        <v>64</v>
      </c>
      <c r="C67" s="25" t="s">
        <v>108</v>
      </c>
      <c r="D67" s="27" t="s">
        <v>29</v>
      </c>
      <c r="E67" s="28" t="s">
        <v>66</v>
      </c>
      <c r="F67" s="33">
        <v>3</v>
      </c>
      <c r="G67" s="33" t="s">
        <v>280</v>
      </c>
      <c r="H67" s="33"/>
      <c r="I67" s="33"/>
      <c r="J67" s="33"/>
      <c r="K67" s="25">
        <f>Lorcana[[#This Row],[Nb de cartes]]-Lorcana[[#This Row],[dont Nb brillant]]</f>
        <v>15</v>
      </c>
      <c r="L67" s="25">
        <f>Desks[[#This Row],[Classeur]]-(SUM(Desks[[#This Row],[Desk J1]:[Desk A2]]))</f>
        <v>11</v>
      </c>
      <c r="M67" s="77">
        <v>4</v>
      </c>
      <c r="N67" s="78"/>
      <c r="O67" s="77"/>
      <c r="P67" s="25"/>
    </row>
    <row r="68" spans="2:16" x14ac:dyDescent="0.25">
      <c r="B68" s="25">
        <v>65</v>
      </c>
      <c r="C68" s="25" t="s">
        <v>109</v>
      </c>
      <c r="D68" s="27" t="s">
        <v>29</v>
      </c>
      <c r="E68" s="28" t="s">
        <v>66</v>
      </c>
      <c r="F68" s="33">
        <v>1</v>
      </c>
      <c r="G68" s="33" t="s">
        <v>280</v>
      </c>
      <c r="H68" s="33"/>
      <c r="I68" s="33"/>
      <c r="J68" s="33"/>
      <c r="K68" s="25">
        <f>Lorcana[[#This Row],[Nb de cartes]]-Lorcana[[#This Row],[dont Nb brillant]]</f>
        <v>9</v>
      </c>
      <c r="L68" s="25">
        <f>Desks[[#This Row],[Classeur]]-(SUM(Desks[[#This Row],[Desk J1]:[Desk A2]]))</f>
        <v>9</v>
      </c>
      <c r="M68" s="77"/>
      <c r="N68" s="78"/>
      <c r="O68" s="77"/>
      <c r="P68" s="25"/>
    </row>
    <row r="69" spans="2:16" x14ac:dyDescent="0.25">
      <c r="B69" s="25">
        <v>66</v>
      </c>
      <c r="C69" s="25" t="s">
        <v>110</v>
      </c>
      <c r="D69" s="27" t="s">
        <v>29</v>
      </c>
      <c r="E69" s="28" t="s">
        <v>68</v>
      </c>
      <c r="F69" s="33">
        <v>2</v>
      </c>
      <c r="G69" s="33" t="s">
        <v>281</v>
      </c>
      <c r="H69" s="33"/>
      <c r="I69" s="33"/>
      <c r="J69" s="33"/>
      <c r="K69" s="25">
        <f>Lorcana[[#This Row],[Nb de cartes]]-Lorcana[[#This Row],[dont Nb brillant]]</f>
        <v>3</v>
      </c>
      <c r="L69" s="25">
        <f>Desks[[#This Row],[Classeur]]-(SUM(Desks[[#This Row],[Desk J1]:[Desk A2]]))</f>
        <v>3</v>
      </c>
      <c r="M69" s="77"/>
      <c r="N69" s="78"/>
      <c r="O69" s="77"/>
      <c r="P69" s="25"/>
    </row>
    <row r="70" spans="2:16" x14ac:dyDescent="0.25">
      <c r="B70" s="25">
        <v>67</v>
      </c>
      <c r="C70" s="25" t="s">
        <v>111</v>
      </c>
      <c r="D70" s="27" t="s">
        <v>29</v>
      </c>
      <c r="E70" s="28" t="s">
        <v>68</v>
      </c>
      <c r="F70" s="33">
        <v>2</v>
      </c>
      <c r="G70" s="33" t="s">
        <v>281</v>
      </c>
      <c r="H70" s="33"/>
      <c r="I70" s="33"/>
      <c r="J70" s="33"/>
      <c r="K70" s="25">
        <f>Lorcana[[#This Row],[Nb de cartes]]-Lorcana[[#This Row],[dont Nb brillant]]</f>
        <v>8</v>
      </c>
      <c r="L70" s="25">
        <f>Desks[[#This Row],[Classeur]]-(SUM(Desks[[#This Row],[Desk J1]:[Desk A2]]))</f>
        <v>8</v>
      </c>
      <c r="M70" s="77"/>
      <c r="N70" s="78"/>
      <c r="O70" s="77"/>
      <c r="P70" s="25"/>
    </row>
    <row r="71" spans="2:16" x14ac:dyDescent="0.25">
      <c r="B71" s="25">
        <v>68</v>
      </c>
      <c r="C71" s="25" t="s">
        <v>112</v>
      </c>
      <c r="D71" s="27" t="s">
        <v>29</v>
      </c>
      <c r="E71" s="28" t="s">
        <v>75</v>
      </c>
      <c r="F71" s="33">
        <v>3</v>
      </c>
      <c r="G71" s="33" t="s">
        <v>280</v>
      </c>
      <c r="H71" s="33"/>
      <c r="I71" s="33"/>
      <c r="J71" s="33"/>
      <c r="K71" s="25">
        <f>Lorcana[[#This Row],[Nb de cartes]]-Lorcana[[#This Row],[dont Nb brillant]]</f>
        <v>5</v>
      </c>
      <c r="L71" s="25">
        <f>Desks[[#This Row],[Classeur]]-(SUM(Desks[[#This Row],[Desk J1]:[Desk A2]]))</f>
        <v>5</v>
      </c>
      <c r="M71" s="77"/>
      <c r="N71" s="78"/>
      <c r="O71" s="77"/>
      <c r="P71" s="25"/>
    </row>
    <row r="72" spans="2:16" x14ac:dyDescent="0.25">
      <c r="B72" s="25">
        <v>69</v>
      </c>
      <c r="C72" s="25" t="s">
        <v>113</v>
      </c>
      <c r="D72" s="20" t="s">
        <v>34</v>
      </c>
      <c r="E72" s="28" t="s">
        <v>80</v>
      </c>
      <c r="F72" s="33">
        <v>2</v>
      </c>
      <c r="G72" s="33" t="s">
        <v>280</v>
      </c>
      <c r="H72" s="33">
        <v>2</v>
      </c>
      <c r="I72" s="33">
        <v>2</v>
      </c>
      <c r="J72" s="33">
        <v>1</v>
      </c>
      <c r="K72" s="25">
        <f>Lorcana[[#This Row],[Nb de cartes]]-Lorcana[[#This Row],[dont Nb brillant]]</f>
        <v>15</v>
      </c>
      <c r="L72" s="25">
        <f>Desks[[#This Row],[Classeur]]-(SUM(Desks[[#This Row],[Desk J1]:[Desk A2]]))</f>
        <v>15</v>
      </c>
      <c r="M72" s="77"/>
      <c r="N72" s="78"/>
      <c r="O72" s="77"/>
      <c r="P72" s="25"/>
    </row>
    <row r="73" spans="2:16" x14ac:dyDescent="0.25">
      <c r="B73" s="25">
        <v>70</v>
      </c>
      <c r="C73" s="25" t="s">
        <v>114</v>
      </c>
      <c r="D73" s="20" t="s">
        <v>34</v>
      </c>
      <c r="E73" s="28" t="s">
        <v>80</v>
      </c>
      <c r="F73" s="33">
        <v>5</v>
      </c>
      <c r="G73" s="33" t="s">
        <v>281</v>
      </c>
      <c r="H73" s="33">
        <v>4</v>
      </c>
      <c r="I73" s="33">
        <v>4</v>
      </c>
      <c r="J73" s="33">
        <v>2</v>
      </c>
      <c r="K73" s="25">
        <f>Lorcana[[#This Row],[Nb de cartes]]-Lorcana[[#This Row],[dont Nb brillant]]</f>
        <v>3</v>
      </c>
      <c r="L73" s="25">
        <f>Desks[[#This Row],[Classeur]]-(SUM(Desks[[#This Row],[Desk J1]:[Desk A2]]))</f>
        <v>3</v>
      </c>
      <c r="M73" s="77"/>
      <c r="N73" s="78"/>
      <c r="O73" s="77"/>
      <c r="P73" s="25"/>
    </row>
    <row r="74" spans="2:16" x14ac:dyDescent="0.25">
      <c r="B74" s="25">
        <v>71</v>
      </c>
      <c r="C74" s="25" t="s">
        <v>115</v>
      </c>
      <c r="D74" s="20" t="s">
        <v>34</v>
      </c>
      <c r="E74" s="28" t="s">
        <v>80</v>
      </c>
      <c r="F74" s="33">
        <v>3</v>
      </c>
      <c r="G74" s="33" t="s">
        <v>280</v>
      </c>
      <c r="H74" s="33">
        <v>0</v>
      </c>
      <c r="I74" s="33">
        <v>3</v>
      </c>
      <c r="J74" s="33">
        <v>2</v>
      </c>
      <c r="K74" s="25">
        <f>Lorcana[[#This Row],[Nb de cartes]]-Lorcana[[#This Row],[dont Nb brillant]]</f>
        <v>8</v>
      </c>
      <c r="L74" s="25">
        <f>Desks[[#This Row],[Classeur]]-(SUM(Desks[[#This Row],[Desk J1]:[Desk A2]]))</f>
        <v>4</v>
      </c>
      <c r="M74" s="77"/>
      <c r="N74" s="78">
        <v>4</v>
      </c>
      <c r="O74" s="77"/>
      <c r="P74" s="25"/>
    </row>
    <row r="75" spans="2:16" x14ac:dyDescent="0.25">
      <c r="B75" s="25">
        <v>72</v>
      </c>
      <c r="C75" s="25" t="s">
        <v>116</v>
      </c>
      <c r="D75" s="20" t="s">
        <v>34</v>
      </c>
      <c r="E75" s="28" t="s">
        <v>80</v>
      </c>
      <c r="F75" s="33">
        <v>2</v>
      </c>
      <c r="G75" s="33" t="s">
        <v>280</v>
      </c>
      <c r="H75" s="33">
        <v>1</v>
      </c>
      <c r="I75" s="33">
        <v>3</v>
      </c>
      <c r="J75" s="33">
        <v>1</v>
      </c>
      <c r="K75" s="25">
        <f>Lorcana[[#This Row],[Nb de cartes]]-Lorcana[[#This Row],[dont Nb brillant]]</f>
        <v>2</v>
      </c>
      <c r="L75" s="25">
        <f>Desks[[#This Row],[Classeur]]-(SUM(Desks[[#This Row],[Desk J1]:[Desk A2]]))</f>
        <v>2</v>
      </c>
      <c r="M75" s="77"/>
      <c r="N75" s="78"/>
      <c r="O75" s="77"/>
      <c r="P75" s="25"/>
    </row>
    <row r="76" spans="2:16" x14ac:dyDescent="0.25">
      <c r="B76" s="25">
        <v>73</v>
      </c>
      <c r="C76" s="25" t="s">
        <v>117</v>
      </c>
      <c r="D76" s="20" t="s">
        <v>34</v>
      </c>
      <c r="E76" s="28" t="s">
        <v>80</v>
      </c>
      <c r="F76" s="33">
        <v>1</v>
      </c>
      <c r="G76" s="33" t="s">
        <v>280</v>
      </c>
      <c r="H76" s="33">
        <v>2</v>
      </c>
      <c r="I76" s="33">
        <v>2</v>
      </c>
      <c r="J76" s="33">
        <v>1</v>
      </c>
      <c r="K76" s="25">
        <f>Lorcana[[#This Row],[Nb de cartes]]-Lorcana[[#This Row],[dont Nb brillant]]</f>
        <v>13</v>
      </c>
      <c r="L76" s="25">
        <f>Desks[[#This Row],[Classeur]]-(SUM(Desks[[#This Row],[Desk J1]:[Desk A2]]))</f>
        <v>13</v>
      </c>
      <c r="M76" s="77"/>
      <c r="N76" s="78"/>
      <c r="O76" s="77"/>
      <c r="P76" s="25"/>
    </row>
    <row r="77" spans="2:16" x14ac:dyDescent="0.25">
      <c r="B77" s="25">
        <v>74</v>
      </c>
      <c r="C77" s="25" t="s">
        <v>118</v>
      </c>
      <c r="D77" s="20" t="s">
        <v>34</v>
      </c>
      <c r="E77" s="28" t="s">
        <v>80</v>
      </c>
      <c r="F77" s="33">
        <v>2</v>
      </c>
      <c r="G77" s="33" t="s">
        <v>280</v>
      </c>
      <c r="H77" s="33">
        <v>1</v>
      </c>
      <c r="I77" s="33">
        <v>2</v>
      </c>
      <c r="J77" s="33">
        <v>2</v>
      </c>
      <c r="K77" s="25">
        <f>Lorcana[[#This Row],[Nb de cartes]]-Lorcana[[#This Row],[dont Nb brillant]]</f>
        <v>8</v>
      </c>
      <c r="L77" s="25">
        <f>Desks[[#This Row],[Classeur]]-(SUM(Desks[[#This Row],[Desk J1]:[Desk A2]]))</f>
        <v>4</v>
      </c>
      <c r="M77" s="77"/>
      <c r="N77" s="78">
        <v>4</v>
      </c>
      <c r="O77" s="77"/>
      <c r="P77" s="25"/>
    </row>
    <row r="78" spans="2:16" x14ac:dyDescent="0.25">
      <c r="B78" s="25">
        <v>75</v>
      </c>
      <c r="C78" s="25" t="s">
        <v>119</v>
      </c>
      <c r="D78" s="20" t="s">
        <v>34</v>
      </c>
      <c r="E78" s="28" t="s">
        <v>80</v>
      </c>
      <c r="F78" s="33">
        <v>6</v>
      </c>
      <c r="G78" s="33" t="s">
        <v>281</v>
      </c>
      <c r="H78" s="33">
        <v>3</v>
      </c>
      <c r="I78" s="33">
        <v>4</v>
      </c>
      <c r="J78" s="33">
        <v>2</v>
      </c>
      <c r="K78" s="25">
        <f>Lorcana[[#This Row],[Nb de cartes]]-Lorcana[[#This Row],[dont Nb brillant]]</f>
        <v>3</v>
      </c>
      <c r="L78" s="25">
        <f>Desks[[#This Row],[Classeur]]-(SUM(Desks[[#This Row],[Desk J1]:[Desk A2]]))</f>
        <v>3</v>
      </c>
      <c r="M78" s="77"/>
      <c r="N78" s="78"/>
      <c r="O78" s="77"/>
      <c r="P78" s="25"/>
    </row>
    <row r="79" spans="2:16" x14ac:dyDescent="0.25">
      <c r="B79" s="25">
        <v>76</v>
      </c>
      <c r="C79" s="25" t="s">
        <v>120</v>
      </c>
      <c r="D79" s="20" t="s">
        <v>34</v>
      </c>
      <c r="E79" s="28" t="s">
        <v>80</v>
      </c>
      <c r="F79" s="33">
        <v>8</v>
      </c>
      <c r="G79" s="33" t="s">
        <v>281</v>
      </c>
      <c r="H79" s="33">
        <v>3</v>
      </c>
      <c r="I79" s="33">
        <v>5</v>
      </c>
      <c r="J79" s="33">
        <v>3</v>
      </c>
      <c r="K79" s="25">
        <f>Lorcana[[#This Row],[Nb de cartes]]-Lorcana[[#This Row],[dont Nb brillant]]</f>
        <v>5</v>
      </c>
      <c r="L79" s="25">
        <f>Desks[[#This Row],[Classeur]]-(SUM(Desks[[#This Row],[Desk J1]:[Desk A2]]))</f>
        <v>5</v>
      </c>
      <c r="M79" s="77"/>
      <c r="N79" s="78"/>
      <c r="O79" s="77"/>
      <c r="P79" s="25"/>
    </row>
    <row r="80" spans="2:16" x14ac:dyDescent="0.25">
      <c r="B80" s="25">
        <v>77</v>
      </c>
      <c r="C80" s="25" t="s">
        <v>121</v>
      </c>
      <c r="D80" s="20" t="s">
        <v>34</v>
      </c>
      <c r="E80" s="28" t="s">
        <v>80</v>
      </c>
      <c r="F80" s="33">
        <v>2</v>
      </c>
      <c r="G80" s="33" t="s">
        <v>280</v>
      </c>
      <c r="H80" s="33">
        <v>2</v>
      </c>
      <c r="I80" s="33">
        <v>3</v>
      </c>
      <c r="J80" s="33">
        <v>1</v>
      </c>
      <c r="K80" s="25">
        <f>Lorcana[[#This Row],[Nb de cartes]]-Lorcana[[#This Row],[dont Nb brillant]]</f>
        <v>12</v>
      </c>
      <c r="L80" s="25">
        <f>Desks[[#This Row],[Classeur]]-(SUM(Desks[[#This Row],[Desk J1]:[Desk A2]]))</f>
        <v>12</v>
      </c>
      <c r="M80" s="77"/>
      <c r="N80" s="78"/>
      <c r="O80" s="77"/>
      <c r="P80" s="25"/>
    </row>
    <row r="81" spans="2:16" x14ac:dyDescent="0.25">
      <c r="B81" s="25">
        <v>78</v>
      </c>
      <c r="C81" s="25" t="s">
        <v>122</v>
      </c>
      <c r="D81" s="20" t="s">
        <v>34</v>
      </c>
      <c r="E81" s="28" t="s">
        <v>80</v>
      </c>
      <c r="F81" s="33">
        <v>4</v>
      </c>
      <c r="G81" s="33" t="s">
        <v>280</v>
      </c>
      <c r="H81" s="33">
        <v>3</v>
      </c>
      <c r="I81" s="33">
        <v>3</v>
      </c>
      <c r="J81" s="33">
        <v>3</v>
      </c>
      <c r="K81" s="25">
        <f>Lorcana[[#This Row],[Nb de cartes]]-Lorcana[[#This Row],[dont Nb brillant]]</f>
        <v>6</v>
      </c>
      <c r="L81" s="25">
        <f>Desks[[#This Row],[Classeur]]-(SUM(Desks[[#This Row],[Desk J1]:[Desk A2]]))</f>
        <v>6</v>
      </c>
      <c r="M81" s="77"/>
      <c r="N81" s="78"/>
      <c r="O81" s="77"/>
      <c r="P81" s="25"/>
    </row>
    <row r="82" spans="2:16" x14ac:dyDescent="0.25">
      <c r="B82" s="25">
        <v>79</v>
      </c>
      <c r="C82" s="25" t="s">
        <v>123</v>
      </c>
      <c r="D82" s="20" t="s">
        <v>34</v>
      </c>
      <c r="E82" s="28" t="s">
        <v>80</v>
      </c>
      <c r="F82" s="33">
        <v>3</v>
      </c>
      <c r="G82" s="33" t="s">
        <v>280</v>
      </c>
      <c r="H82" s="33">
        <v>4</v>
      </c>
      <c r="I82" s="33">
        <v>3</v>
      </c>
      <c r="J82" s="33">
        <v>1</v>
      </c>
      <c r="K82" s="25">
        <f>Lorcana[[#This Row],[Nb de cartes]]-Lorcana[[#This Row],[dont Nb brillant]]</f>
        <v>23</v>
      </c>
      <c r="L82" s="25">
        <f>Desks[[#This Row],[Classeur]]-(SUM(Desks[[#This Row],[Desk J1]:[Desk A2]]))</f>
        <v>20</v>
      </c>
      <c r="M82" s="77"/>
      <c r="N82" s="78">
        <v>3</v>
      </c>
      <c r="O82" s="77"/>
      <c r="P82" s="25"/>
    </row>
    <row r="83" spans="2:16" x14ac:dyDescent="0.25">
      <c r="B83" s="25">
        <v>80</v>
      </c>
      <c r="C83" s="25" t="s">
        <v>124</v>
      </c>
      <c r="D83" s="20" t="s">
        <v>34</v>
      </c>
      <c r="E83" s="28" t="s">
        <v>80</v>
      </c>
      <c r="F83" s="33">
        <v>3</v>
      </c>
      <c r="G83" s="33" t="s">
        <v>280</v>
      </c>
      <c r="H83" s="33">
        <v>1</v>
      </c>
      <c r="I83" s="33">
        <v>4</v>
      </c>
      <c r="J83" s="33">
        <v>1</v>
      </c>
      <c r="K83" s="25">
        <f>Lorcana[[#This Row],[Nb de cartes]]-Lorcana[[#This Row],[dont Nb brillant]]</f>
        <v>6</v>
      </c>
      <c r="L83" s="25">
        <f>Desks[[#This Row],[Classeur]]-(SUM(Desks[[#This Row],[Desk J1]:[Desk A2]]))</f>
        <v>6</v>
      </c>
      <c r="M83" s="77"/>
      <c r="N83" s="78"/>
      <c r="O83" s="77"/>
      <c r="P83" s="25"/>
    </row>
    <row r="84" spans="2:16" x14ac:dyDescent="0.25">
      <c r="B84" s="25">
        <v>81</v>
      </c>
      <c r="C84" s="25" t="s">
        <v>125</v>
      </c>
      <c r="D84" s="20" t="s">
        <v>34</v>
      </c>
      <c r="E84" s="28" t="s">
        <v>80</v>
      </c>
      <c r="F84" s="33">
        <v>3</v>
      </c>
      <c r="G84" s="33" t="s">
        <v>280</v>
      </c>
      <c r="H84" s="33">
        <v>2</v>
      </c>
      <c r="I84" s="33">
        <v>4</v>
      </c>
      <c r="J84" s="33">
        <v>1</v>
      </c>
      <c r="K84" s="25">
        <f>Lorcana[[#This Row],[Nb de cartes]]-Lorcana[[#This Row],[dont Nb brillant]]</f>
        <v>14</v>
      </c>
      <c r="L84" s="25">
        <f>Desks[[#This Row],[Classeur]]-(SUM(Desks[[#This Row],[Desk J1]:[Desk A2]]))</f>
        <v>10</v>
      </c>
      <c r="M84" s="77"/>
      <c r="N84" s="78">
        <v>4</v>
      </c>
      <c r="O84" s="77"/>
      <c r="P84" s="25"/>
    </row>
    <row r="85" spans="2:16" x14ac:dyDescent="0.25">
      <c r="B85" s="25">
        <v>82</v>
      </c>
      <c r="C85" s="25" t="s">
        <v>126</v>
      </c>
      <c r="D85" s="20" t="s">
        <v>34</v>
      </c>
      <c r="E85" s="28" t="s">
        <v>80</v>
      </c>
      <c r="F85" s="33">
        <v>6</v>
      </c>
      <c r="G85" s="33" t="s">
        <v>280</v>
      </c>
      <c r="H85" s="33">
        <v>5</v>
      </c>
      <c r="I85" s="33">
        <v>5</v>
      </c>
      <c r="J85" s="33">
        <v>2</v>
      </c>
      <c r="K85" s="25">
        <f>Lorcana[[#This Row],[Nb de cartes]]-Lorcana[[#This Row],[dont Nb brillant]]</f>
        <v>6</v>
      </c>
      <c r="L85" s="25">
        <f>Desks[[#This Row],[Classeur]]-(SUM(Desks[[#This Row],[Desk J1]:[Desk A2]]))</f>
        <v>6</v>
      </c>
      <c r="M85" s="77"/>
      <c r="N85" s="78"/>
      <c r="O85" s="77"/>
      <c r="P85" s="25"/>
    </row>
    <row r="86" spans="2:16" x14ac:dyDescent="0.25">
      <c r="B86" s="25">
        <v>83</v>
      </c>
      <c r="C86" s="25" t="s">
        <v>127</v>
      </c>
      <c r="D86" s="20" t="s">
        <v>34</v>
      </c>
      <c r="E86" s="28" t="s">
        <v>80</v>
      </c>
      <c r="F86" s="33">
        <v>5</v>
      </c>
      <c r="G86" s="33" t="s">
        <v>280</v>
      </c>
      <c r="H86" s="33">
        <v>4</v>
      </c>
      <c r="I86" s="33">
        <v>5</v>
      </c>
      <c r="J86" s="33">
        <v>2</v>
      </c>
      <c r="K86" s="25">
        <f>Lorcana[[#This Row],[Nb de cartes]]-Lorcana[[#This Row],[dont Nb brillant]]</f>
        <v>10</v>
      </c>
      <c r="L86" s="25">
        <f>Desks[[#This Row],[Classeur]]-(SUM(Desks[[#This Row],[Desk J1]:[Desk A2]]))</f>
        <v>10</v>
      </c>
      <c r="M86" s="77"/>
      <c r="N86" s="78"/>
      <c r="O86" s="77"/>
      <c r="P86" s="25"/>
    </row>
    <row r="87" spans="2:16" x14ac:dyDescent="0.25">
      <c r="B87" s="25">
        <v>84</v>
      </c>
      <c r="C87" s="25" t="s">
        <v>128</v>
      </c>
      <c r="D87" s="20" t="s">
        <v>34</v>
      </c>
      <c r="E87" s="28" t="s">
        <v>80</v>
      </c>
      <c r="F87" s="33">
        <v>5</v>
      </c>
      <c r="G87" s="33" t="s">
        <v>281</v>
      </c>
      <c r="H87" s="33">
        <v>2</v>
      </c>
      <c r="I87" s="33">
        <v>4</v>
      </c>
      <c r="J87" s="33">
        <v>3</v>
      </c>
      <c r="K87" s="25">
        <f>Lorcana[[#This Row],[Nb de cartes]]-Lorcana[[#This Row],[dont Nb brillant]]</f>
        <v>3</v>
      </c>
      <c r="L87" s="25">
        <f>Desks[[#This Row],[Classeur]]-(SUM(Desks[[#This Row],[Desk J1]:[Desk A2]]))</f>
        <v>3</v>
      </c>
      <c r="M87" s="77"/>
      <c r="N87" s="78"/>
      <c r="O87" s="77"/>
      <c r="P87" s="25"/>
    </row>
    <row r="88" spans="2:16" x14ac:dyDescent="0.25">
      <c r="B88" s="25">
        <v>85</v>
      </c>
      <c r="C88" s="25" t="s">
        <v>129</v>
      </c>
      <c r="D88" s="20" t="s">
        <v>34</v>
      </c>
      <c r="E88" s="28" t="s">
        <v>80</v>
      </c>
      <c r="F88" s="33">
        <v>6</v>
      </c>
      <c r="G88" s="33" t="s">
        <v>281</v>
      </c>
      <c r="H88" s="33">
        <v>1</v>
      </c>
      <c r="I88" s="33">
        <v>5</v>
      </c>
      <c r="J88" s="33">
        <v>1</v>
      </c>
      <c r="K88" s="25">
        <f>Lorcana[[#This Row],[Nb de cartes]]-Lorcana[[#This Row],[dont Nb brillant]]</f>
        <v>6</v>
      </c>
      <c r="L88" s="25">
        <f>Desks[[#This Row],[Classeur]]-(SUM(Desks[[#This Row],[Desk J1]:[Desk A2]]))</f>
        <v>6</v>
      </c>
      <c r="M88" s="77"/>
      <c r="N88" s="78"/>
      <c r="O88" s="77"/>
      <c r="P88" s="25"/>
    </row>
    <row r="89" spans="2:16" x14ac:dyDescent="0.25">
      <c r="B89" s="25">
        <v>86</v>
      </c>
      <c r="C89" s="25" t="s">
        <v>130</v>
      </c>
      <c r="D89" s="20" t="s">
        <v>34</v>
      </c>
      <c r="E89" s="28" t="s">
        <v>80</v>
      </c>
      <c r="F89" s="33">
        <v>5</v>
      </c>
      <c r="G89" s="33" t="s">
        <v>280</v>
      </c>
      <c r="H89" s="33">
        <v>2</v>
      </c>
      <c r="I89" s="33">
        <v>4</v>
      </c>
      <c r="J89" s="33">
        <v>3</v>
      </c>
      <c r="K89" s="25">
        <f>Lorcana[[#This Row],[Nb de cartes]]-Lorcana[[#This Row],[dont Nb brillant]]</f>
        <v>11</v>
      </c>
      <c r="L89" s="25">
        <f>Desks[[#This Row],[Classeur]]-(SUM(Desks[[#This Row],[Desk J1]:[Desk A2]]))</f>
        <v>7</v>
      </c>
      <c r="M89" s="77"/>
      <c r="N89" s="78">
        <v>4</v>
      </c>
      <c r="O89" s="77"/>
      <c r="P89" s="25"/>
    </row>
    <row r="90" spans="2:16" x14ac:dyDescent="0.25">
      <c r="B90" s="25">
        <v>87</v>
      </c>
      <c r="C90" s="25" t="s">
        <v>131</v>
      </c>
      <c r="D90" s="20" t="s">
        <v>34</v>
      </c>
      <c r="E90" s="28" t="s">
        <v>80</v>
      </c>
      <c r="F90" s="33">
        <v>2</v>
      </c>
      <c r="G90" s="33" t="s">
        <v>280</v>
      </c>
      <c r="H90" s="33">
        <v>2</v>
      </c>
      <c r="I90" s="33">
        <v>1</v>
      </c>
      <c r="J90" s="33">
        <v>1</v>
      </c>
      <c r="K90" s="25">
        <f>Lorcana[[#This Row],[Nb de cartes]]-Lorcana[[#This Row],[dont Nb brillant]]</f>
        <v>14</v>
      </c>
      <c r="L90" s="25">
        <f>Desks[[#This Row],[Classeur]]-(SUM(Desks[[#This Row],[Desk J1]:[Desk A2]]))</f>
        <v>10</v>
      </c>
      <c r="M90" s="77"/>
      <c r="N90" s="78">
        <v>4</v>
      </c>
      <c r="O90" s="77"/>
      <c r="P90" s="25"/>
    </row>
    <row r="91" spans="2:16" x14ac:dyDescent="0.25">
      <c r="B91" s="25">
        <v>88</v>
      </c>
      <c r="C91" s="25" t="s">
        <v>132</v>
      </c>
      <c r="D91" s="20" t="s">
        <v>34</v>
      </c>
      <c r="E91" s="28" t="s">
        <v>80</v>
      </c>
      <c r="F91" s="33">
        <v>7</v>
      </c>
      <c r="G91" s="33" t="s">
        <v>281</v>
      </c>
      <c r="H91" s="33">
        <v>6</v>
      </c>
      <c r="I91" s="33">
        <v>5</v>
      </c>
      <c r="J91" s="33">
        <v>2</v>
      </c>
      <c r="K91" s="25">
        <f>Lorcana[[#This Row],[Nb de cartes]]-Lorcana[[#This Row],[dont Nb brillant]]</f>
        <v>3</v>
      </c>
      <c r="L91" s="25">
        <f>Desks[[#This Row],[Classeur]]-(SUM(Desks[[#This Row],[Desk J1]:[Desk A2]]))</f>
        <v>3</v>
      </c>
      <c r="M91" s="77"/>
      <c r="N91" s="78"/>
      <c r="O91" s="77"/>
      <c r="P91" s="25"/>
    </row>
    <row r="92" spans="2:16" x14ac:dyDescent="0.25">
      <c r="B92" s="25">
        <v>89</v>
      </c>
      <c r="C92" s="25" t="s">
        <v>133</v>
      </c>
      <c r="D92" s="20" t="s">
        <v>34</v>
      </c>
      <c r="E92" s="28" t="s">
        <v>80</v>
      </c>
      <c r="F92" s="33">
        <v>3</v>
      </c>
      <c r="G92" s="33" t="s">
        <v>280</v>
      </c>
      <c r="H92" s="33">
        <v>3</v>
      </c>
      <c r="I92" s="33">
        <v>4</v>
      </c>
      <c r="J92" s="33">
        <v>1</v>
      </c>
      <c r="K92" s="25">
        <f>Lorcana[[#This Row],[Nb de cartes]]-Lorcana[[#This Row],[dont Nb brillant]]</f>
        <v>14</v>
      </c>
      <c r="L92" s="25">
        <f>Desks[[#This Row],[Classeur]]-(SUM(Desks[[#This Row],[Desk J1]:[Desk A2]]))</f>
        <v>14</v>
      </c>
      <c r="M92" s="77"/>
      <c r="N92" s="78"/>
      <c r="O92" s="77"/>
      <c r="P92" s="25"/>
    </row>
    <row r="93" spans="2:16" x14ac:dyDescent="0.25">
      <c r="B93" s="25">
        <v>90</v>
      </c>
      <c r="C93" s="25" t="s">
        <v>134</v>
      </c>
      <c r="D93" s="20" t="s">
        <v>34</v>
      </c>
      <c r="E93" s="28" t="s">
        <v>80</v>
      </c>
      <c r="F93" s="33">
        <v>6</v>
      </c>
      <c r="G93" s="33" t="s">
        <v>280</v>
      </c>
      <c r="H93" s="33">
        <v>3</v>
      </c>
      <c r="I93" s="33">
        <v>6</v>
      </c>
      <c r="J93" s="33">
        <v>2</v>
      </c>
      <c r="K93" s="25">
        <f>Lorcana[[#This Row],[Nb de cartes]]-Lorcana[[#This Row],[dont Nb brillant]]</f>
        <v>5</v>
      </c>
      <c r="L93" s="25">
        <f>Desks[[#This Row],[Classeur]]-(SUM(Desks[[#This Row],[Desk J1]:[Desk A2]]))</f>
        <v>3</v>
      </c>
      <c r="M93" s="77"/>
      <c r="N93" s="78">
        <v>2</v>
      </c>
      <c r="O93" s="77"/>
      <c r="P93" s="25"/>
    </row>
    <row r="94" spans="2:16" x14ac:dyDescent="0.25">
      <c r="B94" s="25">
        <v>91</v>
      </c>
      <c r="C94" s="25" t="s">
        <v>135</v>
      </c>
      <c r="D94" s="20" t="s">
        <v>34</v>
      </c>
      <c r="E94" s="28" t="s">
        <v>80</v>
      </c>
      <c r="F94" s="33">
        <v>3</v>
      </c>
      <c r="G94" s="33" t="s">
        <v>280</v>
      </c>
      <c r="H94" s="33">
        <v>3</v>
      </c>
      <c r="I94" s="33">
        <v>2</v>
      </c>
      <c r="J94" s="33">
        <v>1</v>
      </c>
      <c r="K94" s="25">
        <f>Lorcana[[#This Row],[Nb de cartes]]-Lorcana[[#This Row],[dont Nb brillant]]</f>
        <v>14</v>
      </c>
      <c r="L94" s="25">
        <f>Desks[[#This Row],[Classeur]]-(SUM(Desks[[#This Row],[Desk J1]:[Desk A2]]))</f>
        <v>10</v>
      </c>
      <c r="M94" s="77"/>
      <c r="N94" s="78">
        <v>4</v>
      </c>
      <c r="O94" s="77"/>
      <c r="P94" s="25"/>
    </row>
    <row r="95" spans="2:16" x14ac:dyDescent="0.25">
      <c r="B95" s="25">
        <v>92</v>
      </c>
      <c r="C95" s="25" t="s">
        <v>136</v>
      </c>
      <c r="D95" s="20" t="s">
        <v>34</v>
      </c>
      <c r="E95" s="28" t="s">
        <v>80</v>
      </c>
      <c r="F95" s="33">
        <v>2</v>
      </c>
      <c r="G95" s="33" t="s">
        <v>280</v>
      </c>
      <c r="H95" s="33">
        <v>1</v>
      </c>
      <c r="I95" s="33">
        <v>4</v>
      </c>
      <c r="J95" s="33">
        <v>1</v>
      </c>
      <c r="K95" s="25">
        <f>Lorcana[[#This Row],[Nb de cartes]]-Lorcana[[#This Row],[dont Nb brillant]]</f>
        <v>9</v>
      </c>
      <c r="L95" s="25">
        <f>Desks[[#This Row],[Classeur]]-(SUM(Desks[[#This Row],[Desk J1]:[Desk A2]]))</f>
        <v>9</v>
      </c>
      <c r="M95" s="77"/>
      <c r="N95" s="78"/>
      <c r="O95" s="77"/>
      <c r="P95" s="25"/>
    </row>
    <row r="96" spans="2:16" x14ac:dyDescent="0.25">
      <c r="B96" s="25">
        <v>93</v>
      </c>
      <c r="C96" s="25" t="s">
        <v>137</v>
      </c>
      <c r="D96" s="20" t="s">
        <v>34</v>
      </c>
      <c r="E96" s="28" t="s">
        <v>80</v>
      </c>
      <c r="F96" s="33">
        <v>4</v>
      </c>
      <c r="G96" s="33" t="s">
        <v>280</v>
      </c>
      <c r="H96" s="33">
        <v>2</v>
      </c>
      <c r="I96" s="33">
        <v>3</v>
      </c>
      <c r="J96" s="33">
        <v>2</v>
      </c>
      <c r="K96" s="25">
        <f>Lorcana[[#This Row],[Nb de cartes]]-Lorcana[[#This Row],[dont Nb brillant]]</f>
        <v>12</v>
      </c>
      <c r="L96" s="25">
        <f>Desks[[#This Row],[Classeur]]-(SUM(Desks[[#This Row],[Desk J1]:[Desk A2]]))</f>
        <v>9</v>
      </c>
      <c r="M96" s="77"/>
      <c r="N96" s="78">
        <v>3</v>
      </c>
      <c r="O96" s="77"/>
      <c r="P96" s="25"/>
    </row>
    <row r="97" spans="2:16" x14ac:dyDescent="0.25">
      <c r="B97" s="25">
        <v>94</v>
      </c>
      <c r="C97" s="25" t="s">
        <v>138</v>
      </c>
      <c r="D97" s="20" t="s">
        <v>34</v>
      </c>
      <c r="E97" s="28" t="s">
        <v>68</v>
      </c>
      <c r="F97" s="33">
        <v>3</v>
      </c>
      <c r="G97" s="33" t="s">
        <v>281</v>
      </c>
      <c r="H97" s="33"/>
      <c r="I97" s="33"/>
      <c r="J97" s="33"/>
      <c r="K97" s="25">
        <f>Lorcana[[#This Row],[Nb de cartes]]-Lorcana[[#This Row],[dont Nb brillant]]</f>
        <v>8</v>
      </c>
      <c r="L97" s="25">
        <f>Desks[[#This Row],[Classeur]]-(SUM(Desks[[#This Row],[Desk J1]:[Desk A2]]))</f>
        <v>8</v>
      </c>
      <c r="M97" s="77"/>
      <c r="N97" s="78"/>
      <c r="O97" s="77"/>
      <c r="P97" s="25"/>
    </row>
    <row r="98" spans="2:16" x14ac:dyDescent="0.25">
      <c r="B98" s="25">
        <v>95</v>
      </c>
      <c r="C98" s="25" t="s">
        <v>139</v>
      </c>
      <c r="D98" s="20" t="s">
        <v>34</v>
      </c>
      <c r="E98" s="28" t="s">
        <v>66</v>
      </c>
      <c r="F98" s="33">
        <v>3</v>
      </c>
      <c r="G98" s="33" t="s">
        <v>281</v>
      </c>
      <c r="H98" s="33"/>
      <c r="I98" s="33"/>
      <c r="J98" s="33"/>
      <c r="K98" s="25">
        <f>Lorcana[[#This Row],[Nb de cartes]]-Lorcana[[#This Row],[dont Nb brillant]]</f>
        <v>12</v>
      </c>
      <c r="L98" s="25">
        <f>Desks[[#This Row],[Classeur]]-(SUM(Desks[[#This Row],[Desk J1]:[Desk A2]]))</f>
        <v>12</v>
      </c>
      <c r="M98" s="77"/>
      <c r="N98" s="78"/>
      <c r="O98" s="77"/>
      <c r="P98" s="25"/>
    </row>
    <row r="99" spans="2:16" x14ac:dyDescent="0.25">
      <c r="B99" s="25">
        <v>96</v>
      </c>
      <c r="C99" s="25" t="s">
        <v>140</v>
      </c>
      <c r="D99" s="20" t="s">
        <v>34</v>
      </c>
      <c r="E99" s="28" t="s">
        <v>68</v>
      </c>
      <c r="F99" s="33">
        <v>1</v>
      </c>
      <c r="G99" s="33" t="s">
        <v>281</v>
      </c>
      <c r="H99" s="33"/>
      <c r="I99" s="33"/>
      <c r="J99" s="33"/>
      <c r="K99" s="25">
        <f>Lorcana[[#This Row],[Nb de cartes]]-Lorcana[[#This Row],[dont Nb brillant]]</f>
        <v>14</v>
      </c>
      <c r="L99" s="25">
        <f>Desks[[#This Row],[Classeur]]-(SUM(Desks[[#This Row],[Desk J1]:[Desk A2]]))</f>
        <v>14</v>
      </c>
      <c r="M99" s="77"/>
      <c r="N99" s="78"/>
      <c r="O99" s="77"/>
      <c r="P99" s="25"/>
    </row>
    <row r="100" spans="2:16" x14ac:dyDescent="0.25">
      <c r="B100" s="25">
        <v>97</v>
      </c>
      <c r="C100" s="25" t="s">
        <v>141</v>
      </c>
      <c r="D100" s="20" t="s">
        <v>34</v>
      </c>
      <c r="E100" s="28" t="s">
        <v>68</v>
      </c>
      <c r="F100" s="33">
        <v>5</v>
      </c>
      <c r="G100" s="33" t="s">
        <v>281</v>
      </c>
      <c r="H100" s="33"/>
      <c r="I100" s="33"/>
      <c r="J100" s="33"/>
      <c r="K100" s="25">
        <f>Lorcana[[#This Row],[Nb de cartes]]-Lorcana[[#This Row],[dont Nb brillant]]</f>
        <v>4</v>
      </c>
      <c r="L100" s="25">
        <f>Desks[[#This Row],[Classeur]]-(SUM(Desks[[#This Row],[Desk J1]:[Desk A2]]))</f>
        <v>4</v>
      </c>
      <c r="M100" s="77"/>
      <c r="N100" s="78"/>
      <c r="O100" s="77"/>
      <c r="P100" s="25"/>
    </row>
    <row r="101" spans="2:16" x14ac:dyDescent="0.25">
      <c r="B101" s="25">
        <v>98</v>
      </c>
      <c r="C101" s="25" t="s">
        <v>142</v>
      </c>
      <c r="D101" s="20" t="s">
        <v>34</v>
      </c>
      <c r="E101" s="28" t="s">
        <v>66</v>
      </c>
      <c r="F101" s="33">
        <v>2</v>
      </c>
      <c r="G101" s="33" t="s">
        <v>280</v>
      </c>
      <c r="H101" s="33"/>
      <c r="I101" s="33"/>
      <c r="J101" s="33"/>
      <c r="K101" s="25">
        <f>Lorcana[[#This Row],[Nb de cartes]]-Lorcana[[#This Row],[dont Nb brillant]]</f>
        <v>11</v>
      </c>
      <c r="L101" s="25">
        <f>Desks[[#This Row],[Classeur]]-(SUM(Desks[[#This Row],[Desk J1]:[Desk A2]]))</f>
        <v>11</v>
      </c>
      <c r="M101" s="77"/>
      <c r="N101" s="78"/>
      <c r="O101" s="77"/>
      <c r="P101" s="25"/>
    </row>
    <row r="102" spans="2:16" x14ac:dyDescent="0.25">
      <c r="B102" s="25">
        <v>99</v>
      </c>
      <c r="C102" s="25" t="s">
        <v>143</v>
      </c>
      <c r="D102" s="20" t="s">
        <v>34</v>
      </c>
      <c r="E102" s="28" t="s">
        <v>68</v>
      </c>
      <c r="F102" s="33">
        <v>3</v>
      </c>
      <c r="G102" s="33" t="s">
        <v>280</v>
      </c>
      <c r="H102" s="33"/>
      <c r="I102" s="33"/>
      <c r="J102" s="33"/>
      <c r="K102" s="25">
        <f>Lorcana[[#This Row],[Nb de cartes]]-Lorcana[[#This Row],[dont Nb brillant]]</f>
        <v>8</v>
      </c>
      <c r="L102" s="25">
        <f>Desks[[#This Row],[Classeur]]-(SUM(Desks[[#This Row],[Desk J1]:[Desk A2]]))</f>
        <v>8</v>
      </c>
      <c r="M102" s="77"/>
      <c r="N102" s="78"/>
      <c r="O102" s="77"/>
      <c r="P102" s="25"/>
    </row>
    <row r="103" spans="2:16" x14ac:dyDescent="0.25">
      <c r="B103" s="25">
        <v>100</v>
      </c>
      <c r="C103" s="25" t="s">
        <v>144</v>
      </c>
      <c r="D103" s="20" t="s">
        <v>34</v>
      </c>
      <c r="E103" s="28" t="s">
        <v>68</v>
      </c>
      <c r="F103" s="33">
        <v>1</v>
      </c>
      <c r="G103" s="33" t="s">
        <v>280</v>
      </c>
      <c r="H103" s="33"/>
      <c r="I103" s="33"/>
      <c r="J103" s="33"/>
      <c r="K103" s="25">
        <f>Lorcana[[#This Row],[Nb de cartes]]-Lorcana[[#This Row],[dont Nb brillant]]</f>
        <v>15</v>
      </c>
      <c r="L103" s="25">
        <f>Desks[[#This Row],[Classeur]]-(SUM(Desks[[#This Row],[Desk J1]:[Desk A2]]))</f>
        <v>15</v>
      </c>
      <c r="M103" s="77"/>
      <c r="N103" s="78"/>
      <c r="O103" s="77"/>
      <c r="P103" s="25"/>
    </row>
    <row r="104" spans="2:16" x14ac:dyDescent="0.25">
      <c r="B104" s="25">
        <v>101</v>
      </c>
      <c r="C104" s="25" t="s">
        <v>145</v>
      </c>
      <c r="D104" s="20" t="s">
        <v>34</v>
      </c>
      <c r="E104" s="28" t="s">
        <v>75</v>
      </c>
      <c r="F104" s="33">
        <v>2</v>
      </c>
      <c r="G104" s="33" t="s">
        <v>281</v>
      </c>
      <c r="H104" s="33"/>
      <c r="I104" s="33"/>
      <c r="J104" s="33"/>
      <c r="K104" s="25">
        <f>Lorcana[[#This Row],[Nb de cartes]]-Lorcana[[#This Row],[dont Nb brillant]]</f>
        <v>13</v>
      </c>
      <c r="L104" s="25">
        <f>Desks[[#This Row],[Classeur]]-(SUM(Desks[[#This Row],[Desk J1]:[Desk A2]]))</f>
        <v>13</v>
      </c>
      <c r="M104" s="77"/>
      <c r="N104" s="78"/>
      <c r="O104" s="77"/>
      <c r="P104" s="25"/>
    </row>
    <row r="105" spans="2:16" x14ac:dyDescent="0.25">
      <c r="B105" s="25">
        <v>102</v>
      </c>
      <c r="C105" s="25" t="s">
        <v>146</v>
      </c>
      <c r="D105" s="20" t="s">
        <v>34</v>
      </c>
      <c r="E105" s="28" t="s">
        <v>75</v>
      </c>
      <c r="F105" s="33">
        <v>2</v>
      </c>
      <c r="G105" s="33" t="s">
        <v>280</v>
      </c>
      <c r="H105" s="33"/>
      <c r="I105" s="33"/>
      <c r="J105" s="33"/>
      <c r="K105" s="25">
        <f>Lorcana[[#This Row],[Nb de cartes]]-Lorcana[[#This Row],[dont Nb brillant]]</f>
        <v>19</v>
      </c>
      <c r="L105" s="25">
        <f>Desks[[#This Row],[Classeur]]-(SUM(Desks[[#This Row],[Desk J1]:[Desk A2]]))</f>
        <v>19</v>
      </c>
      <c r="M105" s="77"/>
      <c r="N105" s="78"/>
      <c r="O105" s="77"/>
      <c r="P105" s="25"/>
    </row>
    <row r="106" spans="2:16" x14ac:dyDescent="0.25">
      <c r="B106" s="25">
        <v>103</v>
      </c>
      <c r="C106" s="25" t="s">
        <v>147</v>
      </c>
      <c r="D106" s="21" t="s">
        <v>30</v>
      </c>
      <c r="E106" s="28" t="s">
        <v>80</v>
      </c>
      <c r="F106" s="33">
        <v>3</v>
      </c>
      <c r="G106" s="33" t="s">
        <v>280</v>
      </c>
      <c r="H106" s="33">
        <v>3</v>
      </c>
      <c r="I106" s="33">
        <v>2</v>
      </c>
      <c r="J106" s="33">
        <v>2</v>
      </c>
      <c r="K106" s="25">
        <f>Lorcana[[#This Row],[Nb de cartes]]-Lorcana[[#This Row],[dont Nb brillant]]</f>
        <v>12</v>
      </c>
      <c r="L106" s="25">
        <f>Desks[[#This Row],[Classeur]]-(SUM(Desks[[#This Row],[Desk J1]:[Desk A2]]))</f>
        <v>12</v>
      </c>
      <c r="M106" s="77"/>
      <c r="N106" s="78"/>
      <c r="O106" s="77"/>
      <c r="P106" s="25"/>
    </row>
    <row r="107" spans="2:16" x14ac:dyDescent="0.25">
      <c r="B107" s="25">
        <v>104</v>
      </c>
      <c r="C107" s="25" t="s">
        <v>148</v>
      </c>
      <c r="D107" s="21" t="s">
        <v>30</v>
      </c>
      <c r="E107" s="28" t="s">
        <v>80</v>
      </c>
      <c r="F107" s="33">
        <v>7</v>
      </c>
      <c r="G107" s="33" t="s">
        <v>280</v>
      </c>
      <c r="H107" s="33">
        <v>5</v>
      </c>
      <c r="I107" s="33">
        <v>5</v>
      </c>
      <c r="J107" s="33">
        <v>2</v>
      </c>
      <c r="K107" s="25">
        <f>Lorcana[[#This Row],[Nb de cartes]]-Lorcana[[#This Row],[dont Nb brillant]]</f>
        <v>4</v>
      </c>
      <c r="L107" s="25">
        <f>Desks[[#This Row],[Classeur]]-(SUM(Desks[[#This Row],[Desk J1]:[Desk A2]]))</f>
        <v>4</v>
      </c>
      <c r="M107" s="77"/>
      <c r="N107" s="78"/>
      <c r="O107" s="77"/>
      <c r="P107" s="25"/>
    </row>
    <row r="108" spans="2:16" x14ac:dyDescent="0.25">
      <c r="B108" s="25">
        <v>105</v>
      </c>
      <c r="C108" s="25" t="s">
        <v>149</v>
      </c>
      <c r="D108" s="21" t="s">
        <v>30</v>
      </c>
      <c r="E108" s="28" t="s">
        <v>80</v>
      </c>
      <c r="F108" s="33">
        <v>3</v>
      </c>
      <c r="G108" s="33" t="s">
        <v>280</v>
      </c>
      <c r="H108" s="33">
        <v>2</v>
      </c>
      <c r="I108" s="33">
        <v>2</v>
      </c>
      <c r="J108" s="33">
        <v>1</v>
      </c>
      <c r="K108" s="25">
        <f>Lorcana[[#This Row],[Nb de cartes]]-Lorcana[[#This Row],[dont Nb brillant]]</f>
        <v>16</v>
      </c>
      <c r="L108" s="25">
        <f>Desks[[#This Row],[Classeur]]-(SUM(Desks[[#This Row],[Desk J1]:[Desk A2]]))</f>
        <v>16</v>
      </c>
      <c r="M108" s="77"/>
      <c r="N108" s="78"/>
      <c r="O108" s="77"/>
      <c r="P108" s="25"/>
    </row>
    <row r="109" spans="2:16" x14ac:dyDescent="0.25">
      <c r="B109" s="25">
        <v>106</v>
      </c>
      <c r="C109" s="25" t="s">
        <v>151</v>
      </c>
      <c r="D109" s="21" t="s">
        <v>30</v>
      </c>
      <c r="E109" s="28" t="s">
        <v>80</v>
      </c>
      <c r="F109" s="33">
        <v>5</v>
      </c>
      <c r="G109" s="33" t="s">
        <v>280</v>
      </c>
      <c r="H109" s="33">
        <v>6</v>
      </c>
      <c r="I109" s="33">
        <v>5</v>
      </c>
      <c r="J109" s="33">
        <v>1</v>
      </c>
      <c r="K109" s="25">
        <f>Lorcana[[#This Row],[Nb de cartes]]-Lorcana[[#This Row],[dont Nb brillant]]</f>
        <v>10</v>
      </c>
      <c r="L109" s="25">
        <f>Desks[[#This Row],[Classeur]]-(SUM(Desks[[#This Row],[Desk J1]:[Desk A2]]))</f>
        <v>10</v>
      </c>
      <c r="M109" s="77"/>
      <c r="N109" s="78"/>
      <c r="O109" s="77"/>
      <c r="P109" s="25"/>
    </row>
    <row r="110" spans="2:16" x14ac:dyDescent="0.25">
      <c r="B110" s="25">
        <v>107</v>
      </c>
      <c r="C110" s="25" t="s">
        <v>150</v>
      </c>
      <c r="D110" s="21" t="s">
        <v>30</v>
      </c>
      <c r="E110" s="28" t="s">
        <v>80</v>
      </c>
      <c r="F110" s="33">
        <v>7</v>
      </c>
      <c r="G110" s="33" t="s">
        <v>280</v>
      </c>
      <c r="H110" s="33">
        <v>5</v>
      </c>
      <c r="I110" s="33">
        <v>5</v>
      </c>
      <c r="J110" s="33">
        <v>2</v>
      </c>
      <c r="K110" s="25">
        <f>Lorcana[[#This Row],[Nb de cartes]]-Lorcana[[#This Row],[dont Nb brillant]]</f>
        <v>3</v>
      </c>
      <c r="L110" s="25">
        <f>Desks[[#This Row],[Classeur]]-(SUM(Desks[[#This Row],[Desk J1]:[Desk A2]]))</f>
        <v>3</v>
      </c>
      <c r="M110" s="77"/>
      <c r="N110" s="78"/>
      <c r="O110" s="77"/>
      <c r="P110" s="25"/>
    </row>
    <row r="111" spans="2:16" x14ac:dyDescent="0.25">
      <c r="B111" s="25">
        <v>108</v>
      </c>
      <c r="C111" s="25" t="s">
        <v>152</v>
      </c>
      <c r="D111" s="21" t="s">
        <v>30</v>
      </c>
      <c r="E111" s="28" t="s">
        <v>80</v>
      </c>
      <c r="F111" s="33">
        <v>2</v>
      </c>
      <c r="G111" s="33" t="s">
        <v>280</v>
      </c>
      <c r="H111" s="33">
        <v>2</v>
      </c>
      <c r="I111" s="33">
        <v>3</v>
      </c>
      <c r="J111" s="33">
        <v>1</v>
      </c>
      <c r="K111" s="25">
        <f>Lorcana[[#This Row],[Nb de cartes]]-Lorcana[[#This Row],[dont Nb brillant]]</f>
        <v>14</v>
      </c>
      <c r="L111" s="25">
        <f>Desks[[#This Row],[Classeur]]-(SUM(Desks[[#This Row],[Desk J1]:[Desk A2]]))</f>
        <v>14</v>
      </c>
      <c r="M111" s="77"/>
      <c r="N111" s="78"/>
      <c r="O111" s="77"/>
      <c r="P111" s="25"/>
    </row>
    <row r="112" spans="2:16" x14ac:dyDescent="0.25">
      <c r="B112" s="25">
        <v>109</v>
      </c>
      <c r="C112" s="25" t="s">
        <v>153</v>
      </c>
      <c r="D112" s="21" t="s">
        <v>30</v>
      </c>
      <c r="E112" s="28" t="s">
        <v>80</v>
      </c>
      <c r="F112" s="33">
        <v>4</v>
      </c>
      <c r="G112" s="33" t="s">
        <v>280</v>
      </c>
      <c r="H112" s="33">
        <v>3</v>
      </c>
      <c r="I112" s="33">
        <v>4</v>
      </c>
      <c r="J112" s="33">
        <v>1</v>
      </c>
      <c r="K112" s="25">
        <f>Lorcana[[#This Row],[Nb de cartes]]-Lorcana[[#This Row],[dont Nb brillant]]</f>
        <v>15</v>
      </c>
      <c r="L112" s="25">
        <f>Desks[[#This Row],[Classeur]]-(SUM(Desks[[#This Row],[Desk J1]:[Desk A2]]))</f>
        <v>15</v>
      </c>
      <c r="M112" s="77"/>
      <c r="N112" s="78"/>
      <c r="O112" s="77"/>
      <c r="P112" s="25"/>
    </row>
    <row r="113" spans="2:16" x14ac:dyDescent="0.25">
      <c r="B113" s="25">
        <v>110</v>
      </c>
      <c r="C113" s="25" t="s">
        <v>154</v>
      </c>
      <c r="D113" s="21" t="s">
        <v>30</v>
      </c>
      <c r="E113" s="28" t="s">
        <v>80</v>
      </c>
      <c r="F113" s="33">
        <v>2</v>
      </c>
      <c r="G113" s="33" t="s">
        <v>280</v>
      </c>
      <c r="H113" s="33">
        <v>4</v>
      </c>
      <c r="I113" s="33">
        <v>2</v>
      </c>
      <c r="J113" s="33">
        <v>0</v>
      </c>
      <c r="K113" s="25">
        <f>Lorcana[[#This Row],[Nb de cartes]]-Lorcana[[#This Row],[dont Nb brillant]]</f>
        <v>11</v>
      </c>
      <c r="L113" s="25">
        <f>Desks[[#This Row],[Classeur]]-(SUM(Desks[[#This Row],[Desk J1]:[Desk A2]]))</f>
        <v>11</v>
      </c>
      <c r="M113" s="77"/>
      <c r="N113" s="78"/>
      <c r="O113" s="77"/>
      <c r="P113" s="25"/>
    </row>
    <row r="114" spans="2:16" x14ac:dyDescent="0.25">
      <c r="B114" s="25">
        <v>111</v>
      </c>
      <c r="C114" s="25" t="s">
        <v>155</v>
      </c>
      <c r="D114" s="21" t="s">
        <v>30</v>
      </c>
      <c r="E114" s="28" t="s">
        <v>80</v>
      </c>
      <c r="F114" s="33">
        <v>5</v>
      </c>
      <c r="G114" s="33" t="s">
        <v>280</v>
      </c>
      <c r="H114" s="33">
        <v>3</v>
      </c>
      <c r="I114" s="33">
        <v>4</v>
      </c>
      <c r="J114" s="33">
        <v>2</v>
      </c>
      <c r="K114" s="25">
        <f>Lorcana[[#This Row],[Nb de cartes]]-Lorcana[[#This Row],[dont Nb brillant]]</f>
        <v>14</v>
      </c>
      <c r="L114" s="25">
        <f>Desks[[#This Row],[Classeur]]-(SUM(Desks[[#This Row],[Desk J1]:[Desk A2]]))</f>
        <v>14</v>
      </c>
      <c r="M114" s="77"/>
      <c r="N114" s="78"/>
      <c r="O114" s="77"/>
      <c r="P114" s="25"/>
    </row>
    <row r="115" spans="2:16" x14ac:dyDescent="0.25">
      <c r="B115" s="25">
        <v>112</v>
      </c>
      <c r="C115" s="25" t="s">
        <v>156</v>
      </c>
      <c r="D115" s="21" t="s">
        <v>30</v>
      </c>
      <c r="E115" s="28" t="s">
        <v>80</v>
      </c>
      <c r="F115" s="33">
        <v>2</v>
      </c>
      <c r="G115" s="33" t="s">
        <v>280</v>
      </c>
      <c r="H115" s="33">
        <v>2</v>
      </c>
      <c r="I115" s="33">
        <v>2</v>
      </c>
      <c r="J115" s="33">
        <v>1</v>
      </c>
      <c r="K115" s="25">
        <f>Lorcana[[#This Row],[Nb de cartes]]-Lorcana[[#This Row],[dont Nb brillant]]</f>
        <v>2</v>
      </c>
      <c r="L115" s="25">
        <f>Desks[[#This Row],[Classeur]]-(SUM(Desks[[#This Row],[Desk J1]:[Desk A2]]))</f>
        <v>2</v>
      </c>
      <c r="M115" s="77"/>
      <c r="N115" s="78"/>
      <c r="O115" s="77"/>
      <c r="P115" s="25"/>
    </row>
    <row r="116" spans="2:16" x14ac:dyDescent="0.25">
      <c r="B116" s="25">
        <v>113</v>
      </c>
      <c r="C116" s="25" t="s">
        <v>157</v>
      </c>
      <c r="D116" s="21" t="s">
        <v>30</v>
      </c>
      <c r="E116" s="28" t="s">
        <v>80</v>
      </c>
      <c r="F116" s="33">
        <v>9</v>
      </c>
      <c r="G116" s="33" t="s">
        <v>280</v>
      </c>
      <c r="H116" s="33">
        <v>7</v>
      </c>
      <c r="I116" s="33">
        <v>5</v>
      </c>
      <c r="J116" s="33">
        <v>2</v>
      </c>
      <c r="K116" s="25">
        <f>Lorcana[[#This Row],[Nb de cartes]]-Lorcana[[#This Row],[dont Nb brillant]]</f>
        <v>1</v>
      </c>
      <c r="L116" s="25">
        <f>Desks[[#This Row],[Classeur]]-(SUM(Desks[[#This Row],[Desk J1]:[Desk A2]]))</f>
        <v>1</v>
      </c>
      <c r="M116" s="77"/>
      <c r="N116" s="78"/>
      <c r="O116" s="77"/>
      <c r="P116" s="25"/>
    </row>
    <row r="117" spans="2:16" x14ac:dyDescent="0.25">
      <c r="B117" s="25">
        <v>114</v>
      </c>
      <c r="C117" s="25" t="s">
        <v>257</v>
      </c>
      <c r="D117" s="21" t="s">
        <v>30</v>
      </c>
      <c r="E117" s="28" t="s">
        <v>80</v>
      </c>
      <c r="F117" s="33">
        <v>5</v>
      </c>
      <c r="G117" s="33" t="s">
        <v>280</v>
      </c>
      <c r="H117" s="33">
        <v>6</v>
      </c>
      <c r="I117" s="33">
        <v>5</v>
      </c>
      <c r="J117" s="33">
        <v>0</v>
      </c>
      <c r="K117" s="25">
        <f>Lorcana[[#This Row],[Nb de cartes]]-Lorcana[[#This Row],[dont Nb brillant]]</f>
        <v>5</v>
      </c>
      <c r="L117" s="25">
        <f>Desks[[#This Row],[Classeur]]-(SUM(Desks[[#This Row],[Desk J1]:[Desk A2]]))</f>
        <v>5</v>
      </c>
      <c r="M117" s="77"/>
      <c r="N117" s="78"/>
      <c r="O117" s="77"/>
      <c r="P117" s="25"/>
    </row>
    <row r="118" spans="2:16" x14ac:dyDescent="0.25">
      <c r="B118" s="25">
        <v>115</v>
      </c>
      <c r="C118" s="25" t="s">
        <v>158</v>
      </c>
      <c r="D118" s="21" t="s">
        <v>30</v>
      </c>
      <c r="E118" s="28" t="s">
        <v>80</v>
      </c>
      <c r="F118" s="33">
        <v>8</v>
      </c>
      <c r="G118" s="33" t="s">
        <v>280</v>
      </c>
      <c r="H118" s="33">
        <v>5</v>
      </c>
      <c r="I118" s="33">
        <v>5</v>
      </c>
      <c r="J118" s="33">
        <v>4</v>
      </c>
      <c r="K118" s="25">
        <f>Lorcana[[#This Row],[Nb de cartes]]-Lorcana[[#This Row],[dont Nb brillant]]</f>
        <v>5</v>
      </c>
      <c r="L118" s="25">
        <f>Desks[[#This Row],[Classeur]]-(SUM(Desks[[#This Row],[Desk J1]:[Desk A2]]))</f>
        <v>5</v>
      </c>
      <c r="M118" s="77"/>
      <c r="N118" s="78"/>
      <c r="O118" s="77"/>
      <c r="P118" s="25"/>
    </row>
    <row r="119" spans="2:16" x14ac:dyDescent="0.25">
      <c r="B119" s="25">
        <v>116</v>
      </c>
      <c r="C119" s="25" t="s">
        <v>159</v>
      </c>
      <c r="D119" s="21" t="s">
        <v>30</v>
      </c>
      <c r="E119" s="28" t="s">
        <v>80</v>
      </c>
      <c r="F119" s="33">
        <v>1</v>
      </c>
      <c r="G119" s="33" t="s">
        <v>280</v>
      </c>
      <c r="H119" s="33">
        <v>1</v>
      </c>
      <c r="I119" s="33">
        <v>3</v>
      </c>
      <c r="J119" s="33">
        <v>1</v>
      </c>
      <c r="K119" s="25">
        <f>Lorcana[[#This Row],[Nb de cartes]]-Lorcana[[#This Row],[dont Nb brillant]]</f>
        <v>17</v>
      </c>
      <c r="L119" s="25">
        <f>Desks[[#This Row],[Classeur]]-(SUM(Desks[[#This Row],[Desk J1]:[Desk A2]]))</f>
        <v>17</v>
      </c>
      <c r="M119" s="77"/>
      <c r="N119" s="78"/>
      <c r="O119" s="77"/>
      <c r="P119" s="25"/>
    </row>
    <row r="120" spans="2:16" x14ac:dyDescent="0.25">
      <c r="B120" s="25">
        <v>117</v>
      </c>
      <c r="C120" s="25" t="s">
        <v>160</v>
      </c>
      <c r="D120" s="21" t="s">
        <v>30</v>
      </c>
      <c r="E120" s="28" t="s">
        <v>80</v>
      </c>
      <c r="F120" s="33">
        <v>5</v>
      </c>
      <c r="G120" s="33" t="s">
        <v>280</v>
      </c>
      <c r="H120" s="33">
        <v>2</v>
      </c>
      <c r="I120" s="33">
        <v>6</v>
      </c>
      <c r="J120" s="33">
        <v>2</v>
      </c>
      <c r="K120" s="25">
        <f>Lorcana[[#This Row],[Nb de cartes]]-Lorcana[[#This Row],[dont Nb brillant]]</f>
        <v>7</v>
      </c>
      <c r="L120" s="25">
        <f>Desks[[#This Row],[Classeur]]-(SUM(Desks[[#This Row],[Desk J1]:[Desk A2]]))</f>
        <v>7</v>
      </c>
      <c r="M120" s="77"/>
      <c r="N120" s="78"/>
      <c r="O120" s="77"/>
      <c r="P120" s="25"/>
    </row>
    <row r="121" spans="2:16" x14ac:dyDescent="0.25">
      <c r="B121" s="25">
        <v>118</v>
      </c>
      <c r="C121" s="25" t="s">
        <v>161</v>
      </c>
      <c r="D121" s="21" t="s">
        <v>30</v>
      </c>
      <c r="E121" s="28" t="s">
        <v>80</v>
      </c>
      <c r="F121" s="33">
        <v>5</v>
      </c>
      <c r="G121" s="33" t="s">
        <v>280</v>
      </c>
      <c r="H121" s="33">
        <v>4</v>
      </c>
      <c r="I121" s="33">
        <v>5</v>
      </c>
      <c r="J121" s="33">
        <v>1</v>
      </c>
      <c r="K121" s="25">
        <f>Lorcana[[#This Row],[Nb de cartes]]-Lorcana[[#This Row],[dont Nb brillant]]</f>
        <v>3</v>
      </c>
      <c r="L121" s="25">
        <f>Desks[[#This Row],[Classeur]]-(SUM(Desks[[#This Row],[Desk J1]:[Desk A2]]))</f>
        <v>3</v>
      </c>
      <c r="M121" s="77"/>
      <c r="N121" s="78"/>
      <c r="O121" s="77"/>
      <c r="P121" s="25"/>
    </row>
    <row r="122" spans="2:16" x14ac:dyDescent="0.25">
      <c r="B122" s="25">
        <v>119</v>
      </c>
      <c r="C122" s="25" t="s">
        <v>162</v>
      </c>
      <c r="D122" s="21" t="s">
        <v>30</v>
      </c>
      <c r="E122" s="28" t="s">
        <v>80</v>
      </c>
      <c r="F122" s="33">
        <v>3</v>
      </c>
      <c r="G122" s="33" t="s">
        <v>281</v>
      </c>
      <c r="H122" s="33">
        <v>3</v>
      </c>
      <c r="I122" s="33">
        <v>2</v>
      </c>
      <c r="J122" s="33">
        <v>1</v>
      </c>
      <c r="K122" s="25">
        <f>Lorcana[[#This Row],[Nb de cartes]]-Lorcana[[#This Row],[dont Nb brillant]]</f>
        <v>14</v>
      </c>
      <c r="L122" s="25">
        <f>Desks[[#This Row],[Classeur]]-(SUM(Desks[[#This Row],[Desk J1]:[Desk A2]]))</f>
        <v>14</v>
      </c>
      <c r="M122" s="77"/>
      <c r="N122" s="78"/>
      <c r="O122" s="77"/>
      <c r="P122" s="25"/>
    </row>
    <row r="123" spans="2:16" x14ac:dyDescent="0.25">
      <c r="B123" s="25">
        <v>120</v>
      </c>
      <c r="C123" s="25" t="s">
        <v>163</v>
      </c>
      <c r="D123" s="21" t="s">
        <v>30</v>
      </c>
      <c r="E123" s="28" t="s">
        <v>80</v>
      </c>
      <c r="F123" s="33">
        <v>4</v>
      </c>
      <c r="G123" s="33" t="s">
        <v>280</v>
      </c>
      <c r="H123" s="33">
        <v>2</v>
      </c>
      <c r="I123" s="33">
        <v>3</v>
      </c>
      <c r="J123" s="33">
        <v>2</v>
      </c>
      <c r="K123" s="25">
        <f>Lorcana[[#This Row],[Nb de cartes]]-Lorcana[[#This Row],[dont Nb brillant]]</f>
        <v>18</v>
      </c>
      <c r="L123" s="25">
        <f>Desks[[#This Row],[Classeur]]-(SUM(Desks[[#This Row],[Desk J1]:[Desk A2]]))</f>
        <v>18</v>
      </c>
      <c r="M123" s="77"/>
      <c r="N123" s="78"/>
      <c r="O123" s="77"/>
      <c r="P123" s="25"/>
    </row>
    <row r="124" spans="2:16" x14ac:dyDescent="0.25">
      <c r="B124" s="25">
        <v>121</v>
      </c>
      <c r="C124" s="25" t="s">
        <v>164</v>
      </c>
      <c r="D124" s="21" t="s">
        <v>30</v>
      </c>
      <c r="E124" s="28" t="s">
        <v>80</v>
      </c>
      <c r="F124" s="33">
        <v>6</v>
      </c>
      <c r="G124" s="33" t="s">
        <v>281</v>
      </c>
      <c r="H124" s="33">
        <v>5</v>
      </c>
      <c r="I124" s="33">
        <v>4</v>
      </c>
      <c r="J124" s="33">
        <v>2</v>
      </c>
      <c r="K124" s="25">
        <f>Lorcana[[#This Row],[Nb de cartes]]-Lorcana[[#This Row],[dont Nb brillant]]</f>
        <v>13</v>
      </c>
      <c r="L124" s="25">
        <f>Desks[[#This Row],[Classeur]]-(SUM(Desks[[#This Row],[Desk J1]:[Desk A2]]))</f>
        <v>13</v>
      </c>
      <c r="M124" s="77"/>
      <c r="N124" s="78"/>
      <c r="O124" s="77"/>
      <c r="P124" s="25"/>
    </row>
    <row r="125" spans="2:16" x14ac:dyDescent="0.25">
      <c r="B125" s="25">
        <v>122</v>
      </c>
      <c r="C125" s="25" t="s">
        <v>165</v>
      </c>
      <c r="D125" s="21" t="s">
        <v>30</v>
      </c>
      <c r="E125" s="28" t="s">
        <v>80</v>
      </c>
      <c r="F125" s="33">
        <v>4</v>
      </c>
      <c r="G125" s="33" t="s">
        <v>281</v>
      </c>
      <c r="H125" s="33">
        <v>5</v>
      </c>
      <c r="I125" s="33">
        <v>3</v>
      </c>
      <c r="J125" s="33">
        <v>1</v>
      </c>
      <c r="K125" s="25">
        <f>Lorcana[[#This Row],[Nb de cartes]]-Lorcana[[#This Row],[dont Nb brillant]]</f>
        <v>14</v>
      </c>
      <c r="L125" s="25">
        <f>Desks[[#This Row],[Classeur]]-(SUM(Desks[[#This Row],[Desk J1]:[Desk A2]]))</f>
        <v>14</v>
      </c>
      <c r="M125" s="77"/>
      <c r="N125" s="78"/>
      <c r="O125" s="77"/>
      <c r="P125" s="25"/>
    </row>
    <row r="126" spans="2:16" x14ac:dyDescent="0.25">
      <c r="B126" s="25">
        <v>123</v>
      </c>
      <c r="C126" s="25" t="s">
        <v>166</v>
      </c>
      <c r="D126" s="21" t="s">
        <v>30</v>
      </c>
      <c r="E126" s="28" t="s">
        <v>80</v>
      </c>
      <c r="F126" s="33">
        <v>8</v>
      </c>
      <c r="G126" s="33" t="s">
        <v>281</v>
      </c>
      <c r="H126" s="33">
        <v>6</v>
      </c>
      <c r="I126" s="33">
        <v>6</v>
      </c>
      <c r="J126" s="33">
        <v>1</v>
      </c>
      <c r="K126" s="25">
        <f>Lorcana[[#This Row],[Nb de cartes]]-Lorcana[[#This Row],[dont Nb brillant]]</f>
        <v>6</v>
      </c>
      <c r="L126" s="25">
        <f>Desks[[#This Row],[Classeur]]-(SUM(Desks[[#This Row],[Desk J1]:[Desk A2]]))</f>
        <v>6</v>
      </c>
      <c r="M126" s="77"/>
      <c r="N126" s="78"/>
      <c r="O126" s="77"/>
      <c r="P126" s="25"/>
    </row>
    <row r="127" spans="2:16" x14ac:dyDescent="0.25">
      <c r="B127" s="25">
        <v>124</v>
      </c>
      <c r="C127" s="25" t="s">
        <v>167</v>
      </c>
      <c r="D127" s="21" t="s">
        <v>30</v>
      </c>
      <c r="E127" s="28" t="s">
        <v>80</v>
      </c>
      <c r="F127" s="33">
        <v>1</v>
      </c>
      <c r="G127" s="33" t="s">
        <v>280</v>
      </c>
      <c r="H127" s="33">
        <v>2</v>
      </c>
      <c r="I127" s="33">
        <v>2</v>
      </c>
      <c r="J127" s="33">
        <v>1</v>
      </c>
      <c r="K127" s="25">
        <f>Lorcana[[#This Row],[Nb de cartes]]-Lorcana[[#This Row],[dont Nb brillant]]</f>
        <v>13</v>
      </c>
      <c r="L127" s="25">
        <f>Desks[[#This Row],[Classeur]]-(SUM(Desks[[#This Row],[Desk J1]:[Desk A2]]))</f>
        <v>13</v>
      </c>
      <c r="M127" s="77"/>
      <c r="N127" s="78"/>
      <c r="O127" s="77"/>
      <c r="P127" s="25"/>
    </row>
    <row r="128" spans="2:16" x14ac:dyDescent="0.25">
      <c r="B128" s="25">
        <v>125</v>
      </c>
      <c r="C128" s="25" t="s">
        <v>168</v>
      </c>
      <c r="D128" s="21" t="s">
        <v>30</v>
      </c>
      <c r="E128" s="28" t="s">
        <v>80</v>
      </c>
      <c r="F128" s="33">
        <v>6</v>
      </c>
      <c r="G128" s="33" t="s">
        <v>280</v>
      </c>
      <c r="H128" s="33">
        <v>4</v>
      </c>
      <c r="I128" s="33">
        <v>6</v>
      </c>
      <c r="J128" s="33">
        <v>3</v>
      </c>
      <c r="K128" s="25">
        <f>Lorcana[[#This Row],[Nb de cartes]]-Lorcana[[#This Row],[dont Nb brillant]]</f>
        <v>3</v>
      </c>
      <c r="L128" s="25">
        <f>Desks[[#This Row],[Classeur]]-(SUM(Desks[[#This Row],[Desk J1]:[Desk A2]]))</f>
        <v>3</v>
      </c>
      <c r="M128" s="77"/>
      <c r="N128" s="78"/>
      <c r="O128" s="77"/>
      <c r="P128" s="25"/>
    </row>
    <row r="129" spans="2:16" x14ac:dyDescent="0.25">
      <c r="B129" s="25">
        <v>126</v>
      </c>
      <c r="C129" s="25" t="s">
        <v>169</v>
      </c>
      <c r="D129" s="21" t="s">
        <v>30</v>
      </c>
      <c r="E129" s="28" t="s">
        <v>80</v>
      </c>
      <c r="F129" s="33">
        <v>6</v>
      </c>
      <c r="G129" s="33" t="s">
        <v>281</v>
      </c>
      <c r="H129" s="33">
        <v>8</v>
      </c>
      <c r="I129" s="33">
        <v>6</v>
      </c>
      <c r="J129" s="33">
        <v>0</v>
      </c>
      <c r="K129" s="25">
        <f>Lorcana[[#This Row],[Nb de cartes]]-Lorcana[[#This Row],[dont Nb brillant]]</f>
        <v>7</v>
      </c>
      <c r="L129" s="25">
        <f>Desks[[#This Row],[Classeur]]-(SUM(Desks[[#This Row],[Desk J1]:[Desk A2]]))</f>
        <v>7</v>
      </c>
      <c r="M129" s="77"/>
      <c r="N129" s="78"/>
      <c r="O129" s="77"/>
      <c r="P129" s="25"/>
    </row>
    <row r="130" spans="2:16" x14ac:dyDescent="0.25">
      <c r="B130" s="25">
        <v>127</v>
      </c>
      <c r="C130" s="25" t="s">
        <v>170</v>
      </c>
      <c r="D130" s="21" t="s">
        <v>30</v>
      </c>
      <c r="E130" s="28" t="s">
        <v>80</v>
      </c>
      <c r="F130" s="33">
        <v>6</v>
      </c>
      <c r="G130" s="33" t="s">
        <v>280</v>
      </c>
      <c r="H130" s="33">
        <v>4</v>
      </c>
      <c r="I130" s="33">
        <v>4</v>
      </c>
      <c r="J130" s="33">
        <v>2</v>
      </c>
      <c r="K130" s="25">
        <f>Lorcana[[#This Row],[Nb de cartes]]-Lorcana[[#This Row],[dont Nb brillant]]</f>
        <v>9</v>
      </c>
      <c r="L130" s="25">
        <f>Desks[[#This Row],[Classeur]]-(SUM(Desks[[#This Row],[Desk J1]:[Desk A2]]))</f>
        <v>9</v>
      </c>
      <c r="M130" s="77"/>
      <c r="N130" s="78"/>
      <c r="O130" s="77"/>
      <c r="P130" s="25"/>
    </row>
    <row r="131" spans="2:16" x14ac:dyDescent="0.25">
      <c r="B131" s="25">
        <v>128</v>
      </c>
      <c r="C131" s="25" t="s">
        <v>171</v>
      </c>
      <c r="D131" s="21" t="s">
        <v>30</v>
      </c>
      <c r="E131" s="28" t="s">
        <v>66</v>
      </c>
      <c r="F131" s="33">
        <v>7</v>
      </c>
      <c r="G131" s="33" t="s">
        <v>281</v>
      </c>
      <c r="H131" s="33"/>
      <c r="I131" s="33"/>
      <c r="J131" s="33"/>
      <c r="K131" s="25">
        <f>Lorcana[[#This Row],[Nb de cartes]]-Lorcana[[#This Row],[dont Nb brillant]]</f>
        <v>4</v>
      </c>
      <c r="L131" s="25">
        <f>Desks[[#This Row],[Classeur]]-(SUM(Desks[[#This Row],[Desk J1]:[Desk A2]]))</f>
        <v>4</v>
      </c>
      <c r="M131" s="77"/>
      <c r="N131" s="78"/>
      <c r="O131" s="77"/>
      <c r="P131" s="25"/>
    </row>
    <row r="132" spans="2:16" x14ac:dyDescent="0.25">
      <c r="B132" s="25">
        <v>129</v>
      </c>
      <c r="C132" s="25" t="s">
        <v>172</v>
      </c>
      <c r="D132" s="21" t="s">
        <v>30</v>
      </c>
      <c r="E132" s="28" t="s">
        <v>68</v>
      </c>
      <c r="F132" s="33">
        <v>2</v>
      </c>
      <c r="G132" s="33" t="s">
        <v>280</v>
      </c>
      <c r="H132" s="33"/>
      <c r="I132" s="33"/>
      <c r="J132" s="33"/>
      <c r="K132" s="25">
        <f>Lorcana[[#This Row],[Nb de cartes]]-Lorcana[[#This Row],[dont Nb brillant]]</f>
        <v>7</v>
      </c>
      <c r="L132" s="25">
        <f>Desks[[#This Row],[Classeur]]-(SUM(Desks[[#This Row],[Desk J1]:[Desk A2]]))</f>
        <v>7</v>
      </c>
      <c r="M132" s="77"/>
      <c r="N132" s="78"/>
      <c r="O132" s="77"/>
      <c r="P132" s="25"/>
    </row>
    <row r="133" spans="2:16" x14ac:dyDescent="0.25">
      <c r="B133" s="25">
        <v>130</v>
      </c>
      <c r="C133" s="25" t="s">
        <v>173</v>
      </c>
      <c r="D133" s="21" t="s">
        <v>30</v>
      </c>
      <c r="E133" s="28" t="s">
        <v>68</v>
      </c>
      <c r="F133" s="33">
        <v>5</v>
      </c>
      <c r="G133" s="33" t="s">
        <v>281</v>
      </c>
      <c r="H133" s="33"/>
      <c r="I133" s="33"/>
      <c r="J133" s="33"/>
      <c r="K133" s="25">
        <f>Lorcana[[#This Row],[Nb de cartes]]-Lorcana[[#This Row],[dont Nb brillant]]</f>
        <v>16</v>
      </c>
      <c r="L133" s="25">
        <f>Desks[[#This Row],[Classeur]]-(SUM(Desks[[#This Row],[Desk J1]:[Desk A2]]))</f>
        <v>16</v>
      </c>
      <c r="M133" s="77"/>
      <c r="N133" s="78"/>
      <c r="O133" s="77"/>
      <c r="P133" s="25"/>
    </row>
    <row r="134" spans="2:16" x14ac:dyDescent="0.25">
      <c r="B134" s="25">
        <v>131</v>
      </c>
      <c r="C134" s="25" t="s">
        <v>174</v>
      </c>
      <c r="D134" s="21" t="s">
        <v>30</v>
      </c>
      <c r="E134" s="28" t="s">
        <v>68</v>
      </c>
      <c r="F134" s="33">
        <v>1</v>
      </c>
      <c r="G134" s="33" t="s">
        <v>280</v>
      </c>
      <c r="H134" s="33"/>
      <c r="I134" s="33"/>
      <c r="J134" s="33"/>
      <c r="K134" s="25">
        <f>Lorcana[[#This Row],[Nb de cartes]]-Lorcana[[#This Row],[dont Nb brillant]]</f>
        <v>8</v>
      </c>
      <c r="L134" s="25">
        <f>Desks[[#This Row],[Classeur]]-(SUM(Desks[[#This Row],[Desk J1]:[Desk A2]]))</f>
        <v>8</v>
      </c>
      <c r="M134" s="77"/>
      <c r="N134" s="78"/>
      <c r="O134" s="77"/>
      <c r="P134" s="25"/>
    </row>
    <row r="135" spans="2:16" x14ac:dyDescent="0.25">
      <c r="B135" s="25">
        <v>132</v>
      </c>
      <c r="C135" s="25" t="s">
        <v>175</v>
      </c>
      <c r="D135" s="21" t="s">
        <v>30</v>
      </c>
      <c r="E135" s="28" t="s">
        <v>68</v>
      </c>
      <c r="F135" s="33">
        <v>1</v>
      </c>
      <c r="G135" s="33" t="s">
        <v>280</v>
      </c>
      <c r="H135" s="33"/>
      <c r="I135" s="33"/>
      <c r="J135" s="33"/>
      <c r="K135" s="25">
        <f>Lorcana[[#This Row],[Nb de cartes]]-Lorcana[[#This Row],[dont Nb brillant]]</f>
        <v>13</v>
      </c>
      <c r="L135" s="25">
        <f>Desks[[#This Row],[Classeur]]-(SUM(Desks[[#This Row],[Desk J1]:[Desk A2]]))</f>
        <v>13</v>
      </c>
      <c r="M135" s="77"/>
      <c r="N135" s="78"/>
      <c r="O135" s="77"/>
      <c r="P135" s="25"/>
    </row>
    <row r="136" spans="2:16" x14ac:dyDescent="0.25">
      <c r="B136" s="25">
        <v>133</v>
      </c>
      <c r="C136" s="25" t="s">
        <v>176</v>
      </c>
      <c r="D136" s="21" t="s">
        <v>30</v>
      </c>
      <c r="E136" s="28" t="s">
        <v>68</v>
      </c>
      <c r="F136" s="33">
        <v>2</v>
      </c>
      <c r="G136" s="33" t="s">
        <v>280</v>
      </c>
      <c r="H136" s="33"/>
      <c r="I136" s="33"/>
      <c r="J136" s="33"/>
      <c r="K136" s="25">
        <f>Lorcana[[#This Row],[Nb de cartes]]-Lorcana[[#This Row],[dont Nb brillant]]</f>
        <v>11</v>
      </c>
      <c r="L136" s="25">
        <f>Desks[[#This Row],[Classeur]]-(SUM(Desks[[#This Row],[Desk J1]:[Desk A2]]))</f>
        <v>11</v>
      </c>
      <c r="M136" s="77"/>
      <c r="N136" s="78"/>
      <c r="O136" s="77"/>
      <c r="P136" s="25"/>
    </row>
    <row r="137" spans="2:16" x14ac:dyDescent="0.25">
      <c r="B137" s="25">
        <v>134</v>
      </c>
      <c r="C137" s="25" t="s">
        <v>177</v>
      </c>
      <c r="D137" s="21" t="s">
        <v>30</v>
      </c>
      <c r="E137" s="28" t="s">
        <v>75</v>
      </c>
      <c r="F137" s="33">
        <v>3</v>
      </c>
      <c r="G137" s="33" t="s">
        <v>281</v>
      </c>
      <c r="H137" s="33"/>
      <c r="I137" s="33"/>
      <c r="J137" s="33"/>
      <c r="K137" s="25">
        <f>Lorcana[[#This Row],[Nb de cartes]]-Lorcana[[#This Row],[dont Nb brillant]]</f>
        <v>5</v>
      </c>
      <c r="L137" s="25">
        <f>Desks[[#This Row],[Classeur]]-(SUM(Desks[[#This Row],[Desk J1]:[Desk A2]]))</f>
        <v>5</v>
      </c>
      <c r="M137" s="77"/>
      <c r="N137" s="78"/>
      <c r="O137" s="77"/>
      <c r="P137" s="25"/>
    </row>
    <row r="138" spans="2:16" x14ac:dyDescent="0.25">
      <c r="B138" s="25">
        <v>135</v>
      </c>
      <c r="C138" s="25" t="s">
        <v>178</v>
      </c>
      <c r="D138" s="21" t="s">
        <v>30</v>
      </c>
      <c r="E138" s="28" t="s">
        <v>75</v>
      </c>
      <c r="F138" s="33">
        <v>1</v>
      </c>
      <c r="G138" s="33" t="s">
        <v>280</v>
      </c>
      <c r="H138" s="33"/>
      <c r="I138" s="33"/>
      <c r="J138" s="33"/>
      <c r="K138" s="25">
        <f>Lorcana[[#This Row],[Nb de cartes]]-Lorcana[[#This Row],[dont Nb brillant]]</f>
        <v>10</v>
      </c>
      <c r="L138" s="25">
        <f>Desks[[#This Row],[Classeur]]-(SUM(Desks[[#This Row],[Desk J1]:[Desk A2]]))</f>
        <v>10</v>
      </c>
      <c r="M138" s="77"/>
      <c r="N138" s="78"/>
      <c r="O138" s="77"/>
      <c r="P138" s="25"/>
    </row>
    <row r="139" spans="2:16" x14ac:dyDescent="0.25">
      <c r="B139" s="25">
        <v>136</v>
      </c>
      <c r="C139" s="25" t="s">
        <v>179</v>
      </c>
      <c r="D139" s="21" t="s">
        <v>30</v>
      </c>
      <c r="E139" s="28" t="s">
        <v>75</v>
      </c>
      <c r="F139" s="33">
        <v>4</v>
      </c>
      <c r="G139" s="33" t="s">
        <v>281</v>
      </c>
      <c r="H139" s="33"/>
      <c r="I139" s="33"/>
      <c r="J139" s="33"/>
      <c r="K139" s="25">
        <f>Lorcana[[#This Row],[Nb de cartes]]-Lorcana[[#This Row],[dont Nb brillant]]</f>
        <v>2</v>
      </c>
      <c r="L139" s="25">
        <f>Desks[[#This Row],[Classeur]]-(SUM(Desks[[#This Row],[Desk J1]:[Desk A2]]))</f>
        <v>2</v>
      </c>
      <c r="M139" s="77"/>
      <c r="N139" s="78"/>
      <c r="O139" s="77"/>
      <c r="P139" s="25"/>
    </row>
    <row r="140" spans="2:16" x14ac:dyDescent="0.25">
      <c r="B140" s="25">
        <v>137</v>
      </c>
      <c r="C140" s="25" t="s">
        <v>181</v>
      </c>
      <c r="D140" s="24" t="s">
        <v>33</v>
      </c>
      <c r="E140" s="28" t="s">
        <v>80</v>
      </c>
      <c r="F140" s="33">
        <v>4</v>
      </c>
      <c r="G140" s="33" t="s">
        <v>281</v>
      </c>
      <c r="H140" s="33">
        <v>3</v>
      </c>
      <c r="I140" s="33">
        <v>3</v>
      </c>
      <c r="J140" s="33">
        <v>1</v>
      </c>
      <c r="K140" s="25">
        <f>Lorcana[[#This Row],[Nb de cartes]]-Lorcana[[#This Row],[dont Nb brillant]]</f>
        <v>3</v>
      </c>
      <c r="L140" s="25">
        <f>Desks[[#This Row],[Classeur]]-(SUM(Desks[[#This Row],[Desk J1]:[Desk A2]]))</f>
        <v>3</v>
      </c>
      <c r="M140" s="77"/>
      <c r="N140" s="78"/>
      <c r="O140" s="77"/>
      <c r="P140" s="25"/>
    </row>
    <row r="141" spans="2:16" x14ac:dyDescent="0.25">
      <c r="B141" s="25">
        <v>138</v>
      </c>
      <c r="C141" s="25" t="s">
        <v>182</v>
      </c>
      <c r="D141" s="24" t="s">
        <v>33</v>
      </c>
      <c r="E141" s="28" t="s">
        <v>80</v>
      </c>
      <c r="F141" s="33">
        <v>4</v>
      </c>
      <c r="G141" s="33" t="s">
        <v>280</v>
      </c>
      <c r="H141" s="33">
        <v>2</v>
      </c>
      <c r="I141" s="33">
        <v>5</v>
      </c>
      <c r="J141" s="33">
        <v>1</v>
      </c>
      <c r="K141" s="25">
        <f>Lorcana[[#This Row],[Nb de cartes]]-Lorcana[[#This Row],[dont Nb brillant]]</f>
        <v>14</v>
      </c>
      <c r="L141" s="25">
        <f>Desks[[#This Row],[Classeur]]-(SUM(Desks[[#This Row],[Desk J1]:[Desk A2]]))</f>
        <v>14</v>
      </c>
      <c r="M141" s="77"/>
      <c r="N141" s="78"/>
      <c r="O141" s="77"/>
      <c r="P141" s="25"/>
    </row>
    <row r="142" spans="2:16" x14ac:dyDescent="0.25">
      <c r="B142" s="25">
        <v>139</v>
      </c>
      <c r="C142" s="25" t="s">
        <v>183</v>
      </c>
      <c r="D142" s="24" t="s">
        <v>33</v>
      </c>
      <c r="E142" s="28" t="s">
        <v>80</v>
      </c>
      <c r="F142" s="33">
        <v>5</v>
      </c>
      <c r="G142" s="33" t="s">
        <v>280</v>
      </c>
      <c r="H142" s="33">
        <v>3</v>
      </c>
      <c r="I142" s="33">
        <v>5</v>
      </c>
      <c r="J142" s="33">
        <v>2</v>
      </c>
      <c r="K142" s="25">
        <f>Lorcana[[#This Row],[Nb de cartes]]-Lorcana[[#This Row],[dont Nb brillant]]</f>
        <v>4</v>
      </c>
      <c r="L142" s="25">
        <f>Desks[[#This Row],[Classeur]]-(SUM(Desks[[#This Row],[Desk J1]:[Desk A2]]))</f>
        <v>2</v>
      </c>
      <c r="M142" s="77"/>
      <c r="N142" s="78"/>
      <c r="O142" s="77">
        <v>2</v>
      </c>
      <c r="P142" s="25"/>
    </row>
    <row r="143" spans="2:16" x14ac:dyDescent="0.25">
      <c r="B143" s="25">
        <v>140</v>
      </c>
      <c r="C143" s="25" t="s">
        <v>184</v>
      </c>
      <c r="D143" s="24" t="s">
        <v>33</v>
      </c>
      <c r="E143" s="28" t="s">
        <v>80</v>
      </c>
      <c r="F143" s="33">
        <v>2</v>
      </c>
      <c r="G143" s="33" t="s">
        <v>280</v>
      </c>
      <c r="H143" s="33">
        <v>2</v>
      </c>
      <c r="I143" s="33">
        <v>2</v>
      </c>
      <c r="J143" s="33">
        <v>2</v>
      </c>
      <c r="K143" s="25">
        <f>Lorcana[[#This Row],[Nb de cartes]]-Lorcana[[#This Row],[dont Nb brillant]]</f>
        <v>13</v>
      </c>
      <c r="L143" s="25">
        <f>Desks[[#This Row],[Classeur]]-(SUM(Desks[[#This Row],[Desk J1]:[Desk A2]]))</f>
        <v>9</v>
      </c>
      <c r="M143" s="77"/>
      <c r="N143" s="78"/>
      <c r="O143" s="77">
        <v>4</v>
      </c>
      <c r="P143" s="25"/>
    </row>
    <row r="144" spans="2:16" x14ac:dyDescent="0.25">
      <c r="B144" s="25">
        <v>141</v>
      </c>
      <c r="C144" s="25" t="s">
        <v>185</v>
      </c>
      <c r="D144" s="24" t="s">
        <v>33</v>
      </c>
      <c r="E144" s="28" t="s">
        <v>80</v>
      </c>
      <c r="F144" s="33">
        <v>3</v>
      </c>
      <c r="G144" s="33" t="s">
        <v>280</v>
      </c>
      <c r="H144" s="33">
        <v>2</v>
      </c>
      <c r="I144" s="33">
        <v>3</v>
      </c>
      <c r="J144" s="33">
        <v>2</v>
      </c>
      <c r="K144" s="25">
        <f>Lorcana[[#This Row],[Nb de cartes]]-Lorcana[[#This Row],[dont Nb brillant]]</f>
        <v>9</v>
      </c>
      <c r="L144" s="25">
        <f>Desks[[#This Row],[Classeur]]-(SUM(Desks[[#This Row],[Desk J1]:[Desk A2]]))</f>
        <v>9</v>
      </c>
      <c r="M144" s="77"/>
      <c r="N144" s="78"/>
      <c r="O144" s="77"/>
      <c r="P144" s="25"/>
    </row>
    <row r="145" spans="2:16" x14ac:dyDescent="0.25">
      <c r="B145" s="25">
        <v>142</v>
      </c>
      <c r="C145" s="25" t="s">
        <v>186</v>
      </c>
      <c r="D145" s="24" t="s">
        <v>33</v>
      </c>
      <c r="E145" s="28" t="s">
        <v>80</v>
      </c>
      <c r="F145" s="33">
        <v>4</v>
      </c>
      <c r="G145" s="33" t="s">
        <v>280</v>
      </c>
      <c r="H145" s="33">
        <v>2</v>
      </c>
      <c r="I145" s="33">
        <v>4</v>
      </c>
      <c r="J145" s="33">
        <v>1</v>
      </c>
      <c r="K145" s="25">
        <f>Lorcana[[#This Row],[Nb de cartes]]-Lorcana[[#This Row],[dont Nb brillant]]</f>
        <v>2</v>
      </c>
      <c r="L145" s="25">
        <f>Desks[[#This Row],[Classeur]]-(SUM(Desks[[#This Row],[Desk J1]:[Desk A2]]))</f>
        <v>2</v>
      </c>
      <c r="M145" s="77"/>
      <c r="N145" s="78"/>
      <c r="O145" s="77"/>
      <c r="P145" s="25"/>
    </row>
    <row r="146" spans="2:16" x14ac:dyDescent="0.25">
      <c r="B146" s="25">
        <v>143</v>
      </c>
      <c r="C146" s="25" t="s">
        <v>187</v>
      </c>
      <c r="D146" s="24" t="s">
        <v>33</v>
      </c>
      <c r="E146" s="28" t="s">
        <v>80</v>
      </c>
      <c r="F146" s="33">
        <v>7</v>
      </c>
      <c r="G146" s="33" t="s">
        <v>280</v>
      </c>
      <c r="H146" s="33">
        <v>3</v>
      </c>
      <c r="I146" s="33">
        <v>5</v>
      </c>
      <c r="J146" s="33">
        <v>3</v>
      </c>
      <c r="K146" s="25">
        <f>Lorcana[[#This Row],[Nb de cartes]]-Lorcana[[#This Row],[dont Nb brillant]]</f>
        <v>8</v>
      </c>
      <c r="L146" s="25">
        <f>Desks[[#This Row],[Classeur]]-(SUM(Desks[[#This Row],[Desk J1]:[Desk A2]]))</f>
        <v>8</v>
      </c>
      <c r="M146" s="77"/>
      <c r="N146" s="78"/>
      <c r="O146" s="77"/>
      <c r="P146" s="25"/>
    </row>
    <row r="147" spans="2:16" x14ac:dyDescent="0.25">
      <c r="B147" s="25">
        <v>144</v>
      </c>
      <c r="C147" s="25" t="s">
        <v>188</v>
      </c>
      <c r="D147" s="24" t="s">
        <v>33</v>
      </c>
      <c r="E147" s="28" t="s">
        <v>80</v>
      </c>
      <c r="F147" s="33">
        <v>5</v>
      </c>
      <c r="G147" s="33" t="s">
        <v>280</v>
      </c>
      <c r="H147" s="33">
        <v>4</v>
      </c>
      <c r="I147" s="33">
        <v>3</v>
      </c>
      <c r="J147" s="33">
        <v>2</v>
      </c>
      <c r="K147" s="25">
        <f>Lorcana[[#This Row],[Nb de cartes]]-Lorcana[[#This Row],[dont Nb brillant]]</f>
        <v>14</v>
      </c>
      <c r="L147" s="25">
        <f>Desks[[#This Row],[Classeur]]-(SUM(Desks[[#This Row],[Desk J1]:[Desk A2]]))</f>
        <v>14</v>
      </c>
      <c r="M147" s="77"/>
      <c r="N147" s="78"/>
      <c r="O147" s="77"/>
      <c r="P147" s="25"/>
    </row>
    <row r="148" spans="2:16" x14ac:dyDescent="0.25">
      <c r="B148" s="25">
        <v>145</v>
      </c>
      <c r="C148" s="25" t="s">
        <v>189</v>
      </c>
      <c r="D148" s="24" t="s">
        <v>33</v>
      </c>
      <c r="E148" s="28" t="s">
        <v>80</v>
      </c>
      <c r="F148" s="33">
        <v>1</v>
      </c>
      <c r="G148" s="33" t="s">
        <v>280</v>
      </c>
      <c r="H148" s="33">
        <v>2</v>
      </c>
      <c r="I148" s="33">
        <v>2</v>
      </c>
      <c r="J148" s="33">
        <v>1</v>
      </c>
      <c r="K148" s="25">
        <f>Lorcana[[#This Row],[Nb de cartes]]-Lorcana[[#This Row],[dont Nb brillant]]</f>
        <v>16</v>
      </c>
      <c r="L148" s="25">
        <f>Desks[[#This Row],[Classeur]]-(SUM(Desks[[#This Row],[Desk J1]:[Desk A2]]))</f>
        <v>16</v>
      </c>
      <c r="M148" s="77"/>
      <c r="N148" s="78"/>
      <c r="O148" s="77"/>
      <c r="P148" s="25"/>
    </row>
    <row r="149" spans="2:16" x14ac:dyDescent="0.25">
      <c r="B149" s="25">
        <v>146</v>
      </c>
      <c r="C149" s="25" t="s">
        <v>190</v>
      </c>
      <c r="D149" s="24" t="s">
        <v>33</v>
      </c>
      <c r="E149" s="28" t="s">
        <v>80</v>
      </c>
      <c r="F149" s="33">
        <v>2</v>
      </c>
      <c r="G149" s="33" t="s">
        <v>280</v>
      </c>
      <c r="H149" s="33">
        <v>1</v>
      </c>
      <c r="I149" s="33">
        <v>1</v>
      </c>
      <c r="J149" s="33">
        <v>1</v>
      </c>
      <c r="K149" s="25">
        <f>Lorcana[[#This Row],[Nb de cartes]]-Lorcana[[#This Row],[dont Nb brillant]]</f>
        <v>10</v>
      </c>
      <c r="L149" s="25">
        <f>Desks[[#This Row],[Classeur]]-(SUM(Desks[[#This Row],[Desk J1]:[Desk A2]]))</f>
        <v>6</v>
      </c>
      <c r="M149" s="77"/>
      <c r="N149" s="78"/>
      <c r="O149" s="77">
        <v>4</v>
      </c>
      <c r="P149" s="25"/>
    </row>
    <row r="150" spans="2:16" x14ac:dyDescent="0.25">
      <c r="B150" s="25">
        <v>147</v>
      </c>
      <c r="C150" s="25" t="s">
        <v>191</v>
      </c>
      <c r="D150" s="24" t="s">
        <v>33</v>
      </c>
      <c r="E150" s="28" t="s">
        <v>80</v>
      </c>
      <c r="F150" s="33">
        <v>7</v>
      </c>
      <c r="G150" s="33" t="s">
        <v>281</v>
      </c>
      <c r="H150" s="33">
        <v>3</v>
      </c>
      <c r="I150" s="33">
        <v>6</v>
      </c>
      <c r="J150" s="33">
        <v>2</v>
      </c>
      <c r="K150" s="25">
        <f>Lorcana[[#This Row],[Nb de cartes]]-Lorcana[[#This Row],[dont Nb brillant]]</f>
        <v>2</v>
      </c>
      <c r="L150" s="25">
        <f>Desks[[#This Row],[Classeur]]-(SUM(Desks[[#This Row],[Desk J1]:[Desk A2]]))</f>
        <v>2</v>
      </c>
      <c r="M150" s="77"/>
      <c r="N150" s="78"/>
      <c r="O150" s="77"/>
      <c r="P150" s="25"/>
    </row>
    <row r="151" spans="2:16" x14ac:dyDescent="0.25">
      <c r="B151" s="25">
        <v>148</v>
      </c>
      <c r="C151" s="25" t="s">
        <v>192</v>
      </c>
      <c r="D151" s="24" t="s">
        <v>33</v>
      </c>
      <c r="E151" s="28" t="s">
        <v>80</v>
      </c>
      <c r="F151" s="33">
        <v>3</v>
      </c>
      <c r="G151" s="33" t="s">
        <v>280</v>
      </c>
      <c r="H151" s="33">
        <v>3</v>
      </c>
      <c r="I151" s="33">
        <v>3</v>
      </c>
      <c r="J151" s="33">
        <v>2</v>
      </c>
      <c r="K151" s="25">
        <f>Lorcana[[#This Row],[Nb de cartes]]-Lorcana[[#This Row],[dont Nb brillant]]</f>
        <v>17</v>
      </c>
      <c r="L151" s="25">
        <f>Desks[[#This Row],[Classeur]]-(SUM(Desks[[#This Row],[Desk J1]:[Desk A2]]))</f>
        <v>17</v>
      </c>
      <c r="M151" s="77"/>
      <c r="N151" s="78"/>
      <c r="O151" s="77"/>
      <c r="P151" s="25"/>
    </row>
    <row r="152" spans="2:16" x14ac:dyDescent="0.25">
      <c r="B152" s="25">
        <v>149</v>
      </c>
      <c r="C152" s="25" t="s">
        <v>193</v>
      </c>
      <c r="D152" s="24" t="s">
        <v>33</v>
      </c>
      <c r="E152" s="28" t="s">
        <v>80</v>
      </c>
      <c r="F152" s="33">
        <v>5</v>
      </c>
      <c r="G152" s="33" t="s">
        <v>280</v>
      </c>
      <c r="H152" s="33">
        <v>2</v>
      </c>
      <c r="I152" s="33">
        <v>5</v>
      </c>
      <c r="J152" s="33">
        <v>2</v>
      </c>
      <c r="K152" s="25">
        <f>Lorcana[[#This Row],[Nb de cartes]]-Lorcana[[#This Row],[dont Nb brillant]]</f>
        <v>8</v>
      </c>
      <c r="L152" s="25">
        <f>Desks[[#This Row],[Classeur]]-(SUM(Desks[[#This Row],[Desk J1]:[Desk A2]]))</f>
        <v>8</v>
      </c>
      <c r="M152" s="77"/>
      <c r="N152" s="78"/>
      <c r="O152" s="77"/>
      <c r="P152" s="25"/>
    </row>
    <row r="153" spans="2:16" x14ac:dyDescent="0.25">
      <c r="B153" s="25">
        <v>150</v>
      </c>
      <c r="C153" s="25" t="s">
        <v>194</v>
      </c>
      <c r="D153" s="24" t="s">
        <v>33</v>
      </c>
      <c r="E153" s="28" t="s">
        <v>80</v>
      </c>
      <c r="F153" s="33">
        <v>4</v>
      </c>
      <c r="G153" s="33" t="s">
        <v>280</v>
      </c>
      <c r="H153" s="33">
        <v>3</v>
      </c>
      <c r="I153" s="33">
        <v>4</v>
      </c>
      <c r="J153" s="33">
        <v>2</v>
      </c>
      <c r="K153" s="25">
        <f>Lorcana[[#This Row],[Nb de cartes]]-Lorcana[[#This Row],[dont Nb brillant]]</f>
        <v>14</v>
      </c>
      <c r="L153" s="25">
        <f>Desks[[#This Row],[Classeur]]-(SUM(Desks[[#This Row],[Desk J1]:[Desk A2]]))</f>
        <v>10</v>
      </c>
      <c r="M153" s="77"/>
      <c r="N153" s="78"/>
      <c r="O153" s="77">
        <v>4</v>
      </c>
      <c r="P153" s="25"/>
    </row>
    <row r="154" spans="2:16" x14ac:dyDescent="0.25">
      <c r="B154" s="25">
        <v>151</v>
      </c>
      <c r="C154" s="25" t="s">
        <v>195</v>
      </c>
      <c r="D154" s="24" t="s">
        <v>33</v>
      </c>
      <c r="E154" s="28" t="s">
        <v>80</v>
      </c>
      <c r="F154" s="33">
        <v>5</v>
      </c>
      <c r="G154" s="33" t="s">
        <v>280</v>
      </c>
      <c r="H154" s="33">
        <v>3</v>
      </c>
      <c r="I154" s="33">
        <v>6</v>
      </c>
      <c r="J154" s="33">
        <v>3</v>
      </c>
      <c r="K154" s="25">
        <f>Lorcana[[#This Row],[Nb de cartes]]-Lorcana[[#This Row],[dont Nb brillant]]</f>
        <v>5</v>
      </c>
      <c r="L154" s="25">
        <f>Desks[[#This Row],[Classeur]]-(SUM(Desks[[#This Row],[Desk J1]:[Desk A2]]))</f>
        <v>1</v>
      </c>
      <c r="M154" s="77"/>
      <c r="N154" s="78"/>
      <c r="O154" s="77">
        <v>4</v>
      </c>
      <c r="P154" s="25"/>
    </row>
    <row r="155" spans="2:16" x14ac:dyDescent="0.25">
      <c r="B155" s="25">
        <v>152</v>
      </c>
      <c r="C155" s="25" t="s">
        <v>196</v>
      </c>
      <c r="D155" s="24" t="s">
        <v>33</v>
      </c>
      <c r="E155" s="28" t="s">
        <v>80</v>
      </c>
      <c r="F155" s="33">
        <v>6</v>
      </c>
      <c r="G155" s="33" t="s">
        <v>280</v>
      </c>
      <c r="H155" s="33">
        <v>2</v>
      </c>
      <c r="I155" s="33">
        <v>7</v>
      </c>
      <c r="J155" s="33">
        <v>2</v>
      </c>
      <c r="K155" s="25">
        <f>Lorcana[[#This Row],[Nb de cartes]]-Lorcana[[#This Row],[dont Nb brillant]]</f>
        <v>2</v>
      </c>
      <c r="L155" s="25">
        <f>Desks[[#This Row],[Classeur]]-(SUM(Desks[[#This Row],[Desk J1]:[Desk A2]]))</f>
        <v>2</v>
      </c>
      <c r="M155" s="77"/>
      <c r="N155" s="78"/>
      <c r="O155" s="77"/>
      <c r="P155" s="25"/>
    </row>
    <row r="156" spans="2:16" x14ac:dyDescent="0.25">
      <c r="B156" s="25">
        <v>153</v>
      </c>
      <c r="C156" s="25" t="s">
        <v>197</v>
      </c>
      <c r="D156" s="24" t="s">
        <v>33</v>
      </c>
      <c r="E156" s="28" t="s">
        <v>80</v>
      </c>
      <c r="F156" s="33">
        <v>4</v>
      </c>
      <c r="G156" s="33" t="s">
        <v>280</v>
      </c>
      <c r="H156" s="33">
        <v>3</v>
      </c>
      <c r="I156" s="33">
        <v>4</v>
      </c>
      <c r="J156" s="33">
        <v>1</v>
      </c>
      <c r="K156" s="25">
        <f>Lorcana[[#This Row],[Nb de cartes]]-Lorcana[[#This Row],[dont Nb brillant]]</f>
        <v>10</v>
      </c>
      <c r="L156" s="25">
        <f>Desks[[#This Row],[Classeur]]-(SUM(Desks[[#This Row],[Desk J1]:[Desk A2]]))</f>
        <v>10</v>
      </c>
      <c r="M156" s="77"/>
      <c r="N156" s="78"/>
      <c r="O156" s="77"/>
      <c r="P156" s="25"/>
    </row>
    <row r="157" spans="2:16" x14ac:dyDescent="0.25">
      <c r="B157" s="25">
        <v>154</v>
      </c>
      <c r="C157" s="25" t="s">
        <v>198</v>
      </c>
      <c r="D157" s="24" t="s">
        <v>33</v>
      </c>
      <c r="E157" s="28" t="s">
        <v>80</v>
      </c>
      <c r="F157" s="33">
        <v>3</v>
      </c>
      <c r="G157" s="33" t="s">
        <v>281</v>
      </c>
      <c r="H157" s="33">
        <v>1</v>
      </c>
      <c r="I157" s="33">
        <v>3</v>
      </c>
      <c r="J157" s="33">
        <v>1</v>
      </c>
      <c r="K157" s="25">
        <f>Lorcana[[#This Row],[Nb de cartes]]-Lorcana[[#This Row],[dont Nb brillant]]</f>
        <v>16</v>
      </c>
      <c r="L157" s="25">
        <f>Desks[[#This Row],[Classeur]]-(SUM(Desks[[#This Row],[Desk J1]:[Desk A2]]))</f>
        <v>12</v>
      </c>
      <c r="M157" s="77"/>
      <c r="N157" s="78"/>
      <c r="O157" s="77">
        <v>4</v>
      </c>
      <c r="P157" s="25"/>
    </row>
    <row r="158" spans="2:16" x14ac:dyDescent="0.25">
      <c r="B158" s="25">
        <v>155</v>
      </c>
      <c r="C158" s="25" t="s">
        <v>199</v>
      </c>
      <c r="D158" s="24" t="s">
        <v>33</v>
      </c>
      <c r="E158" s="28" t="s">
        <v>80</v>
      </c>
      <c r="F158" s="33">
        <v>6</v>
      </c>
      <c r="G158" s="33" t="s">
        <v>280</v>
      </c>
      <c r="H158" s="33">
        <v>4</v>
      </c>
      <c r="I158" s="33">
        <v>6</v>
      </c>
      <c r="J158" s="33">
        <v>3</v>
      </c>
      <c r="K158" s="25">
        <f>Lorcana[[#This Row],[Nb de cartes]]-Lorcana[[#This Row],[dont Nb brillant]]</f>
        <v>14</v>
      </c>
      <c r="L158" s="25">
        <f>Desks[[#This Row],[Classeur]]-(SUM(Desks[[#This Row],[Desk J1]:[Desk A2]]))</f>
        <v>10</v>
      </c>
      <c r="M158" s="77"/>
      <c r="N158" s="78"/>
      <c r="O158" s="77">
        <v>4</v>
      </c>
      <c r="P158" s="25"/>
    </row>
    <row r="159" spans="2:16" x14ac:dyDescent="0.25">
      <c r="B159" s="25">
        <v>156</v>
      </c>
      <c r="C159" s="25" t="s">
        <v>200</v>
      </c>
      <c r="D159" s="24" t="s">
        <v>33</v>
      </c>
      <c r="E159" s="28" t="s">
        <v>80</v>
      </c>
      <c r="F159" s="33">
        <v>2</v>
      </c>
      <c r="G159" s="33" t="s">
        <v>280</v>
      </c>
      <c r="H159" s="33">
        <v>3</v>
      </c>
      <c r="I159" s="33">
        <v>1</v>
      </c>
      <c r="J159" s="33">
        <v>1</v>
      </c>
      <c r="K159" s="25">
        <f>Lorcana[[#This Row],[Nb de cartes]]-Lorcana[[#This Row],[dont Nb brillant]]</f>
        <v>15</v>
      </c>
      <c r="L159" s="25">
        <f>Desks[[#This Row],[Classeur]]-(SUM(Desks[[#This Row],[Desk J1]:[Desk A2]]))</f>
        <v>15</v>
      </c>
      <c r="M159" s="77"/>
      <c r="N159" s="78"/>
      <c r="O159" s="77"/>
      <c r="P159" s="25"/>
    </row>
    <row r="160" spans="2:16" x14ac:dyDescent="0.25">
      <c r="B160" s="25">
        <v>157</v>
      </c>
      <c r="C160" s="25" t="s">
        <v>201</v>
      </c>
      <c r="D160" s="24" t="s">
        <v>33</v>
      </c>
      <c r="E160" s="28" t="s">
        <v>80</v>
      </c>
      <c r="F160" s="33">
        <v>6</v>
      </c>
      <c r="G160" s="33" t="s">
        <v>280</v>
      </c>
      <c r="H160" s="33">
        <v>4</v>
      </c>
      <c r="I160" s="33">
        <v>4</v>
      </c>
      <c r="J160" s="33">
        <v>2</v>
      </c>
      <c r="K160" s="25">
        <f>Lorcana[[#This Row],[Nb de cartes]]-Lorcana[[#This Row],[dont Nb brillant]]</f>
        <v>7</v>
      </c>
      <c r="L160" s="25">
        <f>Desks[[#This Row],[Classeur]]-(SUM(Desks[[#This Row],[Desk J1]:[Desk A2]]))</f>
        <v>7</v>
      </c>
      <c r="M160" s="77"/>
      <c r="N160" s="78"/>
      <c r="O160" s="77"/>
      <c r="P160" s="25"/>
    </row>
    <row r="161" spans="2:16" x14ac:dyDescent="0.25">
      <c r="B161" s="25">
        <v>158</v>
      </c>
      <c r="C161" s="25" t="s">
        <v>202</v>
      </c>
      <c r="D161" s="24" t="s">
        <v>33</v>
      </c>
      <c r="E161" s="28" t="s">
        <v>80</v>
      </c>
      <c r="F161" s="33">
        <v>6</v>
      </c>
      <c r="G161" s="33" t="s">
        <v>280</v>
      </c>
      <c r="H161" s="33">
        <v>5</v>
      </c>
      <c r="I161" s="33">
        <v>4</v>
      </c>
      <c r="J161" s="33">
        <v>2</v>
      </c>
      <c r="K161" s="25">
        <f>Lorcana[[#This Row],[Nb de cartes]]-Lorcana[[#This Row],[dont Nb brillant]]</f>
        <v>8</v>
      </c>
      <c r="L161" s="25">
        <f>Desks[[#This Row],[Classeur]]-(SUM(Desks[[#This Row],[Desk J1]:[Desk A2]]))</f>
        <v>8</v>
      </c>
      <c r="M161" s="77"/>
      <c r="N161" s="78"/>
      <c r="O161" s="77"/>
      <c r="P161" s="25"/>
    </row>
    <row r="162" spans="2:16" x14ac:dyDescent="0.25">
      <c r="B162" s="25">
        <v>159</v>
      </c>
      <c r="C162" s="25" t="s">
        <v>203</v>
      </c>
      <c r="D162" s="24" t="s">
        <v>33</v>
      </c>
      <c r="E162" s="28" t="s">
        <v>80</v>
      </c>
      <c r="F162" s="33">
        <v>8</v>
      </c>
      <c r="G162" s="33" t="s">
        <v>280</v>
      </c>
      <c r="H162" s="33">
        <v>5</v>
      </c>
      <c r="I162" s="33">
        <v>8</v>
      </c>
      <c r="J162" s="33">
        <v>1</v>
      </c>
      <c r="K162" s="25">
        <f>Lorcana[[#This Row],[Nb de cartes]]-Lorcana[[#This Row],[dont Nb brillant]]</f>
        <v>3</v>
      </c>
      <c r="L162" s="25">
        <f>Desks[[#This Row],[Classeur]]-(SUM(Desks[[#This Row],[Desk J1]:[Desk A2]]))</f>
        <v>3</v>
      </c>
      <c r="M162" s="77"/>
      <c r="N162" s="78"/>
      <c r="O162" s="77"/>
      <c r="P162" s="25"/>
    </row>
    <row r="163" spans="2:16" x14ac:dyDescent="0.25">
      <c r="B163" s="25">
        <v>160</v>
      </c>
      <c r="C163" s="25" t="s">
        <v>204</v>
      </c>
      <c r="D163" s="24" t="s">
        <v>33</v>
      </c>
      <c r="E163" s="28" t="s">
        <v>80</v>
      </c>
      <c r="F163" s="33">
        <v>7</v>
      </c>
      <c r="G163" s="33" t="s">
        <v>280</v>
      </c>
      <c r="H163" s="33">
        <v>5</v>
      </c>
      <c r="I163" s="33">
        <v>9</v>
      </c>
      <c r="J163" s="33">
        <v>2</v>
      </c>
      <c r="K163" s="25">
        <f>Lorcana[[#This Row],[Nb de cartes]]-Lorcana[[#This Row],[dont Nb brillant]]</f>
        <v>9</v>
      </c>
      <c r="L163" s="25">
        <f>Desks[[#This Row],[Classeur]]-(SUM(Desks[[#This Row],[Desk J1]:[Desk A2]]))</f>
        <v>9</v>
      </c>
      <c r="M163" s="77"/>
      <c r="N163" s="78"/>
      <c r="O163" s="77"/>
      <c r="P163" s="25"/>
    </row>
    <row r="164" spans="2:16" x14ac:dyDescent="0.25">
      <c r="B164" s="25">
        <v>161</v>
      </c>
      <c r="C164" s="25" t="s">
        <v>205</v>
      </c>
      <c r="D164" s="24" t="s">
        <v>33</v>
      </c>
      <c r="E164" s="28" t="s">
        <v>68</v>
      </c>
      <c r="F164" s="33">
        <v>1</v>
      </c>
      <c r="G164" s="33" t="s">
        <v>280</v>
      </c>
      <c r="H164" s="33"/>
      <c r="I164" s="33"/>
      <c r="J164" s="33"/>
      <c r="K164" s="25">
        <f>Lorcana[[#This Row],[Nb de cartes]]-Lorcana[[#This Row],[dont Nb brillant]]</f>
        <v>17</v>
      </c>
      <c r="L164" s="25">
        <f>Desks[[#This Row],[Classeur]]-(SUM(Desks[[#This Row],[Desk J1]:[Desk A2]]))</f>
        <v>17</v>
      </c>
      <c r="M164" s="77"/>
      <c r="N164" s="78"/>
      <c r="O164" s="77"/>
      <c r="P164" s="25"/>
    </row>
    <row r="165" spans="2:16" x14ac:dyDescent="0.25">
      <c r="B165" s="25">
        <v>162</v>
      </c>
      <c r="C165" s="25" t="s">
        <v>206</v>
      </c>
      <c r="D165" s="24" t="s">
        <v>33</v>
      </c>
      <c r="E165" s="28" t="s">
        <v>68</v>
      </c>
      <c r="F165" s="33">
        <v>3</v>
      </c>
      <c r="G165" s="33" t="s">
        <v>280</v>
      </c>
      <c r="H165" s="33"/>
      <c r="I165" s="33"/>
      <c r="J165" s="33"/>
      <c r="K165" s="25">
        <f>Lorcana[[#This Row],[Nb de cartes]]-Lorcana[[#This Row],[dont Nb brillant]]</f>
        <v>5</v>
      </c>
      <c r="L165" s="25">
        <f>Desks[[#This Row],[Classeur]]-(SUM(Desks[[#This Row],[Desk J1]:[Desk A2]]))</f>
        <v>5</v>
      </c>
      <c r="M165" s="77"/>
      <c r="N165" s="78"/>
      <c r="O165" s="77"/>
      <c r="P165" s="25"/>
    </row>
    <row r="166" spans="2:16" x14ac:dyDescent="0.25">
      <c r="B166" s="25">
        <v>163</v>
      </c>
      <c r="C166" s="25" t="s">
        <v>207</v>
      </c>
      <c r="D166" s="24" t="s">
        <v>33</v>
      </c>
      <c r="E166" s="28" t="s">
        <v>66</v>
      </c>
      <c r="F166" s="33">
        <v>5</v>
      </c>
      <c r="G166" s="33" t="s">
        <v>280</v>
      </c>
      <c r="H166" s="33"/>
      <c r="I166" s="33"/>
      <c r="J166" s="33"/>
      <c r="K166" s="25">
        <f>Lorcana[[#This Row],[Nb de cartes]]-Lorcana[[#This Row],[dont Nb brillant]]</f>
        <v>2</v>
      </c>
      <c r="L166" s="25">
        <f>Desks[[#This Row],[Classeur]]-(SUM(Desks[[#This Row],[Desk J1]:[Desk A2]]))</f>
        <v>0</v>
      </c>
      <c r="M166" s="77"/>
      <c r="N166" s="78"/>
      <c r="O166" s="77">
        <v>2</v>
      </c>
      <c r="P166" s="25"/>
    </row>
    <row r="167" spans="2:16" x14ac:dyDescent="0.25">
      <c r="B167" s="25">
        <v>164</v>
      </c>
      <c r="C167" s="25" t="s">
        <v>208</v>
      </c>
      <c r="D167" s="24" t="s">
        <v>33</v>
      </c>
      <c r="E167" s="28" t="s">
        <v>68</v>
      </c>
      <c r="F167" s="33">
        <v>2</v>
      </c>
      <c r="G167" s="33" t="s">
        <v>281</v>
      </c>
      <c r="H167" s="33"/>
      <c r="I167" s="33"/>
      <c r="J167" s="33"/>
      <c r="K167" s="25">
        <f>Lorcana[[#This Row],[Nb de cartes]]-Lorcana[[#This Row],[dont Nb brillant]]</f>
        <v>13</v>
      </c>
      <c r="L167" s="25">
        <f>Desks[[#This Row],[Classeur]]-(SUM(Desks[[#This Row],[Desk J1]:[Desk A2]]))</f>
        <v>9</v>
      </c>
      <c r="M167" s="77"/>
      <c r="N167" s="78"/>
      <c r="O167" s="77">
        <v>4</v>
      </c>
      <c r="P167" s="25"/>
    </row>
    <row r="168" spans="2:16" x14ac:dyDescent="0.25">
      <c r="B168" s="25">
        <v>165</v>
      </c>
      <c r="C168" s="25" t="s">
        <v>209</v>
      </c>
      <c r="D168" s="24" t="s">
        <v>33</v>
      </c>
      <c r="E168" s="28" t="s">
        <v>68</v>
      </c>
      <c r="F168" s="33">
        <v>1</v>
      </c>
      <c r="G168" s="33" t="s">
        <v>280</v>
      </c>
      <c r="H168" s="33"/>
      <c r="I168" s="33"/>
      <c r="J168" s="33"/>
      <c r="K168" s="25">
        <f>Lorcana[[#This Row],[Nb de cartes]]-Lorcana[[#This Row],[dont Nb brillant]]</f>
        <v>16</v>
      </c>
      <c r="L168" s="25">
        <f>Desks[[#This Row],[Classeur]]-(SUM(Desks[[#This Row],[Desk J1]:[Desk A2]]))</f>
        <v>16</v>
      </c>
      <c r="M168" s="77"/>
      <c r="N168" s="78"/>
      <c r="O168" s="77"/>
      <c r="P168" s="25"/>
    </row>
    <row r="169" spans="2:16" x14ac:dyDescent="0.25">
      <c r="B169" s="25">
        <v>166</v>
      </c>
      <c r="C169" s="25" t="s">
        <v>210</v>
      </c>
      <c r="D169" s="24" t="s">
        <v>33</v>
      </c>
      <c r="E169" s="28" t="s">
        <v>75</v>
      </c>
      <c r="F169" s="33">
        <v>2</v>
      </c>
      <c r="G169" s="33" t="s">
        <v>280</v>
      </c>
      <c r="H169" s="33"/>
      <c r="I169" s="33"/>
      <c r="J169" s="33"/>
      <c r="K169" s="25">
        <f>Lorcana[[#This Row],[Nb de cartes]]-Lorcana[[#This Row],[dont Nb brillant]]</f>
        <v>9</v>
      </c>
      <c r="L169" s="25">
        <f>Desks[[#This Row],[Classeur]]-(SUM(Desks[[#This Row],[Desk J1]:[Desk A2]]))</f>
        <v>9</v>
      </c>
      <c r="M169" s="77"/>
      <c r="N169" s="78"/>
      <c r="O169" s="77"/>
      <c r="P169" s="25"/>
    </row>
    <row r="170" spans="2:16" x14ac:dyDescent="0.25">
      <c r="B170" s="25">
        <v>167</v>
      </c>
      <c r="C170" s="25" t="s">
        <v>211</v>
      </c>
      <c r="D170" s="24" t="s">
        <v>33</v>
      </c>
      <c r="E170" s="28" t="s">
        <v>75</v>
      </c>
      <c r="F170" s="33">
        <v>4</v>
      </c>
      <c r="G170" s="33" t="s">
        <v>280</v>
      </c>
      <c r="H170" s="33"/>
      <c r="I170" s="33"/>
      <c r="J170" s="33"/>
      <c r="K170" s="25">
        <f>Lorcana[[#This Row],[Nb de cartes]]-Lorcana[[#This Row],[dont Nb brillant]]</f>
        <v>7</v>
      </c>
      <c r="L170" s="25">
        <f>Desks[[#This Row],[Classeur]]-(SUM(Desks[[#This Row],[Desk J1]:[Desk A2]]))</f>
        <v>7</v>
      </c>
      <c r="M170" s="77"/>
      <c r="N170" s="78"/>
      <c r="O170" s="77"/>
      <c r="P170" s="25"/>
    </row>
    <row r="171" spans="2:16" x14ac:dyDescent="0.25">
      <c r="B171" s="25">
        <v>168</v>
      </c>
      <c r="C171" s="25" t="s">
        <v>212</v>
      </c>
      <c r="D171" s="24" t="s">
        <v>33</v>
      </c>
      <c r="E171" s="28" t="s">
        <v>75</v>
      </c>
      <c r="F171" s="33">
        <v>3</v>
      </c>
      <c r="G171" s="33" t="s">
        <v>280</v>
      </c>
      <c r="H171" s="33"/>
      <c r="I171" s="33"/>
      <c r="J171" s="33"/>
      <c r="K171" s="25">
        <f>Lorcana[[#This Row],[Nb de cartes]]-Lorcana[[#This Row],[dont Nb brillant]]</f>
        <v>5</v>
      </c>
      <c r="L171" s="25">
        <f>Desks[[#This Row],[Classeur]]-(SUM(Desks[[#This Row],[Desk J1]:[Desk A2]]))</f>
        <v>5</v>
      </c>
      <c r="M171" s="77"/>
      <c r="N171" s="78"/>
      <c r="O171" s="77"/>
      <c r="P171" s="25"/>
    </row>
    <row r="172" spans="2:16" x14ac:dyDescent="0.25">
      <c r="B172" s="25">
        <v>169</v>
      </c>
      <c r="C172" s="25" t="s">
        <v>213</v>
      </c>
      <c r="D172" s="24" t="s">
        <v>33</v>
      </c>
      <c r="E172" s="28" t="s">
        <v>75</v>
      </c>
      <c r="F172" s="33">
        <v>1</v>
      </c>
      <c r="G172" s="33" t="s">
        <v>280</v>
      </c>
      <c r="H172" s="33"/>
      <c r="I172" s="33"/>
      <c r="J172" s="33"/>
      <c r="K172" s="25">
        <f>Lorcana[[#This Row],[Nb de cartes]]-Lorcana[[#This Row],[dont Nb brillant]]</f>
        <v>15</v>
      </c>
      <c r="L172" s="25">
        <f>Desks[[#This Row],[Classeur]]-(SUM(Desks[[#This Row],[Desk J1]:[Desk A2]]))</f>
        <v>15</v>
      </c>
      <c r="M172" s="77"/>
      <c r="N172" s="78"/>
      <c r="O172" s="77"/>
      <c r="P172" s="25"/>
    </row>
    <row r="173" spans="2:16" x14ac:dyDescent="0.25">
      <c r="B173" s="25">
        <v>170</v>
      </c>
      <c r="C173" s="25" t="s">
        <v>214</v>
      </c>
      <c r="D173" s="24" t="s">
        <v>33</v>
      </c>
      <c r="E173" s="28" t="s">
        <v>75</v>
      </c>
      <c r="F173" s="33">
        <v>1</v>
      </c>
      <c r="G173" s="33" t="s">
        <v>280</v>
      </c>
      <c r="H173" s="33"/>
      <c r="I173" s="33"/>
      <c r="J173" s="33"/>
      <c r="K173" s="25">
        <f>Lorcana[[#This Row],[Nb de cartes]]-Lorcana[[#This Row],[dont Nb brillant]]</f>
        <v>8</v>
      </c>
      <c r="L173" s="25">
        <f>Desks[[#This Row],[Classeur]]-(SUM(Desks[[#This Row],[Desk J1]:[Desk A2]]))</f>
        <v>8</v>
      </c>
      <c r="M173" s="77"/>
      <c r="N173" s="78"/>
      <c r="O173" s="77"/>
      <c r="P173" s="25"/>
    </row>
    <row r="174" spans="2:16" x14ac:dyDescent="0.25">
      <c r="B174" s="25">
        <v>171</v>
      </c>
      <c r="C174" s="25" t="s">
        <v>215</v>
      </c>
      <c r="D174" s="22" t="s">
        <v>31</v>
      </c>
      <c r="E174" s="28" t="s">
        <v>80</v>
      </c>
      <c r="F174" s="33">
        <v>2</v>
      </c>
      <c r="G174" s="33" t="s">
        <v>280</v>
      </c>
      <c r="H174" s="33">
        <v>2</v>
      </c>
      <c r="I174" s="33">
        <v>1</v>
      </c>
      <c r="J174" s="33">
        <v>2</v>
      </c>
      <c r="K174" s="25">
        <f>Lorcana[[#This Row],[Nb de cartes]]-Lorcana[[#This Row],[dont Nb brillant]]</f>
        <v>16</v>
      </c>
      <c r="L174" s="25">
        <f>Desks[[#This Row],[Classeur]]-(SUM(Desks[[#This Row],[Desk J1]:[Desk A2]]))</f>
        <v>13</v>
      </c>
      <c r="M174" s="77">
        <v>3</v>
      </c>
      <c r="N174" s="78"/>
      <c r="O174" s="77"/>
      <c r="P174" s="25"/>
    </row>
    <row r="175" spans="2:16" x14ac:dyDescent="0.25">
      <c r="B175" s="25">
        <v>172</v>
      </c>
      <c r="C175" s="25" t="s">
        <v>216</v>
      </c>
      <c r="D175" s="22" t="s">
        <v>31</v>
      </c>
      <c r="E175" s="28" t="s">
        <v>80</v>
      </c>
      <c r="F175" s="33">
        <v>5</v>
      </c>
      <c r="G175" s="33" t="s">
        <v>280</v>
      </c>
      <c r="H175" s="33">
        <v>4</v>
      </c>
      <c r="I175" s="33">
        <v>4</v>
      </c>
      <c r="J175" s="33">
        <v>2</v>
      </c>
      <c r="K175" s="25">
        <f>Lorcana[[#This Row],[Nb de cartes]]-Lorcana[[#This Row],[dont Nb brillant]]</f>
        <v>8</v>
      </c>
      <c r="L175" s="25">
        <f>Desks[[#This Row],[Classeur]]-(SUM(Desks[[#This Row],[Desk J1]:[Desk A2]]))</f>
        <v>8</v>
      </c>
      <c r="M175" s="77"/>
      <c r="N175" s="78"/>
      <c r="O175" s="77"/>
      <c r="P175" s="25"/>
    </row>
    <row r="176" spans="2:16" x14ac:dyDescent="0.25">
      <c r="B176" s="25">
        <v>173</v>
      </c>
      <c r="C176" s="25" t="s">
        <v>217</v>
      </c>
      <c r="D176" s="22" t="s">
        <v>31</v>
      </c>
      <c r="E176" s="28" t="s">
        <v>80</v>
      </c>
      <c r="F176" s="33">
        <v>4</v>
      </c>
      <c r="G176" s="33" t="s">
        <v>281</v>
      </c>
      <c r="H176" s="33">
        <v>3</v>
      </c>
      <c r="I176" s="33">
        <v>4</v>
      </c>
      <c r="J176" s="33">
        <v>1</v>
      </c>
      <c r="K176" s="25">
        <f>Lorcana[[#This Row],[Nb de cartes]]-Lorcana[[#This Row],[dont Nb brillant]]</f>
        <v>7</v>
      </c>
      <c r="L176" s="25">
        <f>Desks[[#This Row],[Classeur]]-(SUM(Desks[[#This Row],[Desk J1]:[Desk A2]]))</f>
        <v>7</v>
      </c>
      <c r="M176" s="77"/>
      <c r="N176" s="78"/>
      <c r="O176" s="77"/>
      <c r="P176" s="25"/>
    </row>
    <row r="177" spans="2:16" x14ac:dyDescent="0.25">
      <c r="B177" s="25">
        <v>174</v>
      </c>
      <c r="C177" s="25" t="s">
        <v>218</v>
      </c>
      <c r="D177" s="22" t="s">
        <v>31</v>
      </c>
      <c r="E177" s="28" t="s">
        <v>80</v>
      </c>
      <c r="F177" s="33">
        <v>1</v>
      </c>
      <c r="G177" s="33" t="s">
        <v>280</v>
      </c>
      <c r="H177" s="33">
        <v>1</v>
      </c>
      <c r="I177" s="33">
        <v>2</v>
      </c>
      <c r="J177" s="33">
        <v>1</v>
      </c>
      <c r="K177" s="25">
        <f>Lorcana[[#This Row],[Nb de cartes]]-Lorcana[[#This Row],[dont Nb brillant]]</f>
        <v>14</v>
      </c>
      <c r="L177" s="25">
        <f>Desks[[#This Row],[Classeur]]-(SUM(Desks[[#This Row],[Desk J1]:[Desk A2]]))</f>
        <v>11</v>
      </c>
      <c r="M177" s="77">
        <v>3</v>
      </c>
      <c r="N177" s="78"/>
      <c r="O177" s="77"/>
      <c r="P177" s="25"/>
    </row>
    <row r="178" spans="2:16" x14ac:dyDescent="0.25">
      <c r="B178" s="25">
        <v>175</v>
      </c>
      <c r="C178" s="25" t="s">
        <v>219</v>
      </c>
      <c r="D178" s="22" t="s">
        <v>31</v>
      </c>
      <c r="E178" s="28" t="s">
        <v>80</v>
      </c>
      <c r="F178" s="33">
        <v>5</v>
      </c>
      <c r="G178" s="33" t="s">
        <v>281</v>
      </c>
      <c r="H178" s="33">
        <v>2</v>
      </c>
      <c r="I178" s="33">
        <v>5</v>
      </c>
      <c r="J178" s="33">
        <v>1</v>
      </c>
      <c r="K178" s="25">
        <f>Lorcana[[#This Row],[Nb de cartes]]-Lorcana[[#This Row],[dont Nb brillant]]</f>
        <v>7</v>
      </c>
      <c r="L178" s="25">
        <f>Desks[[#This Row],[Classeur]]-(SUM(Desks[[#This Row],[Desk J1]:[Desk A2]]))</f>
        <v>7</v>
      </c>
      <c r="M178" s="77"/>
      <c r="N178" s="78"/>
      <c r="O178" s="77"/>
      <c r="P178" s="25"/>
    </row>
    <row r="179" spans="2:16" x14ac:dyDescent="0.25">
      <c r="B179" s="25">
        <v>176</v>
      </c>
      <c r="C179" s="25" t="s">
        <v>220</v>
      </c>
      <c r="D179" s="22" t="s">
        <v>31</v>
      </c>
      <c r="E179" s="28" t="s">
        <v>80</v>
      </c>
      <c r="F179" s="33">
        <v>5</v>
      </c>
      <c r="G179" s="33" t="s">
        <v>280</v>
      </c>
      <c r="H179" s="33">
        <v>5</v>
      </c>
      <c r="I179" s="33">
        <v>6</v>
      </c>
      <c r="J179" s="33">
        <v>1</v>
      </c>
      <c r="K179" s="25">
        <f>Lorcana[[#This Row],[Nb de cartes]]-Lorcana[[#This Row],[dont Nb brillant]]</f>
        <v>16</v>
      </c>
      <c r="L179" s="25">
        <f>Desks[[#This Row],[Classeur]]-(SUM(Desks[[#This Row],[Desk J1]:[Desk A2]]))</f>
        <v>16</v>
      </c>
      <c r="M179" s="77"/>
      <c r="N179" s="78"/>
      <c r="O179" s="77"/>
      <c r="P179" s="25"/>
    </row>
    <row r="180" spans="2:16" x14ac:dyDescent="0.25">
      <c r="B180" s="25">
        <v>177</v>
      </c>
      <c r="C180" s="25" t="s">
        <v>221</v>
      </c>
      <c r="D180" s="22" t="s">
        <v>31</v>
      </c>
      <c r="E180" s="28" t="s">
        <v>80</v>
      </c>
      <c r="F180" s="33">
        <v>4</v>
      </c>
      <c r="G180" s="33" t="s">
        <v>280</v>
      </c>
      <c r="H180" s="33">
        <v>2</v>
      </c>
      <c r="I180" s="33">
        <v>5</v>
      </c>
      <c r="J180" s="33">
        <v>1</v>
      </c>
      <c r="K180" s="25">
        <f>Lorcana[[#This Row],[Nb de cartes]]-Lorcana[[#This Row],[dont Nb brillant]]</f>
        <v>10</v>
      </c>
      <c r="L180" s="25">
        <f>Desks[[#This Row],[Classeur]]-(SUM(Desks[[#This Row],[Desk J1]:[Desk A2]]))</f>
        <v>10</v>
      </c>
      <c r="M180" s="77"/>
      <c r="N180" s="78"/>
      <c r="O180" s="77"/>
      <c r="P180" s="25"/>
    </row>
    <row r="181" spans="2:16" x14ac:dyDescent="0.25">
      <c r="B181" s="25">
        <v>178</v>
      </c>
      <c r="C181" s="25" t="s">
        <v>222</v>
      </c>
      <c r="D181" s="22" t="s">
        <v>31</v>
      </c>
      <c r="E181" s="28" t="s">
        <v>80</v>
      </c>
      <c r="F181" s="33">
        <v>8</v>
      </c>
      <c r="G181" s="33" t="s">
        <v>280</v>
      </c>
      <c r="H181" s="33">
        <v>6</v>
      </c>
      <c r="I181" s="33">
        <v>6</v>
      </c>
      <c r="J181" s="33">
        <v>2</v>
      </c>
      <c r="K181" s="25">
        <f>Lorcana[[#This Row],[Nb de cartes]]-Lorcana[[#This Row],[dont Nb brillant]]</f>
        <v>1</v>
      </c>
      <c r="L181" s="25">
        <f>Desks[[#This Row],[Classeur]]-(SUM(Desks[[#This Row],[Desk J1]:[Desk A2]]))</f>
        <v>1</v>
      </c>
      <c r="M181" s="77"/>
      <c r="N181" s="78"/>
      <c r="O181" s="77"/>
      <c r="P181" s="25"/>
    </row>
    <row r="182" spans="2:16" x14ac:dyDescent="0.25">
      <c r="B182" s="25">
        <v>179</v>
      </c>
      <c r="C182" s="25" t="s">
        <v>223</v>
      </c>
      <c r="D182" s="22" t="s">
        <v>31</v>
      </c>
      <c r="E182" s="28" t="s">
        <v>80</v>
      </c>
      <c r="F182" s="33">
        <v>1</v>
      </c>
      <c r="G182" s="33" t="s">
        <v>280</v>
      </c>
      <c r="H182" s="33">
        <v>2</v>
      </c>
      <c r="I182" s="33">
        <v>2</v>
      </c>
      <c r="J182" s="33">
        <v>1</v>
      </c>
      <c r="K182" s="25">
        <f>Lorcana[[#This Row],[Nb de cartes]]-Lorcana[[#This Row],[dont Nb brillant]]</f>
        <v>13</v>
      </c>
      <c r="L182" s="25">
        <f>Desks[[#This Row],[Classeur]]-(SUM(Desks[[#This Row],[Desk J1]:[Desk A2]]))</f>
        <v>12</v>
      </c>
      <c r="M182" s="77">
        <v>1</v>
      </c>
      <c r="N182" s="78"/>
      <c r="O182" s="77"/>
      <c r="P182" s="25"/>
    </row>
    <row r="183" spans="2:16" x14ac:dyDescent="0.25">
      <c r="B183" s="25">
        <v>180</v>
      </c>
      <c r="C183" s="25" t="s">
        <v>224</v>
      </c>
      <c r="D183" s="22" t="s">
        <v>31</v>
      </c>
      <c r="E183" s="28" t="s">
        <v>80</v>
      </c>
      <c r="F183" s="33">
        <v>4</v>
      </c>
      <c r="G183" s="33" t="s">
        <v>280</v>
      </c>
      <c r="H183" s="33">
        <v>3</v>
      </c>
      <c r="I183" s="33">
        <v>3</v>
      </c>
      <c r="J183" s="33">
        <v>2</v>
      </c>
      <c r="K183" s="25">
        <f>Lorcana[[#This Row],[Nb de cartes]]-Lorcana[[#This Row],[dont Nb brillant]]</f>
        <v>6</v>
      </c>
      <c r="L183" s="25">
        <f>Desks[[#This Row],[Classeur]]-(SUM(Desks[[#This Row],[Desk J1]:[Desk A2]]))</f>
        <v>4</v>
      </c>
      <c r="M183" s="77">
        <v>2</v>
      </c>
      <c r="N183" s="78"/>
      <c r="O183" s="77"/>
      <c r="P183" s="25"/>
    </row>
    <row r="184" spans="2:16" x14ac:dyDescent="0.25">
      <c r="B184" s="25">
        <v>181</v>
      </c>
      <c r="C184" s="25" t="s">
        <v>225</v>
      </c>
      <c r="D184" s="22" t="s">
        <v>31</v>
      </c>
      <c r="E184" s="28" t="s">
        <v>80</v>
      </c>
      <c r="F184" s="33">
        <v>3</v>
      </c>
      <c r="G184" s="33" t="s">
        <v>280</v>
      </c>
      <c r="H184" s="33">
        <v>3</v>
      </c>
      <c r="I184" s="33">
        <v>3</v>
      </c>
      <c r="J184" s="33">
        <v>1</v>
      </c>
      <c r="K184" s="25">
        <f>Lorcana[[#This Row],[Nb de cartes]]-Lorcana[[#This Row],[dont Nb brillant]]</f>
        <v>16</v>
      </c>
      <c r="L184" s="25">
        <f>Desks[[#This Row],[Classeur]]-(SUM(Desks[[#This Row],[Desk J1]:[Desk A2]]))</f>
        <v>13</v>
      </c>
      <c r="M184" s="77">
        <v>3</v>
      </c>
      <c r="N184" s="78"/>
      <c r="O184" s="77"/>
      <c r="P184" s="25"/>
    </row>
    <row r="185" spans="2:16" x14ac:dyDescent="0.25">
      <c r="B185" s="25">
        <v>182</v>
      </c>
      <c r="C185" s="25" t="s">
        <v>226</v>
      </c>
      <c r="D185" s="22" t="s">
        <v>31</v>
      </c>
      <c r="E185" s="28" t="s">
        <v>80</v>
      </c>
      <c r="F185" s="33">
        <v>3</v>
      </c>
      <c r="G185" s="33" t="s">
        <v>280</v>
      </c>
      <c r="H185" s="33">
        <v>3</v>
      </c>
      <c r="I185" s="33">
        <v>3</v>
      </c>
      <c r="J185" s="33">
        <v>2</v>
      </c>
      <c r="K185" s="25">
        <f>Lorcana[[#This Row],[Nb de cartes]]-Lorcana[[#This Row],[dont Nb brillant]]</f>
        <v>15</v>
      </c>
      <c r="L185" s="25">
        <f>Desks[[#This Row],[Classeur]]-(SUM(Desks[[#This Row],[Desk J1]:[Desk A2]]))</f>
        <v>13</v>
      </c>
      <c r="M185" s="77">
        <v>2</v>
      </c>
      <c r="N185" s="78"/>
      <c r="O185" s="77"/>
      <c r="P185" s="25"/>
    </row>
    <row r="186" spans="2:16" x14ac:dyDescent="0.25">
      <c r="B186" s="25">
        <v>183</v>
      </c>
      <c r="C186" s="25" t="s">
        <v>227</v>
      </c>
      <c r="D186" s="22" t="s">
        <v>31</v>
      </c>
      <c r="E186" s="28" t="s">
        <v>80</v>
      </c>
      <c r="F186" s="33">
        <v>6</v>
      </c>
      <c r="G186" s="33" t="s">
        <v>280</v>
      </c>
      <c r="H186" s="33">
        <v>6</v>
      </c>
      <c r="I186" s="33">
        <v>6</v>
      </c>
      <c r="J186" s="33">
        <v>2</v>
      </c>
      <c r="K186" s="25">
        <f>Lorcana[[#This Row],[Nb de cartes]]-Lorcana[[#This Row],[dont Nb brillant]]</f>
        <v>10</v>
      </c>
      <c r="L186" s="25">
        <f>Desks[[#This Row],[Classeur]]-(SUM(Desks[[#This Row],[Desk J1]:[Desk A2]]))</f>
        <v>8</v>
      </c>
      <c r="M186" s="77">
        <v>2</v>
      </c>
      <c r="N186" s="78"/>
      <c r="O186" s="77"/>
      <c r="P186" s="25"/>
    </row>
    <row r="187" spans="2:16" x14ac:dyDescent="0.25">
      <c r="B187" s="25">
        <v>184</v>
      </c>
      <c r="C187" s="25" t="s">
        <v>228</v>
      </c>
      <c r="D187" s="22" t="s">
        <v>31</v>
      </c>
      <c r="E187" s="28" t="s">
        <v>80</v>
      </c>
      <c r="F187" s="33">
        <v>3</v>
      </c>
      <c r="G187" s="33" t="s">
        <v>280</v>
      </c>
      <c r="H187" s="33">
        <v>4</v>
      </c>
      <c r="I187" s="33">
        <v>2</v>
      </c>
      <c r="J187" s="33">
        <v>2</v>
      </c>
      <c r="K187" s="25">
        <f>Lorcana[[#This Row],[Nb de cartes]]-Lorcana[[#This Row],[dont Nb brillant]]</f>
        <v>12</v>
      </c>
      <c r="L187" s="25">
        <f>Desks[[#This Row],[Classeur]]-(SUM(Desks[[#This Row],[Desk J1]:[Desk A2]]))</f>
        <v>12</v>
      </c>
      <c r="M187" s="77"/>
      <c r="N187" s="78"/>
      <c r="O187" s="77"/>
      <c r="P187" s="25"/>
    </row>
    <row r="188" spans="2:16" x14ac:dyDescent="0.25">
      <c r="B188" s="25">
        <v>185</v>
      </c>
      <c r="C188" s="25" t="s">
        <v>229</v>
      </c>
      <c r="D188" s="22" t="s">
        <v>31</v>
      </c>
      <c r="E188" s="28" t="s">
        <v>80</v>
      </c>
      <c r="F188" s="33">
        <v>8</v>
      </c>
      <c r="G188" s="33" t="s">
        <v>280</v>
      </c>
      <c r="H188" s="33">
        <v>8</v>
      </c>
      <c r="I188" s="33">
        <v>8</v>
      </c>
      <c r="J188" s="33">
        <v>3</v>
      </c>
      <c r="K188" s="25">
        <f>Lorcana[[#This Row],[Nb de cartes]]-Lorcana[[#This Row],[dont Nb brillant]]</f>
        <v>5</v>
      </c>
      <c r="L188" s="25">
        <f>Desks[[#This Row],[Classeur]]-(SUM(Desks[[#This Row],[Desk J1]:[Desk A2]]))</f>
        <v>5</v>
      </c>
      <c r="M188" s="77"/>
      <c r="N188" s="78"/>
      <c r="O188" s="77"/>
      <c r="P188" s="25"/>
    </row>
    <row r="189" spans="2:16" x14ac:dyDescent="0.25">
      <c r="B189" s="25">
        <v>186</v>
      </c>
      <c r="C189" s="25" t="s">
        <v>230</v>
      </c>
      <c r="D189" s="22" t="s">
        <v>31</v>
      </c>
      <c r="E189" s="28" t="s">
        <v>80</v>
      </c>
      <c r="F189" s="33">
        <v>6</v>
      </c>
      <c r="G189" s="33" t="s">
        <v>280</v>
      </c>
      <c r="H189" s="33">
        <v>2</v>
      </c>
      <c r="I189" s="33">
        <v>7</v>
      </c>
      <c r="J189" s="33">
        <v>2</v>
      </c>
      <c r="K189" s="25">
        <f>Lorcana[[#This Row],[Nb de cartes]]-Lorcana[[#This Row],[dont Nb brillant]]</f>
        <v>4</v>
      </c>
      <c r="L189" s="25">
        <f>Desks[[#This Row],[Classeur]]-(SUM(Desks[[#This Row],[Desk J1]:[Desk A2]]))</f>
        <v>4</v>
      </c>
      <c r="M189" s="77"/>
      <c r="N189" s="78"/>
      <c r="O189" s="77"/>
      <c r="P189" s="25"/>
    </row>
    <row r="190" spans="2:16" x14ac:dyDescent="0.25">
      <c r="B190" s="25">
        <v>187</v>
      </c>
      <c r="C190" s="25" t="s">
        <v>231</v>
      </c>
      <c r="D190" s="22" t="s">
        <v>31</v>
      </c>
      <c r="E190" s="28" t="s">
        <v>80</v>
      </c>
      <c r="F190" s="33">
        <v>2</v>
      </c>
      <c r="G190" s="33" t="s">
        <v>280</v>
      </c>
      <c r="H190" s="33">
        <v>1</v>
      </c>
      <c r="I190" s="33">
        <v>2</v>
      </c>
      <c r="J190" s="33">
        <v>1</v>
      </c>
      <c r="K190" s="25">
        <f>Lorcana[[#This Row],[Nb de cartes]]-Lorcana[[#This Row],[dont Nb brillant]]</f>
        <v>23</v>
      </c>
      <c r="L190" s="25">
        <f>Desks[[#This Row],[Classeur]]-(SUM(Desks[[#This Row],[Desk J1]:[Desk A2]]))</f>
        <v>20</v>
      </c>
      <c r="M190" s="77">
        <v>3</v>
      </c>
      <c r="N190" s="78"/>
      <c r="O190" s="77"/>
      <c r="P190" s="25"/>
    </row>
    <row r="191" spans="2:16" x14ac:dyDescent="0.25">
      <c r="B191" s="25">
        <v>188</v>
      </c>
      <c r="C191" s="25" t="s">
        <v>232</v>
      </c>
      <c r="D191" s="22" t="s">
        <v>31</v>
      </c>
      <c r="E191" s="28" t="s">
        <v>80</v>
      </c>
      <c r="F191" s="33">
        <v>1</v>
      </c>
      <c r="G191" s="33" t="s">
        <v>280</v>
      </c>
      <c r="H191" s="33">
        <v>1</v>
      </c>
      <c r="I191" s="33">
        <v>2</v>
      </c>
      <c r="J191" s="33">
        <v>1</v>
      </c>
      <c r="K191" s="25">
        <f>Lorcana[[#This Row],[Nb de cartes]]-Lorcana[[#This Row],[dont Nb brillant]]</f>
        <v>13</v>
      </c>
      <c r="L191" s="25">
        <f>Desks[[#This Row],[Classeur]]-(SUM(Desks[[#This Row],[Desk J1]:[Desk A2]]))</f>
        <v>13</v>
      </c>
      <c r="M191" s="77"/>
      <c r="N191" s="78"/>
      <c r="O191" s="77"/>
      <c r="P191" s="25"/>
    </row>
    <row r="192" spans="2:16" x14ac:dyDescent="0.25">
      <c r="B192" s="25">
        <v>189</v>
      </c>
      <c r="C192" s="25" t="s">
        <v>233</v>
      </c>
      <c r="D192" s="22" t="s">
        <v>31</v>
      </c>
      <c r="E192" s="28" t="s">
        <v>80</v>
      </c>
      <c r="F192" s="33">
        <v>7</v>
      </c>
      <c r="G192" s="33" t="s">
        <v>280</v>
      </c>
      <c r="H192" s="33">
        <v>4</v>
      </c>
      <c r="I192" s="33">
        <v>6</v>
      </c>
      <c r="J192" s="33">
        <v>2</v>
      </c>
      <c r="K192" s="25">
        <f>Lorcana[[#This Row],[Nb de cartes]]-Lorcana[[#This Row],[dont Nb brillant]]</f>
        <v>3</v>
      </c>
      <c r="L192" s="25">
        <f>Desks[[#This Row],[Classeur]]-(SUM(Desks[[#This Row],[Desk J1]:[Desk A2]]))</f>
        <v>3</v>
      </c>
      <c r="M192" s="77"/>
      <c r="N192" s="78"/>
      <c r="O192" s="77"/>
      <c r="P192" s="25"/>
    </row>
    <row r="193" spans="2:16" x14ac:dyDescent="0.25">
      <c r="B193" s="25">
        <v>190</v>
      </c>
      <c r="C193" s="25" t="s">
        <v>234</v>
      </c>
      <c r="D193" s="22" t="s">
        <v>31</v>
      </c>
      <c r="E193" s="28" t="s">
        <v>80</v>
      </c>
      <c r="F193" s="33">
        <v>5</v>
      </c>
      <c r="G193" s="33" t="s">
        <v>281</v>
      </c>
      <c r="H193" s="33">
        <v>3</v>
      </c>
      <c r="I193" s="33">
        <v>5</v>
      </c>
      <c r="J193" s="33">
        <v>2</v>
      </c>
      <c r="K193" s="25">
        <f>Lorcana[[#This Row],[Nb de cartes]]-Lorcana[[#This Row],[dont Nb brillant]]</f>
        <v>9</v>
      </c>
      <c r="L193" s="25">
        <f>Desks[[#This Row],[Classeur]]-(SUM(Desks[[#This Row],[Desk J1]:[Desk A2]]))</f>
        <v>9</v>
      </c>
      <c r="M193" s="77"/>
      <c r="N193" s="78"/>
      <c r="O193" s="77"/>
      <c r="P193" s="25"/>
    </row>
    <row r="194" spans="2:16" x14ac:dyDescent="0.25">
      <c r="B194" s="25">
        <v>191</v>
      </c>
      <c r="C194" s="25" t="s">
        <v>235</v>
      </c>
      <c r="D194" s="22" t="s">
        <v>31</v>
      </c>
      <c r="E194" s="28" t="s">
        <v>80</v>
      </c>
      <c r="F194" s="33">
        <v>5</v>
      </c>
      <c r="G194" s="33" t="s">
        <v>280</v>
      </c>
      <c r="H194" s="33">
        <v>5</v>
      </c>
      <c r="I194" s="33">
        <v>4</v>
      </c>
      <c r="J194" s="33">
        <v>1</v>
      </c>
      <c r="K194" s="25">
        <f>Lorcana[[#This Row],[Nb de cartes]]-Lorcana[[#This Row],[dont Nb brillant]]</f>
        <v>7</v>
      </c>
      <c r="L194" s="25">
        <f>Desks[[#This Row],[Classeur]]-(SUM(Desks[[#This Row],[Desk J1]:[Desk A2]]))</f>
        <v>7</v>
      </c>
      <c r="M194" s="77"/>
      <c r="N194" s="78"/>
      <c r="O194" s="77"/>
      <c r="P194" s="25"/>
    </row>
    <row r="195" spans="2:16" x14ac:dyDescent="0.25">
      <c r="B195" s="25">
        <v>192</v>
      </c>
      <c r="C195" s="25" t="s">
        <v>236</v>
      </c>
      <c r="D195" s="22" t="s">
        <v>31</v>
      </c>
      <c r="E195" s="28" t="s">
        <v>80</v>
      </c>
      <c r="F195" s="33">
        <v>6</v>
      </c>
      <c r="G195" s="33" t="s">
        <v>280</v>
      </c>
      <c r="H195" s="33">
        <v>5</v>
      </c>
      <c r="I195" s="33">
        <v>5</v>
      </c>
      <c r="J195" s="33">
        <v>2</v>
      </c>
      <c r="K195" s="25">
        <f>Lorcana[[#This Row],[Nb de cartes]]-Lorcana[[#This Row],[dont Nb brillant]]</f>
        <v>3</v>
      </c>
      <c r="L195" s="25">
        <f>Desks[[#This Row],[Classeur]]-(SUM(Desks[[#This Row],[Desk J1]:[Desk A2]]))</f>
        <v>1</v>
      </c>
      <c r="M195" s="77">
        <v>2</v>
      </c>
      <c r="N195" s="78"/>
      <c r="O195" s="77"/>
      <c r="P195" s="25"/>
    </row>
    <row r="196" spans="2:16" x14ac:dyDescent="0.25">
      <c r="B196" s="25">
        <v>193</v>
      </c>
      <c r="C196" s="25" t="s">
        <v>238</v>
      </c>
      <c r="D196" s="22" t="s">
        <v>31</v>
      </c>
      <c r="E196" s="28" t="s">
        <v>80</v>
      </c>
      <c r="F196" s="33">
        <v>6</v>
      </c>
      <c r="G196" s="33" t="s">
        <v>280</v>
      </c>
      <c r="H196" s="33">
        <v>4</v>
      </c>
      <c r="I196" s="33">
        <v>5</v>
      </c>
      <c r="J196" s="33">
        <v>2</v>
      </c>
      <c r="K196" s="25">
        <f>Lorcana[[#This Row],[Nb de cartes]]-Lorcana[[#This Row],[dont Nb brillant]]</f>
        <v>2</v>
      </c>
      <c r="L196" s="25">
        <f>Desks[[#This Row],[Classeur]]-(SUM(Desks[[#This Row],[Desk J1]:[Desk A2]]))</f>
        <v>0</v>
      </c>
      <c r="M196" s="77">
        <v>2</v>
      </c>
      <c r="N196" s="78"/>
      <c r="O196" s="77"/>
      <c r="P196" s="25"/>
    </row>
    <row r="197" spans="2:16" x14ac:dyDescent="0.25">
      <c r="B197" s="25">
        <v>194</v>
      </c>
      <c r="C197" s="25" t="s">
        <v>237</v>
      </c>
      <c r="D197" s="22" t="s">
        <v>31</v>
      </c>
      <c r="E197" s="28" t="s">
        <v>80</v>
      </c>
      <c r="F197" s="33">
        <v>3</v>
      </c>
      <c r="G197" s="33" t="s">
        <v>280</v>
      </c>
      <c r="H197" s="33">
        <v>2</v>
      </c>
      <c r="I197" s="33">
        <v>4</v>
      </c>
      <c r="J197" s="33">
        <v>1</v>
      </c>
      <c r="K197" s="25">
        <f>Lorcana[[#This Row],[Nb de cartes]]-Lorcana[[#This Row],[dont Nb brillant]]</f>
        <v>13</v>
      </c>
      <c r="L197" s="25">
        <f>Desks[[#This Row],[Classeur]]-(SUM(Desks[[#This Row],[Desk J1]:[Desk A2]]))</f>
        <v>9</v>
      </c>
      <c r="M197" s="77">
        <v>4</v>
      </c>
      <c r="N197" s="78"/>
      <c r="O197" s="77"/>
      <c r="P197" s="25"/>
    </row>
    <row r="198" spans="2:16" x14ac:dyDescent="0.25">
      <c r="B198" s="25">
        <v>195</v>
      </c>
      <c r="C198" s="25" t="s">
        <v>239</v>
      </c>
      <c r="D198" s="22" t="s">
        <v>31</v>
      </c>
      <c r="E198" s="28" t="s">
        <v>66</v>
      </c>
      <c r="F198" s="33">
        <v>5</v>
      </c>
      <c r="G198" s="33" t="s">
        <v>281</v>
      </c>
      <c r="H198" s="33"/>
      <c r="I198" s="33"/>
      <c r="J198" s="33"/>
      <c r="K198" s="25">
        <f>Lorcana[[#This Row],[Nb de cartes]]-Lorcana[[#This Row],[dont Nb brillant]]</f>
        <v>3</v>
      </c>
      <c r="L198" s="25">
        <f>Desks[[#This Row],[Classeur]]-(SUM(Desks[[#This Row],[Desk J1]:[Desk A2]]))</f>
        <v>3</v>
      </c>
      <c r="M198" s="77"/>
      <c r="N198" s="78"/>
      <c r="O198" s="77"/>
      <c r="P198" s="25"/>
    </row>
    <row r="199" spans="2:16" x14ac:dyDescent="0.25">
      <c r="B199" s="25">
        <v>196</v>
      </c>
      <c r="C199" s="25" t="s">
        <v>240</v>
      </c>
      <c r="D199" s="22" t="s">
        <v>31</v>
      </c>
      <c r="E199" s="28" t="s">
        <v>68</v>
      </c>
      <c r="F199" s="33">
        <v>2</v>
      </c>
      <c r="G199" s="33" t="s">
        <v>280</v>
      </c>
      <c r="H199" s="33"/>
      <c r="I199" s="33"/>
      <c r="J199" s="33"/>
      <c r="K199" s="25">
        <f>Lorcana[[#This Row],[Nb de cartes]]-Lorcana[[#This Row],[dont Nb brillant]]</f>
        <v>15</v>
      </c>
      <c r="L199" s="25">
        <f>Desks[[#This Row],[Classeur]]-(SUM(Desks[[#This Row],[Desk J1]:[Desk A2]]))</f>
        <v>15</v>
      </c>
      <c r="M199" s="77"/>
      <c r="N199" s="78"/>
      <c r="O199" s="77"/>
      <c r="P199" s="25"/>
    </row>
    <row r="200" spans="2:16" x14ac:dyDescent="0.25">
      <c r="B200" s="25">
        <v>197</v>
      </c>
      <c r="C200" s="25" t="s">
        <v>241</v>
      </c>
      <c r="D200" s="22" t="s">
        <v>31</v>
      </c>
      <c r="E200" s="28" t="s">
        <v>68</v>
      </c>
      <c r="F200" s="33">
        <v>1</v>
      </c>
      <c r="G200" s="33" t="s">
        <v>281</v>
      </c>
      <c r="H200" s="33"/>
      <c r="I200" s="33"/>
      <c r="J200" s="33"/>
      <c r="K200" s="25">
        <f>Lorcana[[#This Row],[Nb de cartes]]-Lorcana[[#This Row],[dont Nb brillant]]</f>
        <v>14</v>
      </c>
      <c r="L200" s="25">
        <f>Desks[[#This Row],[Classeur]]-(SUM(Desks[[#This Row],[Desk J1]:[Desk A2]]))</f>
        <v>10</v>
      </c>
      <c r="M200" s="77">
        <v>4</v>
      </c>
      <c r="N200" s="78"/>
      <c r="O200" s="77"/>
      <c r="P200" s="25"/>
    </row>
    <row r="201" spans="2:16" x14ac:dyDescent="0.25">
      <c r="B201" s="25">
        <v>198</v>
      </c>
      <c r="C201" s="25" t="s">
        <v>242</v>
      </c>
      <c r="D201" s="22" t="s">
        <v>31</v>
      </c>
      <c r="E201" s="28" t="s">
        <v>66</v>
      </c>
      <c r="F201" s="33">
        <v>5</v>
      </c>
      <c r="G201" s="33" t="s">
        <v>280</v>
      </c>
      <c r="H201" s="33"/>
      <c r="I201" s="33"/>
      <c r="J201" s="33"/>
      <c r="K201" s="25">
        <f>Lorcana[[#This Row],[Nb de cartes]]-Lorcana[[#This Row],[dont Nb brillant]]</f>
        <v>5</v>
      </c>
      <c r="L201" s="25">
        <f>Desks[[#This Row],[Classeur]]-(SUM(Desks[[#This Row],[Desk J1]:[Desk A2]]))</f>
        <v>5</v>
      </c>
      <c r="M201" s="77"/>
      <c r="N201" s="78"/>
      <c r="O201" s="77"/>
      <c r="P201" s="25"/>
    </row>
    <row r="202" spans="2:16" x14ac:dyDescent="0.25">
      <c r="B202" s="25">
        <v>199</v>
      </c>
      <c r="C202" s="25" t="s">
        <v>243</v>
      </c>
      <c r="D202" s="22" t="s">
        <v>31</v>
      </c>
      <c r="E202" s="28" t="s">
        <v>68</v>
      </c>
      <c r="F202" s="33">
        <v>2</v>
      </c>
      <c r="G202" s="33" t="s">
        <v>280</v>
      </c>
      <c r="H202" s="33"/>
      <c r="I202" s="33"/>
      <c r="J202" s="33"/>
      <c r="K202" s="25">
        <f>Lorcana[[#This Row],[Nb de cartes]]-Lorcana[[#This Row],[dont Nb brillant]]</f>
        <v>9</v>
      </c>
      <c r="L202" s="25">
        <f>Desks[[#This Row],[Classeur]]-(SUM(Desks[[#This Row],[Desk J1]:[Desk A2]]))</f>
        <v>9</v>
      </c>
      <c r="M202" s="77"/>
      <c r="N202" s="78"/>
      <c r="O202" s="77"/>
      <c r="P202" s="25"/>
    </row>
    <row r="203" spans="2:16" x14ac:dyDescent="0.25">
      <c r="B203" s="25">
        <v>200</v>
      </c>
      <c r="C203" s="25" t="s">
        <v>244</v>
      </c>
      <c r="D203" s="22" t="s">
        <v>31</v>
      </c>
      <c r="E203" s="28" t="s">
        <v>68</v>
      </c>
      <c r="F203" s="33">
        <v>3</v>
      </c>
      <c r="G203" s="33" t="s">
        <v>280</v>
      </c>
      <c r="H203" s="33"/>
      <c r="I203" s="33"/>
      <c r="J203" s="33"/>
      <c r="K203" s="25">
        <f>Lorcana[[#This Row],[Nb de cartes]]-Lorcana[[#This Row],[dont Nb brillant]]</f>
        <v>10</v>
      </c>
      <c r="L203" s="25">
        <f>Desks[[#This Row],[Classeur]]-(SUM(Desks[[#This Row],[Desk J1]:[Desk A2]]))</f>
        <v>6</v>
      </c>
      <c r="M203" s="77">
        <v>4</v>
      </c>
      <c r="N203" s="78"/>
      <c r="O203" s="77"/>
      <c r="P203" s="25"/>
    </row>
    <row r="204" spans="2:16" x14ac:dyDescent="0.25">
      <c r="B204" s="25">
        <v>201</v>
      </c>
      <c r="C204" s="25" t="s">
        <v>245</v>
      </c>
      <c r="D204" s="22" t="s">
        <v>31</v>
      </c>
      <c r="E204" s="28" t="s">
        <v>75</v>
      </c>
      <c r="F204" s="33">
        <v>2</v>
      </c>
      <c r="G204" s="33" t="s">
        <v>280</v>
      </c>
      <c r="H204" s="33"/>
      <c r="I204" s="33"/>
      <c r="J204" s="33"/>
      <c r="K204" s="25">
        <f>Lorcana[[#This Row],[Nb de cartes]]-Lorcana[[#This Row],[dont Nb brillant]]</f>
        <v>10</v>
      </c>
      <c r="L204" s="25">
        <f>Desks[[#This Row],[Classeur]]-(SUM(Desks[[#This Row],[Desk J1]:[Desk A2]]))</f>
        <v>10</v>
      </c>
      <c r="M204" s="77"/>
      <c r="N204" s="78"/>
      <c r="O204" s="77"/>
      <c r="P204" s="25"/>
    </row>
    <row r="205" spans="2:16" x14ac:dyDescent="0.25">
      <c r="B205" s="25">
        <v>202</v>
      </c>
      <c r="C205" s="25" t="s">
        <v>246</v>
      </c>
      <c r="D205" s="22" t="s">
        <v>31</v>
      </c>
      <c r="E205" s="28" t="s">
        <v>75</v>
      </c>
      <c r="F205" s="33">
        <v>2</v>
      </c>
      <c r="G205" s="33" t="s">
        <v>280</v>
      </c>
      <c r="H205" s="33"/>
      <c r="I205" s="33"/>
      <c r="J205" s="33"/>
      <c r="K205" s="25">
        <f>Lorcana[[#This Row],[Nb de cartes]]-Lorcana[[#This Row],[dont Nb brillant]]</f>
        <v>12</v>
      </c>
      <c r="L205" s="25">
        <f>Desks[[#This Row],[Classeur]]-(SUM(Desks[[#This Row],[Desk J1]:[Desk A2]]))</f>
        <v>12</v>
      </c>
      <c r="M205" s="77"/>
      <c r="N205" s="78"/>
      <c r="O205" s="77"/>
      <c r="P205" s="25"/>
    </row>
    <row r="206" spans="2:16" x14ac:dyDescent="0.25">
      <c r="B206" s="25">
        <v>203</v>
      </c>
      <c r="C206" s="25" t="s">
        <v>247</v>
      </c>
      <c r="D206" s="22" t="s">
        <v>31</v>
      </c>
      <c r="E206" s="28" t="s">
        <v>75</v>
      </c>
      <c r="F206" s="33">
        <v>4</v>
      </c>
      <c r="G206" s="33" t="s">
        <v>281</v>
      </c>
      <c r="H206" s="33"/>
      <c r="I206" s="33"/>
      <c r="J206" s="33"/>
      <c r="K206" s="25">
        <f>Lorcana[[#This Row],[Nb de cartes]]-Lorcana[[#This Row],[dont Nb brillant]]</f>
        <v>4</v>
      </c>
      <c r="L206" s="25">
        <f>Desks[[#This Row],[Classeur]]-(SUM(Desks[[#This Row],[Desk J1]:[Desk A2]]))</f>
        <v>4</v>
      </c>
      <c r="M206" s="77"/>
      <c r="N206" s="78"/>
      <c r="O206" s="77"/>
      <c r="P206" s="25"/>
    </row>
    <row r="207" spans="2:16" x14ac:dyDescent="0.25">
      <c r="B207" s="25">
        <v>204</v>
      </c>
      <c r="C207" s="25" t="s">
        <v>248</v>
      </c>
      <c r="D207" s="22" t="s">
        <v>31</v>
      </c>
      <c r="E207" s="28" t="s">
        <v>75</v>
      </c>
      <c r="F207" s="33">
        <v>3</v>
      </c>
      <c r="G207" s="33" t="s">
        <v>281</v>
      </c>
      <c r="H207" s="33"/>
      <c r="I207" s="33"/>
      <c r="J207" s="33"/>
      <c r="K207" s="25">
        <f>Lorcana[[#This Row],[Nb de cartes]]-Lorcana[[#This Row],[dont Nb brillant]]</f>
        <v>4</v>
      </c>
      <c r="L207" s="25">
        <f>Desks[[#This Row],[Classeur]]-(SUM(Desks[[#This Row],[Desk J1]:[Desk A2]]))</f>
        <v>4</v>
      </c>
      <c r="M207" s="77"/>
      <c r="N207" s="78"/>
      <c r="O207" s="77"/>
      <c r="P207" s="25"/>
    </row>
    <row r="208" spans="2:16" x14ac:dyDescent="0.25">
      <c r="E208" s="26"/>
    </row>
    <row r="209" spans="5:5" x14ac:dyDescent="0.25">
      <c r="E209" s="26"/>
    </row>
    <row r="210" spans="5:5" x14ac:dyDescent="0.25">
      <c r="E210" s="26"/>
    </row>
    <row r="211" spans="5:5" x14ac:dyDescent="0.25">
      <c r="E211" s="26"/>
    </row>
    <row r="212" spans="5:5" x14ac:dyDescent="0.25">
      <c r="E212" s="26"/>
    </row>
    <row r="213" spans="5:5" x14ac:dyDescent="0.25">
      <c r="E213" s="26"/>
    </row>
    <row r="214" spans="5:5" x14ac:dyDescent="0.25">
      <c r="E214" s="26"/>
    </row>
    <row r="215" spans="5:5" x14ac:dyDescent="0.25">
      <c r="E215" s="26"/>
    </row>
    <row r="216" spans="5:5" x14ac:dyDescent="0.25">
      <c r="E216" s="26"/>
    </row>
    <row r="217" spans="5:5" x14ac:dyDescent="0.25">
      <c r="E217" s="26"/>
    </row>
    <row r="218" spans="5:5" x14ac:dyDescent="0.25">
      <c r="E218" s="26"/>
    </row>
    <row r="219" spans="5:5" x14ac:dyDescent="0.25">
      <c r="E219" s="26"/>
    </row>
    <row r="220" spans="5:5" x14ac:dyDescent="0.25">
      <c r="E220" s="26"/>
    </row>
    <row r="221" spans="5:5" x14ac:dyDescent="0.25">
      <c r="E221" s="26"/>
    </row>
    <row r="222" spans="5:5" x14ac:dyDescent="0.25">
      <c r="E222" s="26"/>
    </row>
    <row r="223" spans="5:5" x14ac:dyDescent="0.25">
      <c r="E223" s="26"/>
    </row>
    <row r="224" spans="5:5" x14ac:dyDescent="0.25">
      <c r="E224" s="26"/>
    </row>
    <row r="225" spans="5:5" x14ac:dyDescent="0.25">
      <c r="E225" s="26"/>
    </row>
    <row r="226" spans="5:5" x14ac:dyDescent="0.25">
      <c r="E226" s="26"/>
    </row>
    <row r="227" spans="5:5" x14ac:dyDescent="0.25">
      <c r="E227" s="26"/>
    </row>
    <row r="228" spans="5:5" x14ac:dyDescent="0.25">
      <c r="E228" s="26"/>
    </row>
    <row r="229" spans="5:5" x14ac:dyDescent="0.25">
      <c r="E229" s="26"/>
    </row>
    <row r="230" spans="5:5" x14ac:dyDescent="0.25">
      <c r="E230" s="26"/>
    </row>
    <row r="231" spans="5:5" x14ac:dyDescent="0.25">
      <c r="E231" s="26"/>
    </row>
    <row r="232" spans="5:5" x14ac:dyDescent="0.25">
      <c r="E232" s="26"/>
    </row>
    <row r="233" spans="5:5" x14ac:dyDescent="0.25">
      <c r="E233" s="26"/>
    </row>
    <row r="234" spans="5:5" x14ac:dyDescent="0.25">
      <c r="E234" s="26"/>
    </row>
    <row r="235" spans="5:5" x14ac:dyDescent="0.25">
      <c r="E235" s="26"/>
    </row>
    <row r="236" spans="5:5" x14ac:dyDescent="0.25">
      <c r="E236" s="26"/>
    </row>
    <row r="237" spans="5:5" x14ac:dyDescent="0.25">
      <c r="E237" s="26"/>
    </row>
    <row r="238" spans="5:5" x14ac:dyDescent="0.25">
      <c r="E238" s="26"/>
    </row>
    <row r="239" spans="5:5" x14ac:dyDescent="0.25">
      <c r="E239" s="26"/>
    </row>
    <row r="240" spans="5:5" x14ac:dyDescent="0.25">
      <c r="E240" s="26"/>
    </row>
    <row r="241" spans="5:5" x14ac:dyDescent="0.25">
      <c r="E241" s="26"/>
    </row>
    <row r="242" spans="5:5" x14ac:dyDescent="0.25">
      <c r="E242" s="26"/>
    </row>
    <row r="243" spans="5:5" x14ac:dyDescent="0.25">
      <c r="E243" s="26"/>
    </row>
    <row r="244" spans="5:5" x14ac:dyDescent="0.25">
      <c r="E244" s="26"/>
    </row>
    <row r="245" spans="5:5" x14ac:dyDescent="0.25">
      <c r="E245" s="26"/>
    </row>
    <row r="246" spans="5:5" x14ac:dyDescent="0.25">
      <c r="E246" s="26"/>
    </row>
    <row r="247" spans="5:5" x14ac:dyDescent="0.25">
      <c r="E247" s="26"/>
    </row>
    <row r="248" spans="5:5" x14ac:dyDescent="0.25">
      <c r="E248" s="26"/>
    </row>
    <row r="249" spans="5:5" x14ac:dyDescent="0.25">
      <c r="E249" s="26"/>
    </row>
    <row r="250" spans="5:5" x14ac:dyDescent="0.25">
      <c r="E250" s="26"/>
    </row>
    <row r="251" spans="5:5" x14ac:dyDescent="0.25">
      <c r="E251" s="26"/>
    </row>
    <row r="252" spans="5:5" x14ac:dyDescent="0.25">
      <c r="E252" s="26"/>
    </row>
    <row r="253" spans="5:5" x14ac:dyDescent="0.25">
      <c r="E253" s="26"/>
    </row>
    <row r="254" spans="5:5" x14ac:dyDescent="0.25">
      <c r="E254" s="26"/>
    </row>
    <row r="255" spans="5:5" x14ac:dyDescent="0.25">
      <c r="E255" s="26"/>
    </row>
    <row r="256" spans="5:5" x14ac:dyDescent="0.25">
      <c r="E256" s="26"/>
    </row>
    <row r="257" spans="5:5" x14ac:dyDescent="0.25">
      <c r="E257" s="26"/>
    </row>
    <row r="258" spans="5:5" x14ac:dyDescent="0.25">
      <c r="E258" s="26"/>
    </row>
    <row r="259" spans="5:5" x14ac:dyDescent="0.25">
      <c r="E259" s="26"/>
    </row>
    <row r="260" spans="5:5" x14ac:dyDescent="0.25">
      <c r="E260" s="26"/>
    </row>
    <row r="261" spans="5:5" x14ac:dyDescent="0.25">
      <c r="E261" s="26"/>
    </row>
    <row r="262" spans="5:5" x14ac:dyDescent="0.25">
      <c r="E262" s="26"/>
    </row>
    <row r="263" spans="5:5" x14ac:dyDescent="0.25">
      <c r="E263" s="26"/>
    </row>
    <row r="264" spans="5:5" x14ac:dyDescent="0.25">
      <c r="E264" s="26"/>
    </row>
    <row r="265" spans="5:5" x14ac:dyDescent="0.25">
      <c r="E265" s="26"/>
    </row>
    <row r="266" spans="5:5" x14ac:dyDescent="0.25">
      <c r="E266" s="26"/>
    </row>
    <row r="267" spans="5:5" x14ac:dyDescent="0.25">
      <c r="E267" s="26"/>
    </row>
    <row r="268" spans="5:5" x14ac:dyDescent="0.25">
      <c r="E268" s="26"/>
    </row>
    <row r="269" spans="5:5" x14ac:dyDescent="0.25">
      <c r="E269" s="26"/>
    </row>
    <row r="270" spans="5:5" x14ac:dyDescent="0.25">
      <c r="E270" s="26"/>
    </row>
    <row r="271" spans="5:5" x14ac:dyDescent="0.25">
      <c r="E271" s="26"/>
    </row>
    <row r="272" spans="5:5" x14ac:dyDescent="0.25">
      <c r="E272" s="26"/>
    </row>
    <row r="273" spans="5:5" x14ac:dyDescent="0.25">
      <c r="E273" s="26"/>
    </row>
    <row r="274" spans="5:5" x14ac:dyDescent="0.25">
      <c r="E274" s="26"/>
    </row>
    <row r="275" spans="5:5" x14ac:dyDescent="0.25">
      <c r="E275" s="26"/>
    </row>
    <row r="276" spans="5:5" x14ac:dyDescent="0.25">
      <c r="E276" s="26"/>
    </row>
    <row r="277" spans="5:5" x14ac:dyDescent="0.25">
      <c r="E277" s="26"/>
    </row>
    <row r="278" spans="5:5" x14ac:dyDescent="0.25">
      <c r="E278" s="26"/>
    </row>
    <row r="279" spans="5:5" x14ac:dyDescent="0.25">
      <c r="E279" s="26"/>
    </row>
    <row r="280" spans="5:5" x14ac:dyDescent="0.25">
      <c r="E280" s="26"/>
    </row>
    <row r="281" spans="5:5" x14ac:dyDescent="0.25">
      <c r="E281" s="26"/>
    </row>
    <row r="282" spans="5:5" x14ac:dyDescent="0.25">
      <c r="E282" s="26"/>
    </row>
    <row r="283" spans="5:5" x14ac:dyDescent="0.25">
      <c r="E283" s="26"/>
    </row>
    <row r="284" spans="5:5" x14ac:dyDescent="0.25">
      <c r="E284" s="26"/>
    </row>
    <row r="285" spans="5:5" x14ac:dyDescent="0.25">
      <c r="E285" s="26"/>
    </row>
    <row r="286" spans="5:5" x14ac:dyDescent="0.25">
      <c r="E286" s="26"/>
    </row>
    <row r="287" spans="5:5" x14ac:dyDescent="0.25">
      <c r="E287" s="26"/>
    </row>
    <row r="288" spans="5:5" x14ac:dyDescent="0.25">
      <c r="E288" s="26"/>
    </row>
    <row r="289" spans="5:5" x14ac:dyDescent="0.25">
      <c r="E289" s="26"/>
    </row>
    <row r="290" spans="5:5" x14ac:dyDescent="0.25">
      <c r="E290" s="26"/>
    </row>
    <row r="291" spans="5:5" x14ac:dyDescent="0.25">
      <c r="E291" s="26"/>
    </row>
    <row r="292" spans="5:5" x14ac:dyDescent="0.25">
      <c r="E292" s="26"/>
    </row>
    <row r="293" spans="5:5" x14ac:dyDescent="0.25">
      <c r="E293" s="26"/>
    </row>
    <row r="294" spans="5:5" x14ac:dyDescent="0.25">
      <c r="E294" s="26"/>
    </row>
    <row r="295" spans="5:5" x14ac:dyDescent="0.25">
      <c r="E295" s="26"/>
    </row>
    <row r="296" spans="5:5" x14ac:dyDescent="0.25">
      <c r="E296" s="26"/>
    </row>
    <row r="297" spans="5:5" x14ac:dyDescent="0.25">
      <c r="E297" s="26"/>
    </row>
    <row r="298" spans="5:5" x14ac:dyDescent="0.25">
      <c r="E298" s="26"/>
    </row>
    <row r="299" spans="5:5" x14ac:dyDescent="0.25">
      <c r="E299" s="26"/>
    </row>
    <row r="300" spans="5:5" x14ac:dyDescent="0.25">
      <c r="E300" s="26"/>
    </row>
    <row r="301" spans="5:5" x14ac:dyDescent="0.25">
      <c r="E301" s="26"/>
    </row>
    <row r="302" spans="5:5" x14ac:dyDescent="0.25">
      <c r="E302" s="26"/>
    </row>
    <row r="303" spans="5:5" x14ac:dyDescent="0.25">
      <c r="E303" s="26"/>
    </row>
    <row r="304" spans="5:5" x14ac:dyDescent="0.25">
      <c r="E304" s="26"/>
    </row>
    <row r="305" spans="5:5" x14ac:dyDescent="0.25">
      <c r="E305" s="26"/>
    </row>
    <row r="306" spans="5:5" x14ac:dyDescent="0.25">
      <c r="E306" s="26"/>
    </row>
    <row r="307" spans="5:5" x14ac:dyDescent="0.25">
      <c r="E307" s="26"/>
    </row>
    <row r="308" spans="5:5" x14ac:dyDescent="0.25">
      <c r="E308" s="26"/>
    </row>
    <row r="309" spans="5:5" x14ac:dyDescent="0.25">
      <c r="E309" s="26"/>
    </row>
    <row r="310" spans="5:5" x14ac:dyDescent="0.25">
      <c r="E310" s="26"/>
    </row>
    <row r="311" spans="5:5" x14ac:dyDescent="0.25">
      <c r="E311" s="26"/>
    </row>
    <row r="312" spans="5:5" x14ac:dyDescent="0.25">
      <c r="E312" s="26"/>
    </row>
    <row r="313" spans="5:5" x14ac:dyDescent="0.25">
      <c r="E313" s="26"/>
    </row>
    <row r="314" spans="5:5" x14ac:dyDescent="0.25">
      <c r="E314" s="26"/>
    </row>
    <row r="315" spans="5:5" x14ac:dyDescent="0.25">
      <c r="E315" s="26"/>
    </row>
    <row r="316" spans="5:5" x14ac:dyDescent="0.25">
      <c r="E316" s="26"/>
    </row>
    <row r="317" spans="5:5" x14ac:dyDescent="0.25">
      <c r="E317" s="26"/>
    </row>
    <row r="318" spans="5:5" x14ac:dyDescent="0.25">
      <c r="E318" s="26"/>
    </row>
    <row r="319" spans="5:5" x14ac:dyDescent="0.25">
      <c r="E319" s="26"/>
    </row>
    <row r="320" spans="5:5" x14ac:dyDescent="0.25">
      <c r="E320" s="26"/>
    </row>
    <row r="321" spans="5:5" x14ac:dyDescent="0.25">
      <c r="E321" s="26"/>
    </row>
    <row r="322" spans="5:5" x14ac:dyDescent="0.25">
      <c r="E322" s="26"/>
    </row>
    <row r="323" spans="5:5" x14ac:dyDescent="0.25">
      <c r="E323" s="26"/>
    </row>
    <row r="324" spans="5:5" x14ac:dyDescent="0.25">
      <c r="E324" s="26"/>
    </row>
    <row r="325" spans="5:5" x14ac:dyDescent="0.25">
      <c r="E325" s="26"/>
    </row>
    <row r="326" spans="5:5" x14ac:dyDescent="0.25">
      <c r="E326" s="26"/>
    </row>
    <row r="327" spans="5:5" x14ac:dyDescent="0.25">
      <c r="E327" s="26"/>
    </row>
    <row r="328" spans="5:5" x14ac:dyDescent="0.25">
      <c r="E328" s="26"/>
    </row>
    <row r="329" spans="5:5" x14ac:dyDescent="0.25">
      <c r="E329" s="26"/>
    </row>
    <row r="330" spans="5:5" x14ac:dyDescent="0.25">
      <c r="E330" s="26"/>
    </row>
    <row r="331" spans="5:5" x14ac:dyDescent="0.25">
      <c r="E331" s="26"/>
    </row>
    <row r="332" spans="5:5" x14ac:dyDescent="0.25">
      <c r="E332" s="26"/>
    </row>
    <row r="333" spans="5:5" x14ac:dyDescent="0.25">
      <c r="E333" s="26"/>
    </row>
    <row r="334" spans="5:5" x14ac:dyDescent="0.25">
      <c r="E334" s="26"/>
    </row>
    <row r="335" spans="5:5" x14ac:dyDescent="0.25">
      <c r="E335" s="26"/>
    </row>
    <row r="336" spans="5:5" x14ac:dyDescent="0.25">
      <c r="E336" s="26"/>
    </row>
    <row r="337" spans="5:5" x14ac:dyDescent="0.25">
      <c r="E337" s="26"/>
    </row>
    <row r="338" spans="5:5" x14ac:dyDescent="0.25">
      <c r="E338" s="26"/>
    </row>
    <row r="339" spans="5:5" x14ac:dyDescent="0.25">
      <c r="E339" s="26"/>
    </row>
    <row r="340" spans="5:5" x14ac:dyDescent="0.25">
      <c r="E340" s="26"/>
    </row>
    <row r="341" spans="5:5" x14ac:dyDescent="0.25">
      <c r="E341" s="26"/>
    </row>
    <row r="342" spans="5:5" x14ac:dyDescent="0.25">
      <c r="E342" s="26"/>
    </row>
    <row r="343" spans="5:5" x14ac:dyDescent="0.25">
      <c r="E343" s="26"/>
    </row>
    <row r="344" spans="5:5" x14ac:dyDescent="0.25">
      <c r="E344" s="26"/>
    </row>
    <row r="345" spans="5:5" x14ac:dyDescent="0.25">
      <c r="E345" s="26"/>
    </row>
    <row r="346" spans="5:5" x14ac:dyDescent="0.25">
      <c r="E346" s="26"/>
    </row>
    <row r="347" spans="5:5" x14ac:dyDescent="0.25">
      <c r="E347" s="26"/>
    </row>
    <row r="348" spans="5:5" x14ac:dyDescent="0.25">
      <c r="E348" s="26"/>
    </row>
    <row r="349" spans="5:5" x14ac:dyDescent="0.25">
      <c r="E349" s="26"/>
    </row>
    <row r="350" spans="5:5" x14ac:dyDescent="0.25">
      <c r="E350" s="26"/>
    </row>
    <row r="351" spans="5:5" x14ac:dyDescent="0.25">
      <c r="E351" s="26"/>
    </row>
    <row r="352" spans="5:5" x14ac:dyDescent="0.25">
      <c r="E352" s="26"/>
    </row>
    <row r="353" spans="5:5" x14ac:dyDescent="0.25">
      <c r="E353" s="26"/>
    </row>
    <row r="354" spans="5:5" x14ac:dyDescent="0.25">
      <c r="E354" s="26"/>
    </row>
    <row r="355" spans="5:5" x14ac:dyDescent="0.25">
      <c r="E355" s="26"/>
    </row>
    <row r="356" spans="5:5" x14ac:dyDescent="0.25">
      <c r="E356" s="26"/>
    </row>
    <row r="357" spans="5:5" x14ac:dyDescent="0.25">
      <c r="E357" s="26"/>
    </row>
    <row r="358" spans="5:5" x14ac:dyDescent="0.25">
      <c r="E358" s="26"/>
    </row>
    <row r="359" spans="5:5" x14ac:dyDescent="0.25">
      <c r="E359" s="26"/>
    </row>
    <row r="360" spans="5:5" x14ac:dyDescent="0.25">
      <c r="E360" s="26"/>
    </row>
    <row r="361" spans="5:5" x14ac:dyDescent="0.25">
      <c r="E361" s="26"/>
    </row>
    <row r="362" spans="5:5" x14ac:dyDescent="0.25">
      <c r="E362" s="26"/>
    </row>
    <row r="363" spans="5:5" x14ac:dyDescent="0.25">
      <c r="E363" s="26"/>
    </row>
    <row r="364" spans="5:5" x14ac:dyDescent="0.25">
      <c r="E364" s="26"/>
    </row>
    <row r="365" spans="5:5" x14ac:dyDescent="0.25">
      <c r="E365" s="26"/>
    </row>
    <row r="366" spans="5:5" x14ac:dyDescent="0.25">
      <c r="E366" s="26"/>
    </row>
    <row r="367" spans="5:5" x14ac:dyDescent="0.25">
      <c r="E367" s="26"/>
    </row>
    <row r="368" spans="5:5" x14ac:dyDescent="0.25">
      <c r="E368" s="26"/>
    </row>
    <row r="369" spans="5:5" x14ac:dyDescent="0.25">
      <c r="E369" s="26"/>
    </row>
    <row r="370" spans="5:5" x14ac:dyDescent="0.25">
      <c r="E370" s="26"/>
    </row>
    <row r="371" spans="5:5" x14ac:dyDescent="0.25">
      <c r="E371" s="26"/>
    </row>
    <row r="372" spans="5:5" x14ac:dyDescent="0.25">
      <c r="E372" s="26"/>
    </row>
    <row r="373" spans="5:5" x14ac:dyDescent="0.25">
      <c r="E373" s="26"/>
    </row>
    <row r="374" spans="5:5" x14ac:dyDescent="0.25">
      <c r="E374" s="26"/>
    </row>
    <row r="375" spans="5:5" x14ac:dyDescent="0.25">
      <c r="E375" s="26"/>
    </row>
    <row r="376" spans="5:5" x14ac:dyDescent="0.25">
      <c r="E376" s="26"/>
    </row>
    <row r="377" spans="5:5" x14ac:dyDescent="0.25">
      <c r="E377" s="26"/>
    </row>
    <row r="378" spans="5:5" x14ac:dyDescent="0.25">
      <c r="E378" s="26"/>
    </row>
    <row r="379" spans="5:5" x14ac:dyDescent="0.25">
      <c r="E379" s="26"/>
    </row>
    <row r="380" spans="5:5" x14ac:dyDescent="0.25">
      <c r="E380" s="26"/>
    </row>
    <row r="381" spans="5:5" x14ac:dyDescent="0.25">
      <c r="E381" s="26"/>
    </row>
    <row r="382" spans="5:5" x14ac:dyDescent="0.25">
      <c r="E382" s="26"/>
    </row>
    <row r="383" spans="5:5" x14ac:dyDescent="0.25">
      <c r="E383" s="26"/>
    </row>
    <row r="384" spans="5:5" x14ac:dyDescent="0.25">
      <c r="E384" s="26"/>
    </row>
    <row r="385" spans="5:5" x14ac:dyDescent="0.25">
      <c r="E385" s="26"/>
    </row>
    <row r="386" spans="5:5" x14ac:dyDescent="0.25">
      <c r="E386" s="26"/>
    </row>
    <row r="387" spans="5:5" x14ac:dyDescent="0.25">
      <c r="E387" s="26"/>
    </row>
    <row r="388" spans="5:5" x14ac:dyDescent="0.25">
      <c r="E388" s="26"/>
    </row>
    <row r="389" spans="5:5" x14ac:dyDescent="0.25">
      <c r="E389" s="26"/>
    </row>
    <row r="390" spans="5:5" x14ac:dyDescent="0.25">
      <c r="E390" s="26"/>
    </row>
    <row r="391" spans="5:5" x14ac:dyDescent="0.25">
      <c r="E391" s="26"/>
    </row>
    <row r="392" spans="5:5" x14ac:dyDescent="0.25">
      <c r="E392" s="26"/>
    </row>
    <row r="393" spans="5:5" x14ac:dyDescent="0.25">
      <c r="E393" s="26"/>
    </row>
    <row r="394" spans="5:5" x14ac:dyDescent="0.25">
      <c r="E394" s="26"/>
    </row>
    <row r="395" spans="5:5" x14ac:dyDescent="0.25">
      <c r="E395" s="26"/>
    </row>
    <row r="396" spans="5:5" x14ac:dyDescent="0.25">
      <c r="E396" s="26"/>
    </row>
    <row r="397" spans="5:5" x14ac:dyDescent="0.25">
      <c r="E397" s="26"/>
    </row>
    <row r="398" spans="5:5" x14ac:dyDescent="0.25">
      <c r="E398" s="26"/>
    </row>
    <row r="399" spans="5:5" x14ac:dyDescent="0.25">
      <c r="E399" s="26"/>
    </row>
    <row r="400" spans="5:5" x14ac:dyDescent="0.25">
      <c r="E400" s="26"/>
    </row>
    <row r="401" spans="5:5" x14ac:dyDescent="0.25">
      <c r="E401" s="26"/>
    </row>
    <row r="402" spans="5:5" x14ac:dyDescent="0.25">
      <c r="E402" s="26"/>
    </row>
    <row r="403" spans="5:5" x14ac:dyDescent="0.25">
      <c r="E403" s="26"/>
    </row>
    <row r="404" spans="5:5" x14ac:dyDescent="0.25">
      <c r="E404" s="26"/>
    </row>
    <row r="405" spans="5:5" x14ac:dyDescent="0.25">
      <c r="E405" s="26"/>
    </row>
    <row r="406" spans="5:5" x14ac:dyDescent="0.25">
      <c r="E406" s="26"/>
    </row>
    <row r="407" spans="5:5" x14ac:dyDescent="0.25">
      <c r="E407" s="26"/>
    </row>
    <row r="408" spans="5:5" x14ac:dyDescent="0.25">
      <c r="E408" s="26"/>
    </row>
    <row r="409" spans="5:5" x14ac:dyDescent="0.25">
      <c r="E409" s="26"/>
    </row>
    <row r="410" spans="5:5" x14ac:dyDescent="0.25">
      <c r="E410" s="26"/>
    </row>
    <row r="411" spans="5:5" x14ac:dyDescent="0.25">
      <c r="E411" s="26"/>
    </row>
    <row r="412" spans="5:5" x14ac:dyDescent="0.25">
      <c r="E412" s="26"/>
    </row>
    <row r="413" spans="5:5" x14ac:dyDescent="0.25">
      <c r="E413" s="26"/>
    </row>
    <row r="414" spans="5:5" x14ac:dyDescent="0.25">
      <c r="E414" s="26"/>
    </row>
    <row r="415" spans="5:5" x14ac:dyDescent="0.25">
      <c r="E415" s="26"/>
    </row>
    <row r="416" spans="5:5" x14ac:dyDescent="0.25">
      <c r="E416" s="26"/>
    </row>
    <row r="417" spans="5:5" x14ac:dyDescent="0.25">
      <c r="E417" s="26"/>
    </row>
    <row r="418" spans="5:5" x14ac:dyDescent="0.25">
      <c r="E418" s="26"/>
    </row>
    <row r="419" spans="5:5" x14ac:dyDescent="0.25">
      <c r="E419" s="26"/>
    </row>
    <row r="420" spans="5:5" x14ac:dyDescent="0.25">
      <c r="E420" s="26"/>
    </row>
    <row r="421" spans="5:5" x14ac:dyDescent="0.25">
      <c r="E421" s="26"/>
    </row>
    <row r="422" spans="5:5" x14ac:dyDescent="0.25">
      <c r="E422" s="26"/>
    </row>
    <row r="423" spans="5:5" x14ac:dyDescent="0.25">
      <c r="E423" s="26"/>
    </row>
    <row r="424" spans="5:5" x14ac:dyDescent="0.25">
      <c r="E424" s="26"/>
    </row>
    <row r="425" spans="5:5" x14ac:dyDescent="0.25">
      <c r="E425" s="26"/>
    </row>
    <row r="426" spans="5:5" x14ac:dyDescent="0.25">
      <c r="E426" s="26"/>
    </row>
    <row r="427" spans="5:5" x14ac:dyDescent="0.25">
      <c r="E427" s="26"/>
    </row>
    <row r="428" spans="5:5" x14ac:dyDescent="0.25">
      <c r="E428" s="26"/>
    </row>
    <row r="429" spans="5:5" x14ac:dyDescent="0.25">
      <c r="E429" s="26"/>
    </row>
    <row r="430" spans="5:5" x14ac:dyDescent="0.25">
      <c r="E430" s="26"/>
    </row>
    <row r="431" spans="5:5" x14ac:dyDescent="0.25">
      <c r="E431" s="26"/>
    </row>
    <row r="432" spans="5:5" x14ac:dyDescent="0.25">
      <c r="E432" s="26"/>
    </row>
    <row r="433" spans="5:5" x14ac:dyDescent="0.25">
      <c r="E433" s="26"/>
    </row>
    <row r="434" spans="5:5" x14ac:dyDescent="0.25">
      <c r="E434" s="26"/>
    </row>
    <row r="435" spans="5:5" x14ac:dyDescent="0.25">
      <c r="E435" s="26"/>
    </row>
    <row r="436" spans="5:5" x14ac:dyDescent="0.25">
      <c r="E436" s="26"/>
    </row>
    <row r="437" spans="5:5" x14ac:dyDescent="0.25">
      <c r="E437" s="26"/>
    </row>
    <row r="438" spans="5:5" x14ac:dyDescent="0.25">
      <c r="E438" s="26"/>
    </row>
    <row r="439" spans="5:5" x14ac:dyDescent="0.25">
      <c r="E439" s="26"/>
    </row>
    <row r="440" spans="5:5" x14ac:dyDescent="0.25">
      <c r="E440" s="26"/>
    </row>
    <row r="441" spans="5:5" x14ac:dyDescent="0.25">
      <c r="E441" s="26"/>
    </row>
    <row r="442" spans="5:5" x14ac:dyDescent="0.25">
      <c r="E442" s="26"/>
    </row>
    <row r="443" spans="5:5" x14ac:dyDescent="0.25">
      <c r="E443" s="26"/>
    </row>
    <row r="444" spans="5:5" x14ac:dyDescent="0.25">
      <c r="E444" s="26"/>
    </row>
    <row r="445" spans="5:5" x14ac:dyDescent="0.25">
      <c r="E445" s="26"/>
    </row>
    <row r="446" spans="5:5" x14ac:dyDescent="0.25">
      <c r="E446" s="26"/>
    </row>
    <row r="447" spans="5:5" x14ac:dyDescent="0.25">
      <c r="E447" s="26"/>
    </row>
    <row r="448" spans="5:5" x14ac:dyDescent="0.25">
      <c r="E448" s="26"/>
    </row>
    <row r="449" spans="5:5" x14ac:dyDescent="0.25">
      <c r="E449" s="26"/>
    </row>
    <row r="450" spans="5:5" x14ac:dyDescent="0.25">
      <c r="E450" s="26"/>
    </row>
    <row r="451" spans="5:5" x14ac:dyDescent="0.25">
      <c r="E451" s="26"/>
    </row>
    <row r="452" spans="5:5" x14ac:dyDescent="0.25">
      <c r="E452" s="26"/>
    </row>
    <row r="453" spans="5:5" x14ac:dyDescent="0.25">
      <c r="E453" s="26"/>
    </row>
    <row r="454" spans="5:5" x14ac:dyDescent="0.25">
      <c r="E454" s="26"/>
    </row>
    <row r="455" spans="5:5" x14ac:dyDescent="0.25">
      <c r="E455" s="26"/>
    </row>
    <row r="456" spans="5:5" x14ac:dyDescent="0.25">
      <c r="E456" s="26"/>
    </row>
    <row r="457" spans="5:5" x14ac:dyDescent="0.25">
      <c r="E457" s="26"/>
    </row>
    <row r="458" spans="5:5" x14ac:dyDescent="0.25">
      <c r="E458" s="26"/>
    </row>
    <row r="459" spans="5:5" x14ac:dyDescent="0.25">
      <c r="E459" s="26"/>
    </row>
    <row r="460" spans="5:5" x14ac:dyDescent="0.25">
      <c r="E460" s="26"/>
    </row>
    <row r="461" spans="5:5" x14ac:dyDescent="0.25">
      <c r="E461" s="26"/>
    </row>
    <row r="462" spans="5:5" x14ac:dyDescent="0.25">
      <c r="E462" s="26"/>
    </row>
    <row r="463" spans="5:5" x14ac:dyDescent="0.25">
      <c r="E463" s="26"/>
    </row>
    <row r="464" spans="5:5" x14ac:dyDescent="0.25">
      <c r="E464" s="26"/>
    </row>
    <row r="465" spans="5:5" x14ac:dyDescent="0.25">
      <c r="E465" s="26"/>
    </row>
    <row r="466" spans="5:5" x14ac:dyDescent="0.25">
      <c r="E466" s="26"/>
    </row>
    <row r="467" spans="5:5" x14ac:dyDescent="0.25">
      <c r="E467" s="26"/>
    </row>
    <row r="468" spans="5:5" x14ac:dyDescent="0.25">
      <c r="E468" s="26"/>
    </row>
    <row r="469" spans="5:5" x14ac:dyDescent="0.25">
      <c r="E469" s="26"/>
    </row>
    <row r="470" spans="5:5" x14ac:dyDescent="0.25">
      <c r="E470" s="26"/>
    </row>
    <row r="471" spans="5:5" x14ac:dyDescent="0.25">
      <c r="E471" s="26"/>
    </row>
    <row r="472" spans="5:5" x14ac:dyDescent="0.25">
      <c r="E472" s="26"/>
    </row>
    <row r="473" spans="5:5" x14ac:dyDescent="0.25">
      <c r="E473" s="26"/>
    </row>
    <row r="474" spans="5:5" x14ac:dyDescent="0.25">
      <c r="E474" s="26"/>
    </row>
    <row r="475" spans="5:5" x14ac:dyDescent="0.25">
      <c r="E475" s="26"/>
    </row>
    <row r="476" spans="5:5" x14ac:dyDescent="0.25">
      <c r="E476" s="26"/>
    </row>
    <row r="477" spans="5:5" x14ac:dyDescent="0.25">
      <c r="E477" s="26"/>
    </row>
    <row r="478" spans="5:5" x14ac:dyDescent="0.25">
      <c r="E478" s="26"/>
    </row>
    <row r="479" spans="5:5" x14ac:dyDescent="0.25">
      <c r="E479" s="26"/>
    </row>
    <row r="480" spans="5:5" x14ac:dyDescent="0.25">
      <c r="E480" s="26"/>
    </row>
    <row r="481" spans="5:5" x14ac:dyDescent="0.25">
      <c r="E481" s="26"/>
    </row>
    <row r="482" spans="5:5" x14ac:dyDescent="0.25">
      <c r="E482" s="26"/>
    </row>
    <row r="483" spans="5:5" x14ac:dyDescent="0.25">
      <c r="E483" s="26"/>
    </row>
    <row r="484" spans="5:5" x14ac:dyDescent="0.25">
      <c r="E484" s="26"/>
    </row>
    <row r="485" spans="5:5" x14ac:dyDescent="0.25">
      <c r="E485" s="26"/>
    </row>
    <row r="486" spans="5:5" x14ac:dyDescent="0.25">
      <c r="E486" s="26"/>
    </row>
    <row r="487" spans="5:5" x14ac:dyDescent="0.25">
      <c r="E487" s="26"/>
    </row>
    <row r="488" spans="5:5" x14ac:dyDescent="0.25">
      <c r="E488" s="26"/>
    </row>
    <row r="489" spans="5:5" x14ac:dyDescent="0.25">
      <c r="E489" s="26"/>
    </row>
    <row r="490" spans="5:5" x14ac:dyDescent="0.25">
      <c r="E490" s="26"/>
    </row>
    <row r="491" spans="5:5" x14ac:dyDescent="0.25">
      <c r="E491" s="26"/>
    </row>
    <row r="492" spans="5:5" x14ac:dyDescent="0.25">
      <c r="E492" s="26"/>
    </row>
    <row r="493" spans="5:5" x14ac:dyDescent="0.25">
      <c r="E493" s="26"/>
    </row>
    <row r="494" spans="5:5" x14ac:dyDescent="0.25">
      <c r="E494" s="26"/>
    </row>
    <row r="495" spans="5:5" x14ac:dyDescent="0.25">
      <c r="E495" s="26"/>
    </row>
    <row r="496" spans="5:5" x14ac:dyDescent="0.25">
      <c r="E496" s="26"/>
    </row>
    <row r="497" spans="5:5" x14ac:dyDescent="0.25">
      <c r="E497" s="26"/>
    </row>
    <row r="498" spans="5:5" x14ac:dyDescent="0.25">
      <c r="E498" s="26"/>
    </row>
    <row r="499" spans="5:5" x14ac:dyDescent="0.25">
      <c r="E499" s="26"/>
    </row>
    <row r="500" spans="5:5" x14ac:dyDescent="0.25">
      <c r="E500" s="26"/>
    </row>
    <row r="501" spans="5:5" x14ac:dyDescent="0.25">
      <c r="E501" s="26"/>
    </row>
    <row r="502" spans="5:5" x14ac:dyDescent="0.25">
      <c r="E502" s="26"/>
    </row>
    <row r="503" spans="5:5" x14ac:dyDescent="0.25">
      <c r="E503" s="26"/>
    </row>
    <row r="504" spans="5:5" x14ac:dyDescent="0.25">
      <c r="E504" s="26"/>
    </row>
    <row r="505" spans="5:5" x14ac:dyDescent="0.25">
      <c r="E505" s="26"/>
    </row>
    <row r="506" spans="5:5" x14ac:dyDescent="0.25">
      <c r="E506" s="26"/>
    </row>
    <row r="507" spans="5:5" x14ac:dyDescent="0.25">
      <c r="E507" s="26"/>
    </row>
    <row r="508" spans="5:5" x14ac:dyDescent="0.25">
      <c r="E508" s="26"/>
    </row>
    <row r="509" spans="5:5" x14ac:dyDescent="0.25">
      <c r="E509" s="26"/>
    </row>
    <row r="510" spans="5:5" x14ac:dyDescent="0.25">
      <c r="E510" s="26"/>
    </row>
    <row r="511" spans="5:5" x14ac:dyDescent="0.25">
      <c r="E511" s="26"/>
    </row>
    <row r="512" spans="5:5" x14ac:dyDescent="0.25">
      <c r="E512" s="26"/>
    </row>
    <row r="513" spans="5:5" x14ac:dyDescent="0.25">
      <c r="E513" s="26"/>
    </row>
    <row r="514" spans="5:5" x14ac:dyDescent="0.25">
      <c r="E514" s="26"/>
    </row>
    <row r="515" spans="5:5" x14ac:dyDescent="0.25">
      <c r="E515" s="26"/>
    </row>
    <row r="516" spans="5:5" x14ac:dyDescent="0.25">
      <c r="E516" s="26"/>
    </row>
    <row r="517" spans="5:5" x14ac:dyDescent="0.25">
      <c r="E517" s="26"/>
    </row>
    <row r="518" spans="5:5" x14ac:dyDescent="0.25">
      <c r="E518" s="26"/>
    </row>
    <row r="519" spans="5:5" x14ac:dyDescent="0.25">
      <c r="E519" s="26"/>
    </row>
    <row r="520" spans="5:5" x14ac:dyDescent="0.25">
      <c r="E520" s="26"/>
    </row>
    <row r="521" spans="5:5" x14ac:dyDescent="0.25">
      <c r="E521" s="26"/>
    </row>
    <row r="522" spans="5:5" x14ac:dyDescent="0.25">
      <c r="E522" s="26"/>
    </row>
    <row r="523" spans="5:5" x14ac:dyDescent="0.25">
      <c r="E523" s="26"/>
    </row>
    <row r="524" spans="5:5" x14ac:dyDescent="0.25">
      <c r="E524" s="26"/>
    </row>
    <row r="525" spans="5:5" x14ac:dyDescent="0.25">
      <c r="E525" s="26"/>
    </row>
    <row r="526" spans="5:5" x14ac:dyDescent="0.25">
      <c r="E526" s="26"/>
    </row>
    <row r="527" spans="5:5" x14ac:dyDescent="0.25">
      <c r="E527" s="26"/>
    </row>
    <row r="528" spans="5:5" x14ac:dyDescent="0.25">
      <c r="E528" s="26"/>
    </row>
    <row r="529" spans="5:5" x14ac:dyDescent="0.25">
      <c r="E529" s="26"/>
    </row>
    <row r="530" spans="5:5" x14ac:dyDescent="0.25">
      <c r="E530" s="26"/>
    </row>
    <row r="531" spans="5:5" x14ac:dyDescent="0.25">
      <c r="E531" s="26"/>
    </row>
    <row r="532" spans="5:5" x14ac:dyDescent="0.25">
      <c r="E532" s="26"/>
    </row>
    <row r="533" spans="5:5" x14ac:dyDescent="0.25">
      <c r="E533" s="26"/>
    </row>
    <row r="534" spans="5:5" x14ac:dyDescent="0.25">
      <c r="E534" s="26"/>
    </row>
    <row r="535" spans="5:5" x14ac:dyDescent="0.25">
      <c r="E535" s="26"/>
    </row>
    <row r="536" spans="5:5" x14ac:dyDescent="0.25">
      <c r="E536" s="26"/>
    </row>
    <row r="537" spans="5:5" x14ac:dyDescent="0.25">
      <c r="E537" s="26"/>
    </row>
    <row r="538" spans="5:5" x14ac:dyDescent="0.25">
      <c r="E538" s="26"/>
    </row>
    <row r="539" spans="5:5" x14ac:dyDescent="0.25">
      <c r="E539" s="26"/>
    </row>
    <row r="540" spans="5:5" x14ac:dyDescent="0.25">
      <c r="E540" s="26"/>
    </row>
    <row r="541" spans="5:5" x14ac:dyDescent="0.25">
      <c r="E541" s="26"/>
    </row>
    <row r="542" spans="5:5" x14ac:dyDescent="0.25">
      <c r="E542" s="26"/>
    </row>
    <row r="543" spans="5:5" x14ac:dyDescent="0.25">
      <c r="E543" s="26"/>
    </row>
    <row r="544" spans="5:5" x14ac:dyDescent="0.25">
      <c r="E544" s="26"/>
    </row>
    <row r="545" spans="5:5" x14ac:dyDescent="0.25">
      <c r="E545" s="26"/>
    </row>
    <row r="546" spans="5:5" x14ac:dyDescent="0.25">
      <c r="E546" s="26"/>
    </row>
    <row r="547" spans="5:5" x14ac:dyDescent="0.25">
      <c r="E547" s="26"/>
    </row>
    <row r="548" spans="5:5" x14ac:dyDescent="0.25">
      <c r="E548" s="26"/>
    </row>
    <row r="549" spans="5:5" x14ac:dyDescent="0.25">
      <c r="E549" s="26"/>
    </row>
    <row r="550" spans="5:5" x14ac:dyDescent="0.25">
      <c r="E550" s="26"/>
    </row>
    <row r="551" spans="5:5" x14ac:dyDescent="0.25">
      <c r="E551" s="26"/>
    </row>
    <row r="552" spans="5:5" x14ac:dyDescent="0.25">
      <c r="E552" s="26"/>
    </row>
    <row r="553" spans="5:5" x14ac:dyDescent="0.25">
      <c r="E553" s="26"/>
    </row>
    <row r="554" spans="5:5" x14ac:dyDescent="0.25">
      <c r="E554" s="26"/>
    </row>
    <row r="555" spans="5:5" x14ac:dyDescent="0.25">
      <c r="E555" s="26"/>
    </row>
    <row r="556" spans="5:5" x14ac:dyDescent="0.25">
      <c r="E556" s="26"/>
    </row>
    <row r="557" spans="5:5" x14ac:dyDescent="0.25">
      <c r="E557" s="26"/>
    </row>
    <row r="558" spans="5:5" x14ac:dyDescent="0.25">
      <c r="E558" s="26"/>
    </row>
    <row r="559" spans="5:5" x14ac:dyDescent="0.25">
      <c r="E559" s="26"/>
    </row>
    <row r="560" spans="5:5" x14ac:dyDescent="0.25">
      <c r="E560" s="26"/>
    </row>
    <row r="561" spans="5:5" x14ac:dyDescent="0.25">
      <c r="E561" s="26"/>
    </row>
    <row r="562" spans="5:5" x14ac:dyDescent="0.25">
      <c r="E562" s="26"/>
    </row>
    <row r="563" spans="5:5" x14ac:dyDescent="0.25">
      <c r="E563" s="26"/>
    </row>
    <row r="564" spans="5:5" x14ac:dyDescent="0.25">
      <c r="E564" s="26"/>
    </row>
    <row r="565" spans="5:5" x14ac:dyDescent="0.25">
      <c r="E565" s="26"/>
    </row>
    <row r="566" spans="5:5" x14ac:dyDescent="0.25">
      <c r="E566" s="26"/>
    </row>
    <row r="567" spans="5:5" x14ac:dyDescent="0.25">
      <c r="E567" s="26"/>
    </row>
    <row r="568" spans="5:5" x14ac:dyDescent="0.25">
      <c r="E568" s="26"/>
    </row>
    <row r="569" spans="5:5" x14ac:dyDescent="0.25">
      <c r="E569" s="26"/>
    </row>
    <row r="570" spans="5:5" x14ac:dyDescent="0.25">
      <c r="E570" s="26"/>
    </row>
    <row r="571" spans="5:5" x14ac:dyDescent="0.25">
      <c r="E571" s="26"/>
    </row>
    <row r="572" spans="5:5" x14ac:dyDescent="0.25">
      <c r="E572" s="26"/>
    </row>
    <row r="573" spans="5:5" x14ac:dyDescent="0.25">
      <c r="E573" s="26"/>
    </row>
    <row r="574" spans="5:5" x14ac:dyDescent="0.25">
      <c r="E574" s="26"/>
    </row>
    <row r="575" spans="5:5" x14ac:dyDescent="0.25">
      <c r="E575" s="26"/>
    </row>
    <row r="576" spans="5:5" x14ac:dyDescent="0.25">
      <c r="E576" s="26"/>
    </row>
    <row r="577" spans="5:5" x14ac:dyDescent="0.25">
      <c r="E577" s="26"/>
    </row>
    <row r="578" spans="5:5" x14ac:dyDescent="0.25">
      <c r="E578" s="26"/>
    </row>
    <row r="579" spans="5:5" x14ac:dyDescent="0.25">
      <c r="E579" s="26"/>
    </row>
    <row r="580" spans="5:5" x14ac:dyDescent="0.25">
      <c r="E580" s="26"/>
    </row>
    <row r="581" spans="5:5" x14ac:dyDescent="0.25">
      <c r="E581" s="26"/>
    </row>
    <row r="582" spans="5:5" x14ac:dyDescent="0.25">
      <c r="E582" s="26"/>
    </row>
    <row r="583" spans="5:5" x14ac:dyDescent="0.25">
      <c r="E583" s="26"/>
    </row>
    <row r="584" spans="5:5" x14ac:dyDescent="0.25">
      <c r="E584" s="26"/>
    </row>
    <row r="585" spans="5:5" x14ac:dyDescent="0.25">
      <c r="E585" s="26"/>
    </row>
    <row r="586" spans="5:5" x14ac:dyDescent="0.25">
      <c r="E586" s="26"/>
    </row>
    <row r="587" spans="5:5" x14ac:dyDescent="0.25">
      <c r="E587" s="26"/>
    </row>
    <row r="588" spans="5:5" x14ac:dyDescent="0.25">
      <c r="E588" s="26"/>
    </row>
    <row r="589" spans="5:5" x14ac:dyDescent="0.25">
      <c r="E589" s="26"/>
    </row>
    <row r="590" spans="5:5" x14ac:dyDescent="0.25">
      <c r="E590" s="26"/>
    </row>
    <row r="591" spans="5:5" x14ac:dyDescent="0.25">
      <c r="E591" s="26"/>
    </row>
    <row r="592" spans="5:5" x14ac:dyDescent="0.25">
      <c r="E592" s="26"/>
    </row>
    <row r="593" spans="5:5" x14ac:dyDescent="0.25">
      <c r="E593" s="26"/>
    </row>
    <row r="594" spans="5:5" x14ac:dyDescent="0.25">
      <c r="E594" s="26"/>
    </row>
    <row r="595" spans="5:5" x14ac:dyDescent="0.25">
      <c r="E595" s="26"/>
    </row>
    <row r="596" spans="5:5" x14ac:dyDescent="0.25">
      <c r="E596" s="26"/>
    </row>
    <row r="597" spans="5:5" x14ac:dyDescent="0.25">
      <c r="E597" s="26"/>
    </row>
    <row r="598" spans="5:5" x14ac:dyDescent="0.25">
      <c r="E598" s="26"/>
    </row>
    <row r="599" spans="5:5" x14ac:dyDescent="0.25">
      <c r="E599" s="26"/>
    </row>
    <row r="600" spans="5:5" x14ac:dyDescent="0.25">
      <c r="E600" s="26"/>
    </row>
    <row r="601" spans="5:5" x14ac:dyDescent="0.25">
      <c r="E601" s="26"/>
    </row>
    <row r="602" spans="5:5" x14ac:dyDescent="0.25">
      <c r="E602" s="26"/>
    </row>
    <row r="603" spans="5:5" x14ac:dyDescent="0.25">
      <c r="E603" s="26"/>
    </row>
    <row r="604" spans="5:5" x14ac:dyDescent="0.25">
      <c r="E604" s="26"/>
    </row>
    <row r="605" spans="5:5" x14ac:dyDescent="0.25">
      <c r="E605" s="26"/>
    </row>
    <row r="606" spans="5:5" x14ac:dyDescent="0.25">
      <c r="E606" s="26"/>
    </row>
    <row r="607" spans="5:5" x14ac:dyDescent="0.25">
      <c r="E607" s="26"/>
    </row>
    <row r="608" spans="5:5" x14ac:dyDescent="0.25">
      <c r="E608" s="26"/>
    </row>
    <row r="609" spans="5:5" x14ac:dyDescent="0.25">
      <c r="E609" s="26"/>
    </row>
    <row r="610" spans="5:5" x14ac:dyDescent="0.25">
      <c r="E610" s="26"/>
    </row>
    <row r="611" spans="5:5" x14ac:dyDescent="0.25">
      <c r="E611" s="26"/>
    </row>
    <row r="612" spans="5:5" x14ac:dyDescent="0.25">
      <c r="E612" s="26"/>
    </row>
    <row r="613" spans="5:5" x14ac:dyDescent="0.25">
      <c r="E613" s="26"/>
    </row>
    <row r="614" spans="5:5" x14ac:dyDescent="0.25">
      <c r="E614" s="26"/>
    </row>
    <row r="615" spans="5:5" x14ac:dyDescent="0.25">
      <c r="E615" s="26"/>
    </row>
    <row r="616" spans="5:5" x14ac:dyDescent="0.25">
      <c r="E616" s="26"/>
    </row>
    <row r="617" spans="5:5" x14ac:dyDescent="0.25">
      <c r="E617" s="26"/>
    </row>
    <row r="618" spans="5:5" x14ac:dyDescent="0.25">
      <c r="E618" s="26"/>
    </row>
    <row r="619" spans="5:5" x14ac:dyDescent="0.25">
      <c r="E619" s="26"/>
    </row>
    <row r="620" spans="5:5" x14ac:dyDescent="0.25">
      <c r="E620" s="26"/>
    </row>
    <row r="621" spans="5:5" x14ac:dyDescent="0.25">
      <c r="E621" s="26"/>
    </row>
    <row r="622" spans="5:5" x14ac:dyDescent="0.25">
      <c r="E622" s="26"/>
    </row>
    <row r="623" spans="5:5" x14ac:dyDescent="0.25">
      <c r="E623" s="26"/>
    </row>
    <row r="624" spans="5:5" x14ac:dyDescent="0.25">
      <c r="E624" s="26"/>
    </row>
    <row r="625" spans="5:5" x14ac:dyDescent="0.25">
      <c r="E625" s="26"/>
    </row>
    <row r="626" spans="5:5" x14ac:dyDescent="0.25">
      <c r="E626" s="26"/>
    </row>
    <row r="627" spans="5:5" x14ac:dyDescent="0.25">
      <c r="E627" s="26"/>
    </row>
    <row r="628" spans="5:5" x14ac:dyDescent="0.25">
      <c r="E628" s="26"/>
    </row>
    <row r="629" spans="5:5" x14ac:dyDescent="0.25">
      <c r="E629" s="26"/>
    </row>
    <row r="630" spans="5:5" x14ac:dyDescent="0.25">
      <c r="E630" s="26"/>
    </row>
    <row r="631" spans="5:5" x14ac:dyDescent="0.25">
      <c r="E631" s="26"/>
    </row>
    <row r="632" spans="5:5" x14ac:dyDescent="0.25">
      <c r="E632" s="26"/>
    </row>
    <row r="633" spans="5:5" x14ac:dyDescent="0.25">
      <c r="E633" s="26"/>
    </row>
    <row r="634" spans="5:5" x14ac:dyDescent="0.25">
      <c r="E634" s="26"/>
    </row>
    <row r="635" spans="5:5" x14ac:dyDescent="0.25">
      <c r="E635" s="26"/>
    </row>
    <row r="636" spans="5:5" x14ac:dyDescent="0.25">
      <c r="E636" s="26"/>
    </row>
    <row r="637" spans="5:5" x14ac:dyDescent="0.25">
      <c r="E637" s="26"/>
    </row>
    <row r="638" spans="5:5" x14ac:dyDescent="0.25">
      <c r="E638" s="26"/>
    </row>
    <row r="639" spans="5:5" x14ac:dyDescent="0.25">
      <c r="E639" s="26"/>
    </row>
    <row r="640" spans="5:5" x14ac:dyDescent="0.25">
      <c r="E640" s="26"/>
    </row>
    <row r="641" spans="5:5" x14ac:dyDescent="0.25">
      <c r="E641" s="26"/>
    </row>
    <row r="642" spans="5:5" x14ac:dyDescent="0.25">
      <c r="E642" s="26"/>
    </row>
    <row r="643" spans="5:5" x14ac:dyDescent="0.25">
      <c r="E643" s="26"/>
    </row>
    <row r="644" spans="5:5" x14ac:dyDescent="0.25">
      <c r="E644" s="26"/>
    </row>
    <row r="645" spans="5:5" x14ac:dyDescent="0.25">
      <c r="E645" s="26"/>
    </row>
    <row r="646" spans="5:5" x14ac:dyDescent="0.25">
      <c r="E646" s="26"/>
    </row>
    <row r="647" spans="5:5" x14ac:dyDescent="0.25">
      <c r="E647" s="26"/>
    </row>
    <row r="648" spans="5:5" x14ac:dyDescent="0.25">
      <c r="E648" s="26"/>
    </row>
    <row r="649" spans="5:5" x14ac:dyDescent="0.25">
      <c r="E649" s="26"/>
    </row>
    <row r="650" spans="5:5" x14ac:dyDescent="0.25">
      <c r="E650" s="26"/>
    </row>
    <row r="651" spans="5:5" x14ac:dyDescent="0.25">
      <c r="E651" s="26"/>
    </row>
    <row r="652" spans="5:5" x14ac:dyDescent="0.25">
      <c r="E652" s="26"/>
    </row>
    <row r="653" spans="5:5" x14ac:dyDescent="0.25">
      <c r="E653" s="26"/>
    </row>
    <row r="654" spans="5:5" x14ac:dyDescent="0.25">
      <c r="E654" s="26"/>
    </row>
    <row r="655" spans="5:5" x14ac:dyDescent="0.25">
      <c r="E655" s="26"/>
    </row>
    <row r="656" spans="5:5" x14ac:dyDescent="0.25">
      <c r="E656" s="26"/>
    </row>
    <row r="657" spans="5:5" x14ac:dyDescent="0.25">
      <c r="E657" s="26"/>
    </row>
    <row r="658" spans="5:5" x14ac:dyDescent="0.25">
      <c r="E658" s="26"/>
    </row>
    <row r="659" spans="5:5" x14ac:dyDescent="0.25">
      <c r="E659" s="26"/>
    </row>
    <row r="660" spans="5:5" x14ac:dyDescent="0.25">
      <c r="E660" s="26"/>
    </row>
    <row r="661" spans="5:5" x14ac:dyDescent="0.25">
      <c r="E661" s="26"/>
    </row>
    <row r="662" spans="5:5" x14ac:dyDescent="0.25">
      <c r="E662" s="26"/>
    </row>
    <row r="663" spans="5:5" x14ac:dyDescent="0.25">
      <c r="E663" s="26"/>
    </row>
    <row r="664" spans="5:5" x14ac:dyDescent="0.25">
      <c r="E664" s="26"/>
    </row>
    <row r="665" spans="5:5" x14ac:dyDescent="0.25">
      <c r="E665" s="26"/>
    </row>
    <row r="666" spans="5:5" x14ac:dyDescent="0.25">
      <c r="E666" s="26"/>
    </row>
    <row r="667" spans="5:5" x14ac:dyDescent="0.25">
      <c r="E667" s="26"/>
    </row>
    <row r="668" spans="5:5" x14ac:dyDescent="0.25">
      <c r="E668" s="26"/>
    </row>
    <row r="669" spans="5:5" x14ac:dyDescent="0.25">
      <c r="E669" s="26"/>
    </row>
    <row r="670" spans="5:5" x14ac:dyDescent="0.25">
      <c r="E670" s="26"/>
    </row>
    <row r="671" spans="5:5" x14ac:dyDescent="0.25">
      <c r="E671" s="26"/>
    </row>
    <row r="672" spans="5:5" x14ac:dyDescent="0.25">
      <c r="E672" s="26"/>
    </row>
    <row r="673" spans="5:5" x14ac:dyDescent="0.25">
      <c r="E673" s="26"/>
    </row>
    <row r="674" spans="5:5" x14ac:dyDescent="0.25">
      <c r="E674" s="26"/>
    </row>
    <row r="675" spans="5:5" x14ac:dyDescent="0.25">
      <c r="E675" s="26"/>
    </row>
    <row r="676" spans="5:5" x14ac:dyDescent="0.25">
      <c r="E676" s="26"/>
    </row>
    <row r="677" spans="5:5" x14ac:dyDescent="0.25">
      <c r="E677" s="26"/>
    </row>
    <row r="678" spans="5:5" x14ac:dyDescent="0.25">
      <c r="E678" s="26"/>
    </row>
    <row r="679" spans="5:5" x14ac:dyDescent="0.25">
      <c r="E679" s="26"/>
    </row>
    <row r="680" spans="5:5" x14ac:dyDescent="0.25">
      <c r="E680" s="26"/>
    </row>
    <row r="681" spans="5:5" x14ac:dyDescent="0.25">
      <c r="E681" s="26"/>
    </row>
    <row r="682" spans="5:5" x14ac:dyDescent="0.25">
      <c r="E682" s="26"/>
    </row>
    <row r="683" spans="5:5" x14ac:dyDescent="0.25">
      <c r="E683" s="26"/>
    </row>
    <row r="684" spans="5:5" x14ac:dyDescent="0.25">
      <c r="E684" s="26"/>
    </row>
    <row r="685" spans="5:5" x14ac:dyDescent="0.25">
      <c r="E685" s="26"/>
    </row>
    <row r="686" spans="5:5" x14ac:dyDescent="0.25">
      <c r="E686" s="26"/>
    </row>
    <row r="687" spans="5:5" x14ac:dyDescent="0.25">
      <c r="E687" s="26"/>
    </row>
    <row r="688" spans="5:5" x14ac:dyDescent="0.25">
      <c r="E688" s="26"/>
    </row>
    <row r="689" spans="5:5" x14ac:dyDescent="0.25">
      <c r="E689" s="26"/>
    </row>
    <row r="690" spans="5:5" x14ac:dyDescent="0.25">
      <c r="E690" s="26"/>
    </row>
    <row r="691" spans="5:5" x14ac:dyDescent="0.25">
      <c r="E691" s="26"/>
    </row>
    <row r="692" spans="5:5" x14ac:dyDescent="0.25">
      <c r="E692" s="26"/>
    </row>
    <row r="693" spans="5:5" x14ac:dyDescent="0.25">
      <c r="E693" s="26"/>
    </row>
    <row r="694" spans="5:5" x14ac:dyDescent="0.25">
      <c r="E694" s="26"/>
    </row>
    <row r="695" spans="5:5" x14ac:dyDescent="0.25">
      <c r="E695" s="26"/>
    </row>
    <row r="696" spans="5:5" x14ac:dyDescent="0.25">
      <c r="E696" s="26"/>
    </row>
    <row r="697" spans="5:5" x14ac:dyDescent="0.25">
      <c r="E697" s="26"/>
    </row>
    <row r="698" spans="5:5" x14ac:dyDescent="0.25">
      <c r="E698" s="26"/>
    </row>
    <row r="699" spans="5:5" x14ac:dyDescent="0.25">
      <c r="E699" s="26"/>
    </row>
    <row r="700" spans="5:5" x14ac:dyDescent="0.25">
      <c r="E700" s="26"/>
    </row>
    <row r="701" spans="5:5" x14ac:dyDescent="0.25">
      <c r="E701" s="26"/>
    </row>
    <row r="702" spans="5:5" x14ac:dyDescent="0.25">
      <c r="E702" s="26"/>
    </row>
    <row r="703" spans="5:5" x14ac:dyDescent="0.25">
      <c r="E703" s="26"/>
    </row>
    <row r="704" spans="5:5" x14ac:dyDescent="0.25">
      <c r="E704" s="26"/>
    </row>
    <row r="705" spans="5:5" x14ac:dyDescent="0.25">
      <c r="E705" s="26"/>
    </row>
    <row r="706" spans="5:5" x14ac:dyDescent="0.25">
      <c r="E706" s="26"/>
    </row>
    <row r="707" spans="5:5" x14ac:dyDescent="0.25">
      <c r="E707" s="26"/>
    </row>
    <row r="708" spans="5:5" x14ac:dyDescent="0.25">
      <c r="E708" s="26"/>
    </row>
    <row r="709" spans="5:5" x14ac:dyDescent="0.25">
      <c r="E709" s="26"/>
    </row>
    <row r="710" spans="5:5" x14ac:dyDescent="0.25">
      <c r="E710" s="26"/>
    </row>
    <row r="711" spans="5:5" x14ac:dyDescent="0.25">
      <c r="E711" s="26"/>
    </row>
    <row r="712" spans="5:5" x14ac:dyDescent="0.25">
      <c r="E712" s="26"/>
    </row>
    <row r="713" spans="5:5" x14ac:dyDescent="0.25">
      <c r="E713" s="26"/>
    </row>
    <row r="714" spans="5:5" x14ac:dyDescent="0.25">
      <c r="E714" s="26"/>
    </row>
    <row r="715" spans="5:5" x14ac:dyDescent="0.25">
      <c r="E715" s="26"/>
    </row>
    <row r="716" spans="5:5" x14ac:dyDescent="0.25">
      <c r="E716" s="26"/>
    </row>
    <row r="717" spans="5:5" x14ac:dyDescent="0.25">
      <c r="E717" s="26"/>
    </row>
    <row r="718" spans="5:5" x14ac:dyDescent="0.25">
      <c r="E718" s="26"/>
    </row>
    <row r="719" spans="5:5" x14ac:dyDescent="0.25">
      <c r="E719" s="26"/>
    </row>
    <row r="720" spans="5:5" x14ac:dyDescent="0.25">
      <c r="E720" s="26"/>
    </row>
    <row r="721" spans="5:5" x14ac:dyDescent="0.25">
      <c r="E721" s="26"/>
    </row>
    <row r="722" spans="5:5" x14ac:dyDescent="0.25">
      <c r="E722" s="26"/>
    </row>
    <row r="723" spans="5:5" x14ac:dyDescent="0.25">
      <c r="E723" s="26"/>
    </row>
    <row r="724" spans="5:5" x14ac:dyDescent="0.25">
      <c r="E724" s="26"/>
    </row>
    <row r="725" spans="5:5" x14ac:dyDescent="0.25">
      <c r="E725" s="26"/>
    </row>
    <row r="726" spans="5:5" x14ac:dyDescent="0.25">
      <c r="E726" s="26"/>
    </row>
    <row r="727" spans="5:5" x14ac:dyDescent="0.25">
      <c r="E727" s="26"/>
    </row>
    <row r="728" spans="5:5" x14ac:dyDescent="0.25">
      <c r="E728" s="26"/>
    </row>
    <row r="729" spans="5:5" x14ac:dyDescent="0.25">
      <c r="E729" s="26"/>
    </row>
    <row r="730" spans="5:5" x14ac:dyDescent="0.25">
      <c r="E730" s="26"/>
    </row>
    <row r="731" spans="5:5" x14ac:dyDescent="0.25">
      <c r="E731" s="26"/>
    </row>
    <row r="732" spans="5:5" x14ac:dyDescent="0.25">
      <c r="E732" s="26"/>
    </row>
    <row r="733" spans="5:5" x14ac:dyDescent="0.25">
      <c r="E733" s="26"/>
    </row>
    <row r="734" spans="5:5" x14ac:dyDescent="0.25">
      <c r="E734" s="26"/>
    </row>
    <row r="735" spans="5:5" x14ac:dyDescent="0.25">
      <c r="E735" s="26"/>
    </row>
    <row r="736" spans="5:5" x14ac:dyDescent="0.25">
      <c r="E736" s="26"/>
    </row>
    <row r="737" spans="5:5" x14ac:dyDescent="0.25">
      <c r="E737" s="26"/>
    </row>
    <row r="738" spans="5:5" x14ac:dyDescent="0.25">
      <c r="E738" s="26"/>
    </row>
    <row r="739" spans="5:5" x14ac:dyDescent="0.25">
      <c r="E739" s="26"/>
    </row>
    <row r="740" spans="5:5" x14ac:dyDescent="0.25">
      <c r="E740" s="26"/>
    </row>
    <row r="741" spans="5:5" x14ac:dyDescent="0.25">
      <c r="E741" s="26"/>
    </row>
    <row r="742" spans="5:5" x14ac:dyDescent="0.25">
      <c r="E742" s="26"/>
    </row>
    <row r="743" spans="5:5" x14ac:dyDescent="0.25">
      <c r="E743" s="26"/>
    </row>
    <row r="744" spans="5:5" x14ac:dyDescent="0.25">
      <c r="E744" s="26"/>
    </row>
    <row r="745" spans="5:5" x14ac:dyDescent="0.25">
      <c r="E745" s="26"/>
    </row>
    <row r="746" spans="5:5" x14ac:dyDescent="0.25">
      <c r="E746" s="26"/>
    </row>
    <row r="747" spans="5:5" x14ac:dyDescent="0.25">
      <c r="E747" s="26"/>
    </row>
    <row r="748" spans="5:5" x14ac:dyDescent="0.25">
      <c r="E748" s="26"/>
    </row>
    <row r="749" spans="5:5" x14ac:dyDescent="0.25">
      <c r="E749" s="26"/>
    </row>
    <row r="750" spans="5:5" x14ac:dyDescent="0.25">
      <c r="E750" s="26"/>
    </row>
    <row r="751" spans="5:5" x14ac:dyDescent="0.25">
      <c r="E751" s="26"/>
    </row>
    <row r="752" spans="5:5" x14ac:dyDescent="0.25">
      <c r="E752" s="26"/>
    </row>
    <row r="753" spans="5:5" x14ac:dyDescent="0.25">
      <c r="E753" s="26"/>
    </row>
    <row r="754" spans="5:5" x14ac:dyDescent="0.25">
      <c r="E754" s="26"/>
    </row>
    <row r="755" spans="5:5" x14ac:dyDescent="0.25">
      <c r="E755" s="26"/>
    </row>
    <row r="756" spans="5:5" x14ac:dyDescent="0.25">
      <c r="E756" s="26"/>
    </row>
    <row r="757" spans="5:5" x14ac:dyDescent="0.25">
      <c r="E757" s="26"/>
    </row>
    <row r="758" spans="5:5" x14ac:dyDescent="0.25">
      <c r="E758" s="26"/>
    </row>
    <row r="759" spans="5:5" x14ac:dyDescent="0.25">
      <c r="E759" s="26"/>
    </row>
    <row r="760" spans="5:5" x14ac:dyDescent="0.25">
      <c r="E760" s="26"/>
    </row>
    <row r="761" spans="5:5" x14ac:dyDescent="0.25">
      <c r="E761" s="26"/>
    </row>
    <row r="762" spans="5:5" x14ac:dyDescent="0.25">
      <c r="E762" s="26"/>
    </row>
    <row r="763" spans="5:5" x14ac:dyDescent="0.25">
      <c r="E763" s="26"/>
    </row>
    <row r="764" spans="5:5" x14ac:dyDescent="0.25">
      <c r="E764" s="26"/>
    </row>
    <row r="765" spans="5:5" x14ac:dyDescent="0.25">
      <c r="E765" s="26"/>
    </row>
    <row r="766" spans="5:5" x14ac:dyDescent="0.25">
      <c r="E766" s="26"/>
    </row>
    <row r="767" spans="5:5" x14ac:dyDescent="0.25">
      <c r="E767" s="26"/>
    </row>
    <row r="768" spans="5:5" x14ac:dyDescent="0.25">
      <c r="E768" s="26"/>
    </row>
    <row r="769" spans="5:5" x14ac:dyDescent="0.25">
      <c r="E769" s="26"/>
    </row>
    <row r="770" spans="5:5" x14ac:dyDescent="0.25">
      <c r="E770" s="26"/>
    </row>
    <row r="771" spans="5:5" x14ac:dyDescent="0.25">
      <c r="E771" s="26"/>
    </row>
    <row r="772" spans="5:5" x14ac:dyDescent="0.25">
      <c r="E772" s="26"/>
    </row>
    <row r="773" spans="5:5" x14ac:dyDescent="0.25">
      <c r="E773" s="26"/>
    </row>
    <row r="774" spans="5:5" x14ac:dyDescent="0.25">
      <c r="E774" s="26"/>
    </row>
    <row r="775" spans="5:5" x14ac:dyDescent="0.25">
      <c r="E775" s="26"/>
    </row>
    <row r="776" spans="5:5" x14ac:dyDescent="0.25">
      <c r="E776" s="26"/>
    </row>
    <row r="777" spans="5:5" x14ac:dyDescent="0.25">
      <c r="E777" s="26"/>
    </row>
    <row r="778" spans="5:5" x14ac:dyDescent="0.25">
      <c r="E778" s="26"/>
    </row>
    <row r="779" spans="5:5" x14ac:dyDescent="0.25">
      <c r="E779" s="26"/>
    </row>
    <row r="780" spans="5:5" x14ac:dyDescent="0.25">
      <c r="E780" s="26"/>
    </row>
    <row r="781" spans="5:5" x14ac:dyDescent="0.25">
      <c r="E781" s="26"/>
    </row>
    <row r="782" spans="5:5" x14ac:dyDescent="0.25">
      <c r="E782" s="26"/>
    </row>
    <row r="783" spans="5:5" x14ac:dyDescent="0.25">
      <c r="E783" s="26"/>
    </row>
    <row r="784" spans="5:5" x14ac:dyDescent="0.25">
      <c r="E784" s="26"/>
    </row>
    <row r="785" spans="5:5" x14ac:dyDescent="0.25">
      <c r="E785" s="26"/>
    </row>
    <row r="786" spans="5:5" x14ac:dyDescent="0.25">
      <c r="E786" s="26"/>
    </row>
    <row r="787" spans="5:5" x14ac:dyDescent="0.25">
      <c r="E787" s="26"/>
    </row>
    <row r="788" spans="5:5" x14ac:dyDescent="0.25">
      <c r="E788" s="26"/>
    </row>
    <row r="789" spans="5:5" x14ac:dyDescent="0.25">
      <c r="E789" s="26"/>
    </row>
    <row r="790" spans="5:5" x14ac:dyDescent="0.25">
      <c r="E790" s="26"/>
    </row>
    <row r="791" spans="5:5" x14ac:dyDescent="0.25">
      <c r="E791" s="26"/>
    </row>
    <row r="792" spans="5:5" x14ac:dyDescent="0.25">
      <c r="E792" s="26"/>
    </row>
    <row r="793" spans="5:5" x14ac:dyDescent="0.25">
      <c r="E793" s="26"/>
    </row>
    <row r="794" spans="5:5" x14ac:dyDescent="0.25">
      <c r="E794" s="26"/>
    </row>
    <row r="795" spans="5:5" x14ac:dyDescent="0.25">
      <c r="E795" s="26"/>
    </row>
    <row r="796" spans="5:5" x14ac:dyDescent="0.25">
      <c r="E796" s="26"/>
    </row>
    <row r="797" spans="5:5" x14ac:dyDescent="0.25">
      <c r="E797" s="26"/>
    </row>
    <row r="798" spans="5:5" x14ac:dyDescent="0.25">
      <c r="E798" s="26"/>
    </row>
    <row r="799" spans="5:5" x14ac:dyDescent="0.25">
      <c r="E799" s="26"/>
    </row>
    <row r="800" spans="5:5" x14ac:dyDescent="0.25">
      <c r="E800" s="26"/>
    </row>
    <row r="801" spans="5:5" x14ac:dyDescent="0.25">
      <c r="E801" s="26"/>
    </row>
    <row r="802" spans="5:5" x14ac:dyDescent="0.25">
      <c r="E802" s="26"/>
    </row>
    <row r="803" spans="5:5" x14ac:dyDescent="0.25">
      <c r="E803" s="26"/>
    </row>
    <row r="804" spans="5:5" x14ac:dyDescent="0.25">
      <c r="E804" s="26"/>
    </row>
    <row r="805" spans="5:5" x14ac:dyDescent="0.25">
      <c r="E805" s="26"/>
    </row>
    <row r="806" spans="5:5" x14ac:dyDescent="0.25">
      <c r="E806" s="26"/>
    </row>
    <row r="807" spans="5:5" x14ac:dyDescent="0.25">
      <c r="E807" s="26"/>
    </row>
    <row r="808" spans="5:5" x14ac:dyDescent="0.25">
      <c r="E808" s="26"/>
    </row>
    <row r="809" spans="5:5" x14ac:dyDescent="0.25">
      <c r="E809" s="26"/>
    </row>
    <row r="810" spans="5:5" x14ac:dyDescent="0.25">
      <c r="E810" s="26"/>
    </row>
    <row r="811" spans="5:5" x14ac:dyDescent="0.25">
      <c r="E811" s="26"/>
    </row>
    <row r="812" spans="5:5" x14ac:dyDescent="0.25">
      <c r="E812" s="26"/>
    </row>
    <row r="813" spans="5:5" x14ac:dyDescent="0.25">
      <c r="E813" s="26"/>
    </row>
    <row r="814" spans="5:5" x14ac:dyDescent="0.25">
      <c r="E814" s="26"/>
    </row>
    <row r="815" spans="5:5" x14ac:dyDescent="0.25">
      <c r="E815" s="26"/>
    </row>
    <row r="816" spans="5:5" x14ac:dyDescent="0.25">
      <c r="E816" s="26"/>
    </row>
    <row r="817" spans="5:5" x14ac:dyDescent="0.25">
      <c r="E817" s="26"/>
    </row>
    <row r="818" spans="5:5" x14ac:dyDescent="0.25">
      <c r="E818" s="26"/>
    </row>
    <row r="819" spans="5:5" x14ac:dyDescent="0.25">
      <c r="E819" s="26"/>
    </row>
    <row r="820" spans="5:5" x14ac:dyDescent="0.25">
      <c r="E820" s="26"/>
    </row>
    <row r="821" spans="5:5" x14ac:dyDescent="0.25">
      <c r="E821" s="26"/>
    </row>
    <row r="822" spans="5:5" x14ac:dyDescent="0.25">
      <c r="E822" s="26"/>
    </row>
    <row r="823" spans="5:5" x14ac:dyDescent="0.25">
      <c r="E823" s="26"/>
    </row>
    <row r="824" spans="5:5" x14ac:dyDescent="0.25">
      <c r="E824" s="26"/>
    </row>
    <row r="825" spans="5:5" x14ac:dyDescent="0.25">
      <c r="E825" s="26"/>
    </row>
    <row r="826" spans="5:5" x14ac:dyDescent="0.25">
      <c r="E826" s="26"/>
    </row>
    <row r="827" spans="5:5" x14ac:dyDescent="0.25">
      <c r="E827" s="26"/>
    </row>
    <row r="828" spans="5:5" x14ac:dyDescent="0.25">
      <c r="E828" s="26"/>
    </row>
    <row r="829" spans="5:5" x14ac:dyDescent="0.25">
      <c r="E829" s="26"/>
    </row>
    <row r="830" spans="5:5" x14ac:dyDescent="0.25">
      <c r="E830" s="26"/>
    </row>
    <row r="831" spans="5:5" x14ac:dyDescent="0.25">
      <c r="E831" s="26"/>
    </row>
    <row r="832" spans="5:5" x14ac:dyDescent="0.25">
      <c r="E832" s="26"/>
    </row>
    <row r="833" spans="5:5" x14ac:dyDescent="0.25">
      <c r="E833" s="26"/>
    </row>
    <row r="834" spans="5:5" x14ac:dyDescent="0.25">
      <c r="E834" s="26"/>
    </row>
    <row r="835" spans="5:5" x14ac:dyDescent="0.25">
      <c r="E835" s="26"/>
    </row>
    <row r="836" spans="5:5" x14ac:dyDescent="0.25">
      <c r="E836" s="26"/>
    </row>
    <row r="837" spans="5:5" x14ac:dyDescent="0.25">
      <c r="E837" s="26"/>
    </row>
    <row r="838" spans="5:5" x14ac:dyDescent="0.25">
      <c r="E838" s="26"/>
    </row>
    <row r="839" spans="5:5" x14ac:dyDescent="0.25">
      <c r="E839" s="26"/>
    </row>
    <row r="840" spans="5:5" x14ac:dyDescent="0.25">
      <c r="E840" s="26"/>
    </row>
    <row r="841" spans="5:5" x14ac:dyDescent="0.25">
      <c r="E841" s="26"/>
    </row>
    <row r="842" spans="5:5" x14ac:dyDescent="0.25">
      <c r="E842" s="26"/>
    </row>
    <row r="843" spans="5:5" x14ac:dyDescent="0.25">
      <c r="E843" s="26"/>
    </row>
    <row r="844" spans="5:5" x14ac:dyDescent="0.25">
      <c r="E844" s="26"/>
    </row>
    <row r="845" spans="5:5" x14ac:dyDescent="0.25">
      <c r="E845" s="26"/>
    </row>
    <row r="846" spans="5:5" x14ac:dyDescent="0.25">
      <c r="E846" s="26"/>
    </row>
    <row r="847" spans="5:5" x14ac:dyDescent="0.25">
      <c r="E847" s="26"/>
    </row>
    <row r="848" spans="5:5" x14ac:dyDescent="0.25">
      <c r="E848" s="26"/>
    </row>
    <row r="849" spans="5:5" x14ac:dyDescent="0.25">
      <c r="E849" s="26"/>
    </row>
    <row r="850" spans="5:5" x14ac:dyDescent="0.25">
      <c r="E850" s="26"/>
    </row>
    <row r="851" spans="5:5" x14ac:dyDescent="0.25">
      <c r="E851" s="26"/>
    </row>
    <row r="852" spans="5:5" x14ac:dyDescent="0.25">
      <c r="E852" s="26"/>
    </row>
    <row r="853" spans="5:5" x14ac:dyDescent="0.25">
      <c r="E853" s="26"/>
    </row>
    <row r="854" spans="5:5" x14ac:dyDescent="0.25">
      <c r="E854" s="26"/>
    </row>
    <row r="855" spans="5:5" x14ac:dyDescent="0.25">
      <c r="E855" s="26"/>
    </row>
    <row r="856" spans="5:5" x14ac:dyDescent="0.25">
      <c r="E856" s="26"/>
    </row>
    <row r="857" spans="5:5" x14ac:dyDescent="0.25">
      <c r="E857" s="26"/>
    </row>
    <row r="858" spans="5:5" x14ac:dyDescent="0.25">
      <c r="E858" s="26"/>
    </row>
    <row r="859" spans="5:5" x14ac:dyDescent="0.25">
      <c r="E859" s="26"/>
    </row>
    <row r="860" spans="5:5" x14ac:dyDescent="0.25">
      <c r="E860" s="26"/>
    </row>
    <row r="861" spans="5:5" x14ac:dyDescent="0.25">
      <c r="E861" s="26"/>
    </row>
    <row r="862" spans="5:5" x14ac:dyDescent="0.25">
      <c r="E862" s="26"/>
    </row>
    <row r="863" spans="5:5" x14ac:dyDescent="0.25">
      <c r="E863" s="26"/>
    </row>
    <row r="864" spans="5:5" x14ac:dyDescent="0.25">
      <c r="E864" s="26"/>
    </row>
    <row r="865" spans="5:5" x14ac:dyDescent="0.25">
      <c r="E865" s="26"/>
    </row>
    <row r="866" spans="5:5" x14ac:dyDescent="0.25">
      <c r="E866" s="26"/>
    </row>
    <row r="867" spans="5:5" x14ac:dyDescent="0.25">
      <c r="E867" s="26"/>
    </row>
    <row r="868" spans="5:5" x14ac:dyDescent="0.25">
      <c r="E868" s="26"/>
    </row>
    <row r="869" spans="5:5" x14ac:dyDescent="0.25">
      <c r="E869" s="26"/>
    </row>
    <row r="870" spans="5:5" x14ac:dyDescent="0.25">
      <c r="E870" s="26"/>
    </row>
    <row r="871" spans="5:5" x14ac:dyDescent="0.25">
      <c r="E871" s="26"/>
    </row>
    <row r="872" spans="5:5" x14ac:dyDescent="0.25">
      <c r="E872" s="26"/>
    </row>
    <row r="873" spans="5:5" x14ac:dyDescent="0.25">
      <c r="E873" s="26"/>
    </row>
    <row r="874" spans="5:5" x14ac:dyDescent="0.25">
      <c r="E874" s="26"/>
    </row>
    <row r="875" spans="5:5" x14ac:dyDescent="0.25">
      <c r="E875" s="26"/>
    </row>
    <row r="876" spans="5:5" x14ac:dyDescent="0.25">
      <c r="E876" s="26"/>
    </row>
    <row r="877" spans="5:5" x14ac:dyDescent="0.25">
      <c r="E877" s="26"/>
    </row>
    <row r="878" spans="5:5" x14ac:dyDescent="0.25">
      <c r="E878" s="26"/>
    </row>
    <row r="879" spans="5:5" x14ac:dyDescent="0.25">
      <c r="E879" s="26"/>
    </row>
    <row r="880" spans="5:5" x14ac:dyDescent="0.25">
      <c r="E880" s="26"/>
    </row>
    <row r="881" spans="5:5" x14ac:dyDescent="0.25">
      <c r="E881" s="26"/>
    </row>
    <row r="882" spans="5:5" x14ac:dyDescent="0.25">
      <c r="E882" s="26"/>
    </row>
    <row r="883" spans="5:5" x14ac:dyDescent="0.25">
      <c r="E883" s="26"/>
    </row>
    <row r="884" spans="5:5" x14ac:dyDescent="0.25">
      <c r="E884" s="26"/>
    </row>
    <row r="885" spans="5:5" x14ac:dyDescent="0.25">
      <c r="E885" s="26"/>
    </row>
    <row r="886" spans="5:5" x14ac:dyDescent="0.25">
      <c r="E886" s="26"/>
    </row>
    <row r="887" spans="5:5" x14ac:dyDescent="0.25">
      <c r="E887" s="26"/>
    </row>
    <row r="888" spans="5:5" x14ac:dyDescent="0.25">
      <c r="E888" s="26"/>
    </row>
    <row r="889" spans="5:5" x14ac:dyDescent="0.25">
      <c r="E889" s="26"/>
    </row>
    <row r="890" spans="5:5" x14ac:dyDescent="0.25">
      <c r="E890" s="26"/>
    </row>
    <row r="891" spans="5:5" x14ac:dyDescent="0.25">
      <c r="E891" s="26"/>
    </row>
    <row r="892" spans="5:5" x14ac:dyDescent="0.25">
      <c r="E892" s="26"/>
    </row>
    <row r="893" spans="5:5" x14ac:dyDescent="0.25">
      <c r="E893" s="26"/>
    </row>
    <row r="894" spans="5:5" x14ac:dyDescent="0.25">
      <c r="E894" s="26"/>
    </row>
    <row r="895" spans="5:5" x14ac:dyDescent="0.25">
      <c r="E895" s="26"/>
    </row>
    <row r="896" spans="5:5" x14ac:dyDescent="0.25">
      <c r="E896" s="26"/>
    </row>
    <row r="897" spans="5:5" x14ac:dyDescent="0.25">
      <c r="E897" s="26"/>
    </row>
    <row r="898" spans="5:5" x14ac:dyDescent="0.25">
      <c r="E898" s="26"/>
    </row>
    <row r="899" spans="5:5" x14ac:dyDescent="0.25">
      <c r="E899" s="26"/>
    </row>
  </sheetData>
  <mergeCells count="12">
    <mergeCell ref="R60:V60"/>
    <mergeCell ref="S61:V61"/>
    <mergeCell ref="S62:V62"/>
    <mergeCell ref="B2:L2"/>
    <mergeCell ref="R14:V14"/>
    <mergeCell ref="R53:V53"/>
    <mergeCell ref="R47:V47"/>
    <mergeCell ref="R36:V36"/>
    <mergeCell ref="R25:V25"/>
    <mergeCell ref="M2:N2"/>
    <mergeCell ref="O2:P2"/>
    <mergeCell ref="R5:R6"/>
  </mergeCells>
  <phoneticPr fontId="9" type="noConversion"/>
  <conditionalFormatting sqref="K4:K207">
    <cfRule type="colorScale" priority="7">
      <colorScale>
        <cfvo type="num" val="1"/>
        <cfvo type="num" val="5"/>
        <cfvo type="num" val="11"/>
        <color theme="4" tint="0.39997558519241921"/>
        <color rgb="FF69BF5D"/>
        <color theme="6" tint="0.39997558519241921"/>
      </colorScale>
    </cfRule>
  </conditionalFormatting>
  <conditionalFormatting sqref="L4:L207">
    <cfRule type="cellIs" dxfId="120" priority="4" operator="equal">
      <formula>0</formula>
    </cfRule>
    <cfRule type="cellIs" dxfId="119" priority="8" operator="greaterThan">
      <formula>0</formula>
    </cfRule>
  </conditionalFormatting>
  <conditionalFormatting sqref="G4:G207">
    <cfRule type="containsText" dxfId="118" priority="2" operator="containsText" text="NON">
      <formula>NOT(ISERROR(SEARCH("NON",G4)))</formula>
    </cfRule>
    <cfRule type="containsText" dxfId="117" priority="3" operator="containsText" text="OUI">
      <formula>NOT(ISERROR(SEARCH("OUI",G4)))</formula>
    </cfRule>
  </conditionalFormatting>
  <conditionalFormatting sqref="S4:V4">
    <cfRule type="cellIs" dxfId="116" priority="1" operator="lessThan">
      <formula>60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3475-552D-4167-B783-339D6226D020}">
  <sheetPr codeName="Feuil6"/>
  <dimension ref="B2:J220"/>
  <sheetViews>
    <sheetView showGridLines="0" topLeftCell="C1" zoomScale="190" zoomScaleNormal="190" workbookViewId="0">
      <selection activeCell="I3" sqref="I3"/>
    </sheetView>
  </sheetViews>
  <sheetFormatPr baseColWidth="10" defaultRowHeight="15" x14ac:dyDescent="0.25"/>
  <cols>
    <col min="1" max="1" width="7.28515625" style="18" customWidth="1"/>
    <col min="2" max="2" width="7.7109375" style="26" customWidth="1"/>
    <col min="3" max="3" width="42.85546875" style="26" bestFit="1" customWidth="1"/>
    <col min="4" max="4" width="11.42578125" style="26" customWidth="1"/>
    <col min="5" max="5" width="15.5703125" style="26" customWidth="1"/>
    <col min="6" max="6" width="17.28515625" style="18" bestFit="1" customWidth="1"/>
    <col min="7" max="9" width="11.42578125" style="18"/>
    <col min="10" max="10" width="19.5703125" style="18" bestFit="1" customWidth="1"/>
    <col min="11" max="16384" width="11.42578125" style="18"/>
  </cols>
  <sheetData>
    <row r="2" spans="2:10" ht="49.5" customHeight="1" x14ac:dyDescent="0.25">
      <c r="B2" s="164" t="s">
        <v>267</v>
      </c>
      <c r="C2" s="165"/>
      <c r="D2" s="165"/>
      <c r="E2" s="165"/>
      <c r="F2" s="165"/>
    </row>
    <row r="3" spans="2:10" x14ac:dyDescent="0.25">
      <c r="B3" s="153" t="s">
        <v>35</v>
      </c>
      <c r="C3" s="154"/>
      <c r="D3" s="154"/>
      <c r="E3" s="154"/>
      <c r="F3" s="154"/>
      <c r="H3" s="57" t="s">
        <v>266</v>
      </c>
      <c r="I3" s="57">
        <f>SUM(Lorcana4[Nb de cartes])</f>
        <v>72</v>
      </c>
      <c r="J3" s="57"/>
    </row>
    <row r="4" spans="2:10" x14ac:dyDescent="0.25">
      <c r="B4" s="25" t="s">
        <v>27</v>
      </c>
      <c r="C4" s="25" t="s">
        <v>41</v>
      </c>
      <c r="D4" s="25" t="s">
        <v>28</v>
      </c>
      <c r="E4" s="25" t="s">
        <v>36</v>
      </c>
      <c r="F4" s="19" t="s">
        <v>38</v>
      </c>
      <c r="H4" s="25" t="s">
        <v>284</v>
      </c>
      <c r="I4" s="25" t="s">
        <v>285</v>
      </c>
      <c r="J4" s="25" t="s">
        <v>38</v>
      </c>
    </row>
    <row r="5" spans="2:10" x14ac:dyDescent="0.25">
      <c r="B5" s="25">
        <v>1</v>
      </c>
      <c r="C5" s="25" t="s">
        <v>42</v>
      </c>
      <c r="D5" s="23" t="s">
        <v>32</v>
      </c>
      <c r="E5" s="25"/>
      <c r="F5" s="25"/>
      <c r="H5" s="25">
        <f>Lorcana4[[#This Row],[ID]]</f>
        <v>1</v>
      </c>
      <c r="I5" s="25">
        <f>Lorcana4[[#This Row],[Nb de cartes]]+'Inventaire - Chapitre 1'!G4</f>
        <v>12</v>
      </c>
      <c r="J5" s="25">
        <f>Lorcana4[[#This Row],[dont Nb brillant]]+'Inventaire - Chapitre 1'!H4</f>
        <v>0</v>
      </c>
    </row>
    <row r="6" spans="2:10" x14ac:dyDescent="0.25">
      <c r="B6" s="25">
        <v>2</v>
      </c>
      <c r="C6" s="25" t="s">
        <v>43</v>
      </c>
      <c r="D6" s="23" t="s">
        <v>32</v>
      </c>
      <c r="E6" s="25"/>
      <c r="F6" s="25"/>
      <c r="H6" s="25">
        <f>Lorcana4[[#This Row],[ID]]</f>
        <v>2</v>
      </c>
      <c r="I6" s="25">
        <f>Lorcana4[[#This Row],[Nb de cartes]]+'Inventaire - Chapitre 1'!G5</f>
        <v>3</v>
      </c>
      <c r="J6" s="25">
        <f>Lorcana4[[#This Row],[dont Nb brillant]]+'Inventaire - Chapitre 1'!H5</f>
        <v>1</v>
      </c>
    </row>
    <row r="7" spans="2:10" x14ac:dyDescent="0.25">
      <c r="B7" s="25">
        <v>3</v>
      </c>
      <c r="C7" s="25" t="s">
        <v>44</v>
      </c>
      <c r="D7" s="23" t="s">
        <v>32</v>
      </c>
      <c r="E7" s="25"/>
      <c r="F7" s="25"/>
      <c r="H7" s="25">
        <f>Lorcana4[[#This Row],[ID]]</f>
        <v>3</v>
      </c>
      <c r="I7" s="25">
        <f>Lorcana4[[#This Row],[Nb de cartes]]+'Inventaire - Chapitre 1'!G6</f>
        <v>13</v>
      </c>
      <c r="J7" s="25">
        <f>Lorcana4[[#This Row],[dont Nb brillant]]+'Inventaire - Chapitre 1'!H6</f>
        <v>3</v>
      </c>
    </row>
    <row r="8" spans="2:10" x14ac:dyDescent="0.25">
      <c r="B8" s="25">
        <v>4</v>
      </c>
      <c r="C8" s="25" t="s">
        <v>45</v>
      </c>
      <c r="D8" s="23" t="s">
        <v>32</v>
      </c>
      <c r="E8" s="25"/>
      <c r="F8" s="25"/>
      <c r="H8" s="25">
        <f>Lorcana4[[#This Row],[ID]]</f>
        <v>4</v>
      </c>
      <c r="I8" s="25">
        <f>Lorcana4[[#This Row],[Nb de cartes]]+'Inventaire - Chapitre 1'!G7</f>
        <v>10</v>
      </c>
      <c r="J8" s="25">
        <f>Lorcana4[[#This Row],[dont Nb brillant]]+'Inventaire - Chapitre 1'!H7</f>
        <v>1</v>
      </c>
    </row>
    <row r="9" spans="2:10" x14ac:dyDescent="0.25">
      <c r="B9" s="25">
        <v>5</v>
      </c>
      <c r="C9" s="25" t="s">
        <v>46</v>
      </c>
      <c r="D9" s="23" t="s">
        <v>32</v>
      </c>
      <c r="E9" s="25"/>
      <c r="F9" s="25"/>
      <c r="H9" s="25">
        <f>Lorcana4[[#This Row],[ID]]</f>
        <v>5</v>
      </c>
      <c r="I9" s="25">
        <f>Lorcana4[[#This Row],[Nb de cartes]]+'Inventaire - Chapitre 1'!G8</f>
        <v>8</v>
      </c>
      <c r="J9" s="25">
        <f>Lorcana4[[#This Row],[dont Nb brillant]]+'Inventaire - Chapitre 1'!H8</f>
        <v>1</v>
      </c>
    </row>
    <row r="10" spans="2:10" x14ac:dyDescent="0.25">
      <c r="B10" s="25">
        <v>6</v>
      </c>
      <c r="C10" s="25" t="s">
        <v>262</v>
      </c>
      <c r="D10" s="23" t="s">
        <v>32</v>
      </c>
      <c r="E10" s="25"/>
      <c r="F10" s="25"/>
      <c r="H10" s="25">
        <f>Lorcana4[[#This Row],[ID]]</f>
        <v>6</v>
      </c>
      <c r="I10" s="25">
        <f>Lorcana4[[#This Row],[Nb de cartes]]+'Inventaire - Chapitre 1'!G9</f>
        <v>3</v>
      </c>
      <c r="J10" s="25">
        <f>Lorcana4[[#This Row],[dont Nb brillant]]+'Inventaire - Chapitre 1'!H9</f>
        <v>0</v>
      </c>
    </row>
    <row r="11" spans="2:10" x14ac:dyDescent="0.25">
      <c r="B11" s="25">
        <v>7</v>
      </c>
      <c r="C11" s="25" t="s">
        <v>47</v>
      </c>
      <c r="D11" s="23" t="s">
        <v>32</v>
      </c>
      <c r="E11" s="25"/>
      <c r="F11" s="25"/>
      <c r="H11" s="25">
        <f>Lorcana4[[#This Row],[ID]]</f>
        <v>7</v>
      </c>
      <c r="I11" s="25">
        <f>Lorcana4[[#This Row],[Nb de cartes]]+'Inventaire - Chapitre 1'!G10</f>
        <v>22</v>
      </c>
      <c r="J11" s="25">
        <f>Lorcana4[[#This Row],[dont Nb brillant]]+'Inventaire - Chapitre 1'!H10</f>
        <v>1</v>
      </c>
    </row>
    <row r="12" spans="2:10" x14ac:dyDescent="0.25">
      <c r="B12" s="25">
        <v>8</v>
      </c>
      <c r="C12" s="25" t="s">
        <v>48</v>
      </c>
      <c r="D12" s="23" t="s">
        <v>32</v>
      </c>
      <c r="E12" s="25"/>
      <c r="F12" s="25"/>
      <c r="H12" s="25">
        <f>Lorcana4[[#This Row],[ID]]</f>
        <v>8</v>
      </c>
      <c r="I12" s="25">
        <f>Lorcana4[[#This Row],[Nb de cartes]]+'Inventaire - Chapitre 1'!G11</f>
        <v>13</v>
      </c>
      <c r="J12" s="25">
        <f>Lorcana4[[#This Row],[dont Nb brillant]]+'Inventaire - Chapitre 1'!H11</f>
        <v>0</v>
      </c>
    </row>
    <row r="13" spans="2:10" x14ac:dyDescent="0.25">
      <c r="B13" s="25">
        <v>9</v>
      </c>
      <c r="C13" s="25" t="s">
        <v>49</v>
      </c>
      <c r="D13" s="23" t="s">
        <v>32</v>
      </c>
      <c r="E13" s="25"/>
      <c r="F13" s="25"/>
      <c r="H13" s="25">
        <f>Lorcana4[[#This Row],[ID]]</f>
        <v>9</v>
      </c>
      <c r="I13" s="25">
        <f>Lorcana4[[#This Row],[Nb de cartes]]+'Inventaire - Chapitre 1'!G12</f>
        <v>7</v>
      </c>
      <c r="J13" s="25">
        <f>Lorcana4[[#This Row],[dont Nb brillant]]+'Inventaire - Chapitre 1'!H12</f>
        <v>0</v>
      </c>
    </row>
    <row r="14" spans="2:10" x14ac:dyDescent="0.25">
      <c r="B14" s="25">
        <v>10</v>
      </c>
      <c r="C14" s="25" t="s">
        <v>50</v>
      </c>
      <c r="D14" s="23" t="s">
        <v>32</v>
      </c>
      <c r="E14" s="25"/>
      <c r="F14" s="25"/>
      <c r="H14" s="25">
        <f>Lorcana4[[#This Row],[ID]]</f>
        <v>10</v>
      </c>
      <c r="I14" s="25">
        <f>Lorcana4[[#This Row],[Nb de cartes]]+'Inventaire - Chapitre 1'!G13</f>
        <v>4</v>
      </c>
      <c r="J14" s="25">
        <f>Lorcana4[[#This Row],[dont Nb brillant]]+'Inventaire - Chapitre 1'!H13</f>
        <v>0</v>
      </c>
    </row>
    <row r="15" spans="2:10" x14ac:dyDescent="0.25">
      <c r="B15" s="25">
        <v>11</v>
      </c>
      <c r="C15" s="25" t="s">
        <v>51</v>
      </c>
      <c r="D15" s="23" t="s">
        <v>32</v>
      </c>
      <c r="E15" s="25"/>
      <c r="F15" s="25"/>
      <c r="H15" s="25">
        <f>Lorcana4[[#This Row],[ID]]</f>
        <v>11</v>
      </c>
      <c r="I15" s="25">
        <f>Lorcana4[[#This Row],[Nb de cartes]]+'Inventaire - Chapitre 1'!G14</f>
        <v>10</v>
      </c>
      <c r="J15" s="25">
        <f>Lorcana4[[#This Row],[dont Nb brillant]]+'Inventaire - Chapitre 1'!H14</f>
        <v>0</v>
      </c>
    </row>
    <row r="16" spans="2:10" x14ac:dyDescent="0.25">
      <c r="B16" s="25">
        <v>12</v>
      </c>
      <c r="C16" s="25" t="s">
        <v>52</v>
      </c>
      <c r="D16" s="23" t="s">
        <v>32</v>
      </c>
      <c r="E16" s="25"/>
      <c r="F16" s="25"/>
      <c r="H16" s="25">
        <f>Lorcana4[[#This Row],[ID]]</f>
        <v>12</v>
      </c>
      <c r="I16" s="25">
        <f>Lorcana4[[#This Row],[Nb de cartes]]+'Inventaire - Chapitre 1'!G15</f>
        <v>9</v>
      </c>
      <c r="J16" s="25">
        <f>Lorcana4[[#This Row],[dont Nb brillant]]+'Inventaire - Chapitre 1'!H15</f>
        <v>0</v>
      </c>
    </row>
    <row r="17" spans="2:10" x14ac:dyDescent="0.25">
      <c r="B17" s="25">
        <v>13</v>
      </c>
      <c r="C17" s="25" t="s">
        <v>53</v>
      </c>
      <c r="D17" s="23" t="s">
        <v>32</v>
      </c>
      <c r="E17" s="25"/>
      <c r="F17" s="25"/>
      <c r="H17" s="25">
        <f>Lorcana4[[#This Row],[ID]]</f>
        <v>13</v>
      </c>
      <c r="I17" s="25">
        <f>Lorcana4[[#This Row],[Nb de cartes]]+'Inventaire - Chapitre 1'!G16</f>
        <v>17</v>
      </c>
      <c r="J17" s="25">
        <f>Lorcana4[[#This Row],[dont Nb brillant]]+'Inventaire - Chapitre 1'!H16</f>
        <v>0</v>
      </c>
    </row>
    <row r="18" spans="2:10" x14ac:dyDescent="0.25">
      <c r="B18" s="25">
        <v>14</v>
      </c>
      <c r="C18" s="25" t="s">
        <v>54</v>
      </c>
      <c r="D18" s="23" t="s">
        <v>32</v>
      </c>
      <c r="E18" s="25"/>
      <c r="F18" s="25"/>
      <c r="H18" s="25">
        <f>Lorcana4[[#This Row],[ID]]</f>
        <v>14</v>
      </c>
      <c r="I18" s="25">
        <f>Lorcana4[[#This Row],[Nb de cartes]]+'Inventaire - Chapitre 1'!G17</f>
        <v>3</v>
      </c>
      <c r="J18" s="25">
        <f>Lorcana4[[#This Row],[dont Nb brillant]]+'Inventaire - Chapitre 1'!H17</f>
        <v>0</v>
      </c>
    </row>
    <row r="19" spans="2:10" x14ac:dyDescent="0.25">
      <c r="B19" s="25">
        <v>15</v>
      </c>
      <c r="C19" s="25" t="s">
        <v>55</v>
      </c>
      <c r="D19" s="23" t="s">
        <v>32</v>
      </c>
      <c r="E19" s="25"/>
      <c r="F19" s="25"/>
      <c r="H19" s="25">
        <f>Lorcana4[[#This Row],[ID]]</f>
        <v>15</v>
      </c>
      <c r="I19" s="25">
        <f>Lorcana4[[#This Row],[Nb de cartes]]+'Inventaire - Chapitre 1'!G18</f>
        <v>12</v>
      </c>
      <c r="J19" s="25">
        <f>Lorcana4[[#This Row],[dont Nb brillant]]+'Inventaire - Chapitre 1'!H18</f>
        <v>1</v>
      </c>
    </row>
    <row r="20" spans="2:10" x14ac:dyDescent="0.25">
      <c r="B20" s="25">
        <v>16</v>
      </c>
      <c r="C20" s="25" t="s">
        <v>56</v>
      </c>
      <c r="D20" s="23" t="s">
        <v>32</v>
      </c>
      <c r="E20" s="25"/>
      <c r="F20" s="25"/>
      <c r="H20" s="25">
        <f>Lorcana4[[#This Row],[ID]]</f>
        <v>16</v>
      </c>
      <c r="I20" s="25">
        <f>Lorcana4[[#This Row],[Nb de cartes]]+'Inventaire - Chapitre 1'!G19</f>
        <v>9</v>
      </c>
      <c r="J20" s="25">
        <f>Lorcana4[[#This Row],[dont Nb brillant]]+'Inventaire - Chapitre 1'!H19</f>
        <v>0</v>
      </c>
    </row>
    <row r="21" spans="2:10" x14ac:dyDescent="0.25">
      <c r="B21" s="25">
        <v>17</v>
      </c>
      <c r="C21" s="25" t="s">
        <v>57</v>
      </c>
      <c r="D21" s="23" t="s">
        <v>32</v>
      </c>
      <c r="E21" s="25"/>
      <c r="F21" s="25"/>
      <c r="H21" s="25">
        <f>Lorcana4[[#This Row],[ID]]</f>
        <v>17</v>
      </c>
      <c r="I21" s="25">
        <f>Lorcana4[[#This Row],[Nb de cartes]]+'Inventaire - Chapitre 1'!G20</f>
        <v>15</v>
      </c>
      <c r="J21" s="25">
        <f>Lorcana4[[#This Row],[dont Nb brillant]]+'Inventaire - Chapitre 1'!H20</f>
        <v>2</v>
      </c>
    </row>
    <row r="22" spans="2:10" x14ac:dyDescent="0.25">
      <c r="B22" s="25">
        <v>18</v>
      </c>
      <c r="C22" s="25" t="s">
        <v>58</v>
      </c>
      <c r="D22" s="23" t="s">
        <v>32</v>
      </c>
      <c r="E22" s="25"/>
      <c r="F22" s="25"/>
      <c r="H22" s="25">
        <f>Lorcana4[[#This Row],[ID]]</f>
        <v>18</v>
      </c>
      <c r="I22" s="25">
        <f>Lorcana4[[#This Row],[Nb de cartes]]+'Inventaire - Chapitre 1'!G21</f>
        <v>1</v>
      </c>
      <c r="J22" s="25">
        <f>Lorcana4[[#This Row],[dont Nb brillant]]+'Inventaire - Chapitre 1'!H21</f>
        <v>0</v>
      </c>
    </row>
    <row r="23" spans="2:10" x14ac:dyDescent="0.25">
      <c r="B23" s="25">
        <v>19</v>
      </c>
      <c r="C23" s="25" t="s">
        <v>59</v>
      </c>
      <c r="D23" s="23" t="s">
        <v>32</v>
      </c>
      <c r="E23" s="25"/>
      <c r="F23" s="25"/>
      <c r="H23" s="25">
        <f>Lorcana4[[#This Row],[ID]]</f>
        <v>19</v>
      </c>
      <c r="I23" s="25">
        <f>Lorcana4[[#This Row],[Nb de cartes]]+'Inventaire - Chapitre 1'!G22</f>
        <v>13</v>
      </c>
      <c r="J23" s="25">
        <f>Lorcana4[[#This Row],[dont Nb brillant]]+'Inventaire - Chapitre 1'!H22</f>
        <v>2</v>
      </c>
    </row>
    <row r="24" spans="2:10" x14ac:dyDescent="0.25">
      <c r="B24" s="25">
        <v>20</v>
      </c>
      <c r="C24" s="25" t="s">
        <v>60</v>
      </c>
      <c r="D24" s="23" t="s">
        <v>32</v>
      </c>
      <c r="E24" s="25"/>
      <c r="F24" s="25"/>
      <c r="H24" s="25">
        <f>Lorcana4[[#This Row],[ID]]</f>
        <v>20</v>
      </c>
      <c r="I24" s="25">
        <f>Lorcana4[[#This Row],[Nb de cartes]]+'Inventaire - Chapitre 1'!G23</f>
        <v>16</v>
      </c>
      <c r="J24" s="25">
        <f>Lorcana4[[#This Row],[dont Nb brillant]]+'Inventaire - Chapitre 1'!H23</f>
        <v>1</v>
      </c>
    </row>
    <row r="25" spans="2:10" x14ac:dyDescent="0.25">
      <c r="B25" s="25">
        <v>21</v>
      </c>
      <c r="C25" s="25" t="s">
        <v>61</v>
      </c>
      <c r="D25" s="23" t="s">
        <v>32</v>
      </c>
      <c r="E25" s="25"/>
      <c r="F25" s="25"/>
      <c r="H25" s="25">
        <f>Lorcana4[[#This Row],[ID]]</f>
        <v>21</v>
      </c>
      <c r="I25" s="25">
        <f>Lorcana4[[#This Row],[Nb de cartes]]+'Inventaire - Chapitre 1'!G24</f>
        <v>4</v>
      </c>
      <c r="J25" s="25">
        <f>Lorcana4[[#This Row],[dont Nb brillant]]+'Inventaire - Chapitre 1'!H24</f>
        <v>0</v>
      </c>
    </row>
    <row r="26" spans="2:10" x14ac:dyDescent="0.25">
      <c r="B26" s="25">
        <v>22</v>
      </c>
      <c r="C26" s="25" t="s">
        <v>62</v>
      </c>
      <c r="D26" s="23" t="s">
        <v>32</v>
      </c>
      <c r="E26" s="25"/>
      <c r="F26" s="25"/>
      <c r="H26" s="25">
        <f>Lorcana4[[#This Row],[ID]]</f>
        <v>22</v>
      </c>
      <c r="I26" s="25">
        <f>Lorcana4[[#This Row],[Nb de cartes]]+'Inventaire - Chapitre 1'!G25</f>
        <v>14</v>
      </c>
      <c r="J26" s="25">
        <f>Lorcana4[[#This Row],[dont Nb brillant]]+'Inventaire - Chapitre 1'!H25</f>
        <v>1</v>
      </c>
    </row>
    <row r="27" spans="2:10" x14ac:dyDescent="0.25">
      <c r="B27" s="25">
        <v>23</v>
      </c>
      <c r="C27" s="25" t="s">
        <v>63</v>
      </c>
      <c r="D27" s="23" t="s">
        <v>32</v>
      </c>
      <c r="E27" s="25"/>
      <c r="F27" s="25"/>
      <c r="H27" s="25">
        <f>Lorcana4[[#This Row],[ID]]</f>
        <v>23</v>
      </c>
      <c r="I27" s="25">
        <f>Lorcana4[[#This Row],[Nb de cartes]]+'Inventaire - Chapitre 1'!G26</f>
        <v>9</v>
      </c>
      <c r="J27" s="25">
        <f>Lorcana4[[#This Row],[dont Nb brillant]]+'Inventaire - Chapitre 1'!H26</f>
        <v>2</v>
      </c>
    </row>
    <row r="28" spans="2:10" x14ac:dyDescent="0.25">
      <c r="B28" s="25">
        <v>24</v>
      </c>
      <c r="C28" s="25" t="s">
        <v>64</v>
      </c>
      <c r="D28" s="23" t="s">
        <v>32</v>
      </c>
      <c r="E28" s="25"/>
      <c r="F28" s="25"/>
      <c r="H28" s="25">
        <f>Lorcana4[[#This Row],[ID]]</f>
        <v>24</v>
      </c>
      <c r="I28" s="25">
        <f>Lorcana4[[#This Row],[Nb de cartes]]+'Inventaire - Chapitre 1'!G27</f>
        <v>11</v>
      </c>
      <c r="J28" s="25">
        <f>Lorcana4[[#This Row],[dont Nb brillant]]+'Inventaire - Chapitre 1'!H27</f>
        <v>1</v>
      </c>
    </row>
    <row r="29" spans="2:10" x14ac:dyDescent="0.25">
      <c r="B29" s="25">
        <v>25</v>
      </c>
      <c r="C29" s="25" t="s">
        <v>65</v>
      </c>
      <c r="D29" s="23" t="s">
        <v>32</v>
      </c>
      <c r="E29" s="25"/>
      <c r="F29" s="25"/>
      <c r="H29" s="25">
        <f>Lorcana4[[#This Row],[ID]]</f>
        <v>25</v>
      </c>
      <c r="I29" s="25">
        <f>Lorcana4[[#This Row],[Nb de cartes]]+'Inventaire - Chapitre 1'!G28</f>
        <v>10</v>
      </c>
      <c r="J29" s="25">
        <f>Lorcana4[[#This Row],[dont Nb brillant]]+'Inventaire - Chapitre 1'!H28</f>
        <v>0</v>
      </c>
    </row>
    <row r="30" spans="2:10" x14ac:dyDescent="0.25">
      <c r="B30" s="25">
        <v>26</v>
      </c>
      <c r="C30" s="25" t="s">
        <v>67</v>
      </c>
      <c r="D30" s="23" t="s">
        <v>32</v>
      </c>
      <c r="E30" s="25"/>
      <c r="F30" s="25"/>
      <c r="H30" s="25">
        <f>Lorcana4[[#This Row],[ID]]</f>
        <v>26</v>
      </c>
      <c r="I30" s="25">
        <f>Lorcana4[[#This Row],[Nb de cartes]]+'Inventaire - Chapitre 1'!G29</f>
        <v>14</v>
      </c>
      <c r="J30" s="25">
        <f>Lorcana4[[#This Row],[dont Nb brillant]]+'Inventaire - Chapitre 1'!H29</f>
        <v>0</v>
      </c>
    </row>
    <row r="31" spans="2:10" x14ac:dyDescent="0.25">
      <c r="B31" s="25">
        <v>27</v>
      </c>
      <c r="C31" s="25" t="s">
        <v>69</v>
      </c>
      <c r="D31" s="23" t="s">
        <v>32</v>
      </c>
      <c r="E31" s="25"/>
      <c r="F31" s="25"/>
      <c r="H31" s="25">
        <f>Lorcana4[[#This Row],[ID]]</f>
        <v>27</v>
      </c>
      <c r="I31" s="25">
        <f>Lorcana4[[#This Row],[Nb de cartes]]+'Inventaire - Chapitre 1'!G30</f>
        <v>14</v>
      </c>
      <c r="J31" s="25">
        <f>Lorcana4[[#This Row],[dont Nb brillant]]+'Inventaire - Chapitre 1'!H30</f>
        <v>1</v>
      </c>
    </row>
    <row r="32" spans="2:10" x14ac:dyDescent="0.25">
      <c r="B32" s="25">
        <v>28</v>
      </c>
      <c r="C32" s="25" t="s">
        <v>70</v>
      </c>
      <c r="D32" s="23" t="s">
        <v>32</v>
      </c>
      <c r="E32" s="25"/>
      <c r="F32" s="25"/>
      <c r="H32" s="25">
        <f>Lorcana4[[#This Row],[ID]]</f>
        <v>28</v>
      </c>
      <c r="I32" s="25">
        <f>Lorcana4[[#This Row],[Nb de cartes]]+'Inventaire - Chapitre 1'!G31</f>
        <v>16</v>
      </c>
      <c r="J32" s="25">
        <f>Lorcana4[[#This Row],[dont Nb brillant]]+'Inventaire - Chapitre 1'!H31</f>
        <v>0</v>
      </c>
    </row>
    <row r="33" spans="2:10" x14ac:dyDescent="0.25">
      <c r="B33" s="25">
        <v>29</v>
      </c>
      <c r="C33" s="25" t="s">
        <v>71</v>
      </c>
      <c r="D33" s="23" t="s">
        <v>32</v>
      </c>
      <c r="E33" s="25"/>
      <c r="F33" s="25"/>
      <c r="H33" s="25">
        <f>Lorcana4[[#This Row],[ID]]</f>
        <v>29</v>
      </c>
      <c r="I33" s="25">
        <f>Lorcana4[[#This Row],[Nb de cartes]]+'Inventaire - Chapitre 1'!G32</f>
        <v>7</v>
      </c>
      <c r="J33" s="25">
        <f>Lorcana4[[#This Row],[dont Nb brillant]]+'Inventaire - Chapitre 1'!H32</f>
        <v>1</v>
      </c>
    </row>
    <row r="34" spans="2:10" x14ac:dyDescent="0.25">
      <c r="B34" s="25">
        <v>30</v>
      </c>
      <c r="C34" s="25" t="s">
        <v>72</v>
      </c>
      <c r="D34" s="23" t="s">
        <v>32</v>
      </c>
      <c r="E34" s="25"/>
      <c r="F34" s="25"/>
      <c r="H34" s="25">
        <f>Lorcana4[[#This Row],[ID]]</f>
        <v>30</v>
      </c>
      <c r="I34" s="25">
        <f>Lorcana4[[#This Row],[Nb de cartes]]+'Inventaire - Chapitre 1'!G33</f>
        <v>2</v>
      </c>
      <c r="J34" s="25">
        <f>Lorcana4[[#This Row],[dont Nb brillant]]+'Inventaire - Chapitre 1'!H33</f>
        <v>0</v>
      </c>
    </row>
    <row r="35" spans="2:10" x14ac:dyDescent="0.25">
      <c r="B35" s="25">
        <v>31</v>
      </c>
      <c r="C35" s="25" t="s">
        <v>73</v>
      </c>
      <c r="D35" s="23" t="s">
        <v>32</v>
      </c>
      <c r="E35" s="25"/>
      <c r="F35" s="25"/>
      <c r="H35" s="25">
        <f>Lorcana4[[#This Row],[ID]]</f>
        <v>31</v>
      </c>
      <c r="I35" s="25">
        <f>Lorcana4[[#This Row],[Nb de cartes]]+'Inventaire - Chapitre 1'!G34</f>
        <v>9</v>
      </c>
      <c r="J35" s="25">
        <f>Lorcana4[[#This Row],[dont Nb brillant]]+'Inventaire - Chapitre 1'!H34</f>
        <v>0</v>
      </c>
    </row>
    <row r="36" spans="2:10" x14ac:dyDescent="0.25">
      <c r="B36" s="25">
        <v>32</v>
      </c>
      <c r="C36" s="25" t="s">
        <v>74</v>
      </c>
      <c r="D36" s="23" t="s">
        <v>32</v>
      </c>
      <c r="E36" s="25">
        <v>1</v>
      </c>
      <c r="F36" s="25"/>
      <c r="H36" s="25">
        <f>Lorcana4[[#This Row],[ID]]</f>
        <v>32</v>
      </c>
      <c r="I36" s="25">
        <f>Lorcana4[[#This Row],[Nb de cartes]]+'Inventaire - Chapitre 1'!G35</f>
        <v>18</v>
      </c>
      <c r="J36" s="25">
        <f>Lorcana4[[#This Row],[dont Nb brillant]]+'Inventaire - Chapitre 1'!H35</f>
        <v>1</v>
      </c>
    </row>
    <row r="37" spans="2:10" x14ac:dyDescent="0.25">
      <c r="B37" s="25">
        <v>33</v>
      </c>
      <c r="C37" s="25" t="s">
        <v>76</v>
      </c>
      <c r="D37" s="23" t="s">
        <v>32</v>
      </c>
      <c r="E37" s="25"/>
      <c r="F37" s="25"/>
      <c r="H37" s="25">
        <f>Lorcana4[[#This Row],[ID]]</f>
        <v>33</v>
      </c>
      <c r="I37" s="25">
        <f>Lorcana4[[#This Row],[Nb de cartes]]+'Inventaire - Chapitre 1'!G36</f>
        <v>8</v>
      </c>
      <c r="J37" s="25">
        <f>Lorcana4[[#This Row],[dont Nb brillant]]+'Inventaire - Chapitre 1'!H36</f>
        <v>0</v>
      </c>
    </row>
    <row r="38" spans="2:10" x14ac:dyDescent="0.25">
      <c r="B38" s="25">
        <v>34</v>
      </c>
      <c r="C38" s="25" t="s">
        <v>77</v>
      </c>
      <c r="D38" s="23" t="s">
        <v>32</v>
      </c>
      <c r="E38" s="25"/>
      <c r="F38" s="25"/>
      <c r="H38" s="25">
        <f>Lorcana4[[#This Row],[ID]]</f>
        <v>34</v>
      </c>
      <c r="I38" s="25">
        <f>Lorcana4[[#This Row],[Nb de cartes]]+'Inventaire - Chapitre 1'!G37</f>
        <v>4</v>
      </c>
      <c r="J38" s="25">
        <f>Lorcana4[[#This Row],[dont Nb brillant]]+'Inventaire - Chapitre 1'!H37</f>
        <v>0</v>
      </c>
    </row>
    <row r="39" spans="2:10" x14ac:dyDescent="0.25">
      <c r="B39" s="25">
        <v>35</v>
      </c>
      <c r="C39" s="25" t="s">
        <v>78</v>
      </c>
      <c r="D39" s="27" t="s">
        <v>29</v>
      </c>
      <c r="E39" s="25">
        <v>1</v>
      </c>
      <c r="F39" s="25"/>
      <c r="H39" s="25">
        <f>Lorcana4[[#This Row],[ID]]</f>
        <v>35</v>
      </c>
      <c r="I39" s="25">
        <f>Lorcana4[[#This Row],[Nb de cartes]]+'Inventaire - Chapitre 1'!G38</f>
        <v>10</v>
      </c>
      <c r="J39" s="25">
        <f>Lorcana4[[#This Row],[dont Nb brillant]]+'Inventaire - Chapitre 1'!H38</f>
        <v>1</v>
      </c>
    </row>
    <row r="40" spans="2:10" x14ac:dyDescent="0.25">
      <c r="B40" s="25">
        <v>36</v>
      </c>
      <c r="C40" s="25" t="s">
        <v>79</v>
      </c>
      <c r="D40" s="27" t="s">
        <v>29</v>
      </c>
      <c r="E40" s="25">
        <v>1</v>
      </c>
      <c r="F40" s="25"/>
      <c r="H40" s="25">
        <f>Lorcana4[[#This Row],[ID]]</f>
        <v>36</v>
      </c>
      <c r="I40" s="25">
        <f>Lorcana4[[#This Row],[Nb de cartes]]+'Inventaire - Chapitre 1'!G39</f>
        <v>14</v>
      </c>
      <c r="J40" s="25">
        <f>Lorcana4[[#This Row],[dont Nb brillant]]+'Inventaire - Chapitre 1'!H39</f>
        <v>1</v>
      </c>
    </row>
    <row r="41" spans="2:10" x14ac:dyDescent="0.25">
      <c r="B41" s="25">
        <v>37</v>
      </c>
      <c r="C41" s="25" t="s">
        <v>81</v>
      </c>
      <c r="D41" s="27" t="s">
        <v>29</v>
      </c>
      <c r="E41" s="25"/>
      <c r="F41" s="25"/>
      <c r="H41" s="25">
        <f>Lorcana4[[#This Row],[ID]]</f>
        <v>37</v>
      </c>
      <c r="I41" s="25">
        <f>Lorcana4[[#This Row],[Nb de cartes]]+'Inventaire - Chapitre 1'!G40</f>
        <v>2</v>
      </c>
      <c r="J41" s="25">
        <f>Lorcana4[[#This Row],[dont Nb brillant]]+'Inventaire - Chapitre 1'!H40</f>
        <v>0</v>
      </c>
    </row>
    <row r="42" spans="2:10" x14ac:dyDescent="0.25">
      <c r="B42" s="25">
        <v>38</v>
      </c>
      <c r="C42" s="25" t="s">
        <v>82</v>
      </c>
      <c r="D42" s="27" t="s">
        <v>29</v>
      </c>
      <c r="E42" s="25"/>
      <c r="F42" s="25"/>
      <c r="H42" s="25">
        <f>Lorcana4[[#This Row],[ID]]</f>
        <v>38</v>
      </c>
      <c r="I42" s="25">
        <f>Lorcana4[[#This Row],[Nb de cartes]]+'Inventaire - Chapitre 1'!G41</f>
        <v>16</v>
      </c>
      <c r="J42" s="25">
        <f>Lorcana4[[#This Row],[dont Nb brillant]]+'Inventaire - Chapitre 1'!H41</f>
        <v>0</v>
      </c>
    </row>
    <row r="43" spans="2:10" x14ac:dyDescent="0.25">
      <c r="B43" s="25">
        <v>39</v>
      </c>
      <c r="C43" s="25" t="s">
        <v>83</v>
      </c>
      <c r="D43" s="27" t="s">
        <v>29</v>
      </c>
      <c r="E43" s="25"/>
      <c r="F43" s="25"/>
      <c r="H43" s="25">
        <f>Lorcana4[[#This Row],[ID]]</f>
        <v>39</v>
      </c>
      <c r="I43" s="25">
        <f>Lorcana4[[#This Row],[Nb de cartes]]+'Inventaire - Chapitre 1'!G42</f>
        <v>4</v>
      </c>
      <c r="J43" s="25">
        <f>Lorcana4[[#This Row],[dont Nb brillant]]+'Inventaire - Chapitre 1'!H42</f>
        <v>0</v>
      </c>
    </row>
    <row r="44" spans="2:10" x14ac:dyDescent="0.25">
      <c r="B44" s="25">
        <v>40</v>
      </c>
      <c r="C44" s="25" t="s">
        <v>84</v>
      </c>
      <c r="D44" s="27" t="s">
        <v>29</v>
      </c>
      <c r="E44" s="25"/>
      <c r="F44" s="25"/>
      <c r="H44" s="25">
        <f>Lorcana4[[#This Row],[ID]]</f>
        <v>40</v>
      </c>
      <c r="I44" s="25">
        <f>Lorcana4[[#This Row],[Nb de cartes]]+'Inventaire - Chapitre 1'!G43</f>
        <v>14</v>
      </c>
      <c r="J44" s="25">
        <f>Lorcana4[[#This Row],[dont Nb brillant]]+'Inventaire - Chapitre 1'!H43</f>
        <v>2</v>
      </c>
    </row>
    <row r="45" spans="2:10" x14ac:dyDescent="0.25">
      <c r="B45" s="25">
        <v>41</v>
      </c>
      <c r="C45" s="25" t="s">
        <v>85</v>
      </c>
      <c r="D45" s="27" t="s">
        <v>29</v>
      </c>
      <c r="E45" s="25"/>
      <c r="F45" s="25"/>
      <c r="H45" s="25">
        <f>Lorcana4[[#This Row],[ID]]</f>
        <v>41</v>
      </c>
      <c r="I45" s="25">
        <f>Lorcana4[[#This Row],[Nb de cartes]]+'Inventaire - Chapitre 1'!G44</f>
        <v>9</v>
      </c>
      <c r="J45" s="25">
        <f>Lorcana4[[#This Row],[dont Nb brillant]]+'Inventaire - Chapitre 1'!H44</f>
        <v>1</v>
      </c>
    </row>
    <row r="46" spans="2:10" x14ac:dyDescent="0.25">
      <c r="B46" s="25">
        <v>42</v>
      </c>
      <c r="C46" s="25" t="s">
        <v>86</v>
      </c>
      <c r="D46" s="27" t="s">
        <v>29</v>
      </c>
      <c r="E46" s="25"/>
      <c r="F46" s="25"/>
      <c r="H46" s="25">
        <f>Lorcana4[[#This Row],[ID]]</f>
        <v>42</v>
      </c>
      <c r="I46" s="25">
        <f>Lorcana4[[#This Row],[Nb de cartes]]+'Inventaire - Chapitre 1'!G45</f>
        <v>4</v>
      </c>
      <c r="J46" s="25">
        <f>Lorcana4[[#This Row],[dont Nb brillant]]+'Inventaire - Chapitre 1'!H45</f>
        <v>0</v>
      </c>
    </row>
    <row r="47" spans="2:10" x14ac:dyDescent="0.25">
      <c r="B47" s="25">
        <v>43</v>
      </c>
      <c r="C47" s="25" t="s">
        <v>87</v>
      </c>
      <c r="D47" s="27" t="s">
        <v>29</v>
      </c>
      <c r="E47" s="25"/>
      <c r="F47" s="25"/>
      <c r="H47" s="25">
        <f>Lorcana4[[#This Row],[ID]]</f>
        <v>43</v>
      </c>
      <c r="I47" s="25">
        <f>Lorcana4[[#This Row],[Nb de cartes]]+'Inventaire - Chapitre 1'!G46</f>
        <v>7</v>
      </c>
      <c r="J47" s="25">
        <f>Lorcana4[[#This Row],[dont Nb brillant]]+'Inventaire - Chapitre 1'!H46</f>
        <v>0</v>
      </c>
    </row>
    <row r="48" spans="2:10" x14ac:dyDescent="0.25">
      <c r="B48" s="25">
        <v>44</v>
      </c>
      <c r="C48" s="25" t="s">
        <v>88</v>
      </c>
      <c r="D48" s="27" t="s">
        <v>29</v>
      </c>
      <c r="E48" s="25"/>
      <c r="F48" s="25"/>
      <c r="H48" s="25">
        <f>Lorcana4[[#This Row],[ID]]</f>
        <v>44</v>
      </c>
      <c r="I48" s="25">
        <f>Lorcana4[[#This Row],[Nb de cartes]]+'Inventaire - Chapitre 1'!G47</f>
        <v>5</v>
      </c>
      <c r="J48" s="25">
        <f>Lorcana4[[#This Row],[dont Nb brillant]]+'Inventaire - Chapitre 1'!H47</f>
        <v>1</v>
      </c>
    </row>
    <row r="49" spans="2:10" x14ac:dyDescent="0.25">
      <c r="B49" s="25">
        <v>45</v>
      </c>
      <c r="C49" s="25" t="s">
        <v>89</v>
      </c>
      <c r="D49" s="27" t="s">
        <v>29</v>
      </c>
      <c r="E49" s="25"/>
      <c r="F49" s="25"/>
      <c r="H49" s="25">
        <f>Lorcana4[[#This Row],[ID]]</f>
        <v>45</v>
      </c>
      <c r="I49" s="25">
        <f>Lorcana4[[#This Row],[Nb de cartes]]+'Inventaire - Chapitre 1'!G48</f>
        <v>15</v>
      </c>
      <c r="J49" s="25">
        <f>Lorcana4[[#This Row],[dont Nb brillant]]+'Inventaire - Chapitre 1'!H48</f>
        <v>1</v>
      </c>
    </row>
    <row r="50" spans="2:10" x14ac:dyDescent="0.25">
      <c r="B50" s="25">
        <v>46</v>
      </c>
      <c r="C50" s="25" t="s">
        <v>90</v>
      </c>
      <c r="D50" s="27" t="s">
        <v>29</v>
      </c>
      <c r="E50" s="25"/>
      <c r="F50" s="25"/>
      <c r="H50" s="25">
        <f>Lorcana4[[#This Row],[ID]]</f>
        <v>46</v>
      </c>
      <c r="I50" s="25">
        <f>Lorcana4[[#This Row],[Nb de cartes]]+'Inventaire - Chapitre 1'!G49</f>
        <v>16</v>
      </c>
      <c r="J50" s="25">
        <f>Lorcana4[[#This Row],[dont Nb brillant]]+'Inventaire - Chapitre 1'!H49</f>
        <v>0</v>
      </c>
    </row>
    <row r="51" spans="2:10" x14ac:dyDescent="0.25">
      <c r="B51" s="25">
        <v>47</v>
      </c>
      <c r="C51" s="25" t="s">
        <v>91</v>
      </c>
      <c r="D51" s="27" t="s">
        <v>29</v>
      </c>
      <c r="E51" s="25"/>
      <c r="F51" s="25"/>
      <c r="H51" s="25">
        <f>Lorcana4[[#This Row],[ID]]</f>
        <v>47</v>
      </c>
      <c r="I51" s="25">
        <f>Lorcana4[[#This Row],[Nb de cartes]]+'Inventaire - Chapitre 1'!G50</f>
        <v>15</v>
      </c>
      <c r="J51" s="25">
        <f>Lorcana4[[#This Row],[dont Nb brillant]]+'Inventaire - Chapitre 1'!H50</f>
        <v>1</v>
      </c>
    </row>
    <row r="52" spans="2:10" x14ac:dyDescent="0.25">
      <c r="B52" s="25">
        <v>48</v>
      </c>
      <c r="C52" s="25" t="s">
        <v>92</v>
      </c>
      <c r="D52" s="27" t="s">
        <v>29</v>
      </c>
      <c r="E52" s="25"/>
      <c r="F52" s="25"/>
      <c r="H52" s="25">
        <f>Lorcana4[[#This Row],[ID]]</f>
        <v>48</v>
      </c>
      <c r="I52" s="25">
        <f>Lorcana4[[#This Row],[Nb de cartes]]+'Inventaire - Chapitre 1'!G51</f>
        <v>5</v>
      </c>
      <c r="J52" s="25">
        <f>Lorcana4[[#This Row],[dont Nb brillant]]+'Inventaire - Chapitre 1'!H51</f>
        <v>0</v>
      </c>
    </row>
    <row r="53" spans="2:10" x14ac:dyDescent="0.25">
      <c r="B53" s="25">
        <v>49</v>
      </c>
      <c r="C53" s="25" t="s">
        <v>93</v>
      </c>
      <c r="D53" s="27" t="s">
        <v>29</v>
      </c>
      <c r="E53" s="25"/>
      <c r="F53" s="25"/>
      <c r="H53" s="25">
        <f>Lorcana4[[#This Row],[ID]]</f>
        <v>49</v>
      </c>
      <c r="I53" s="25">
        <f>Lorcana4[[#This Row],[Nb de cartes]]+'Inventaire - Chapitre 1'!G52</f>
        <v>19</v>
      </c>
      <c r="J53" s="25">
        <f>Lorcana4[[#This Row],[dont Nb brillant]]+'Inventaire - Chapitre 1'!H52</f>
        <v>1</v>
      </c>
    </row>
    <row r="54" spans="2:10" x14ac:dyDescent="0.25">
      <c r="B54" s="25">
        <v>50</v>
      </c>
      <c r="C54" s="25" t="s">
        <v>94</v>
      </c>
      <c r="D54" s="27" t="s">
        <v>29</v>
      </c>
      <c r="E54" s="25"/>
      <c r="F54" s="25"/>
      <c r="H54" s="25">
        <f>Lorcana4[[#This Row],[ID]]</f>
        <v>50</v>
      </c>
      <c r="I54" s="25">
        <f>Lorcana4[[#This Row],[Nb de cartes]]+'Inventaire - Chapitre 1'!G53</f>
        <v>6</v>
      </c>
      <c r="J54" s="25">
        <f>Lorcana4[[#This Row],[dont Nb brillant]]+'Inventaire - Chapitre 1'!H53</f>
        <v>0</v>
      </c>
    </row>
    <row r="55" spans="2:10" x14ac:dyDescent="0.25">
      <c r="B55" s="25">
        <v>51</v>
      </c>
      <c r="C55" s="25" t="s">
        <v>95</v>
      </c>
      <c r="D55" s="27" t="s">
        <v>29</v>
      </c>
      <c r="E55" s="25"/>
      <c r="F55" s="25"/>
      <c r="H55" s="25">
        <f>Lorcana4[[#This Row],[ID]]</f>
        <v>51</v>
      </c>
      <c r="I55" s="25">
        <f>Lorcana4[[#This Row],[Nb de cartes]]+'Inventaire - Chapitre 1'!G54</f>
        <v>6</v>
      </c>
      <c r="J55" s="25">
        <f>Lorcana4[[#This Row],[dont Nb brillant]]+'Inventaire - Chapitre 1'!H54</f>
        <v>1</v>
      </c>
    </row>
    <row r="56" spans="2:10" x14ac:dyDescent="0.25">
      <c r="B56" s="25">
        <v>52</v>
      </c>
      <c r="C56" s="25" t="s">
        <v>96</v>
      </c>
      <c r="D56" s="27" t="s">
        <v>29</v>
      </c>
      <c r="E56" s="25"/>
      <c r="F56" s="25"/>
      <c r="H56" s="25">
        <f>Lorcana4[[#This Row],[ID]]</f>
        <v>52</v>
      </c>
      <c r="I56" s="25">
        <f>Lorcana4[[#This Row],[Nb de cartes]]+'Inventaire - Chapitre 1'!G55</f>
        <v>10</v>
      </c>
      <c r="J56" s="25">
        <f>Lorcana4[[#This Row],[dont Nb brillant]]+'Inventaire - Chapitre 1'!H55</f>
        <v>1</v>
      </c>
    </row>
    <row r="57" spans="2:10" x14ac:dyDescent="0.25">
      <c r="B57" s="25">
        <v>53</v>
      </c>
      <c r="C57" s="25" t="s">
        <v>97</v>
      </c>
      <c r="D57" s="27" t="s">
        <v>29</v>
      </c>
      <c r="E57" s="25"/>
      <c r="F57" s="25"/>
      <c r="H57" s="25">
        <f>Lorcana4[[#This Row],[ID]]</f>
        <v>53</v>
      </c>
      <c r="I57" s="25">
        <f>Lorcana4[[#This Row],[Nb de cartes]]+'Inventaire - Chapitre 1'!G56</f>
        <v>9</v>
      </c>
      <c r="J57" s="25">
        <f>Lorcana4[[#This Row],[dont Nb brillant]]+'Inventaire - Chapitre 1'!H56</f>
        <v>0</v>
      </c>
    </row>
    <row r="58" spans="2:10" x14ac:dyDescent="0.25">
      <c r="B58" s="25">
        <v>54</v>
      </c>
      <c r="C58" s="25" t="s">
        <v>98</v>
      </c>
      <c r="D58" s="27" t="s">
        <v>29</v>
      </c>
      <c r="E58" s="25"/>
      <c r="F58" s="25"/>
      <c r="H58" s="25">
        <f>Lorcana4[[#This Row],[ID]]</f>
        <v>54</v>
      </c>
      <c r="I58" s="25">
        <f>Lorcana4[[#This Row],[Nb de cartes]]+'Inventaire - Chapitre 1'!G57</f>
        <v>15</v>
      </c>
      <c r="J58" s="25">
        <f>Lorcana4[[#This Row],[dont Nb brillant]]+'Inventaire - Chapitre 1'!H57</f>
        <v>0</v>
      </c>
    </row>
    <row r="59" spans="2:10" x14ac:dyDescent="0.25">
      <c r="B59" s="25">
        <v>55</v>
      </c>
      <c r="C59" s="25" t="s">
        <v>99</v>
      </c>
      <c r="D59" s="27" t="s">
        <v>29</v>
      </c>
      <c r="E59" s="25"/>
      <c r="F59" s="25"/>
      <c r="H59" s="25">
        <f>Lorcana4[[#This Row],[ID]]</f>
        <v>55</v>
      </c>
      <c r="I59" s="25">
        <f>Lorcana4[[#This Row],[Nb de cartes]]+'Inventaire - Chapitre 1'!G58</f>
        <v>12</v>
      </c>
      <c r="J59" s="25">
        <f>Lorcana4[[#This Row],[dont Nb brillant]]+'Inventaire - Chapitre 1'!H58</f>
        <v>0</v>
      </c>
    </row>
    <row r="60" spans="2:10" x14ac:dyDescent="0.25">
      <c r="B60" s="25">
        <v>56</v>
      </c>
      <c r="C60" s="25" t="s">
        <v>100</v>
      </c>
      <c r="D60" s="27" t="s">
        <v>29</v>
      </c>
      <c r="E60" s="25"/>
      <c r="F60" s="25"/>
      <c r="H60" s="25">
        <f>Lorcana4[[#This Row],[ID]]</f>
        <v>56</v>
      </c>
      <c r="I60" s="25">
        <f>Lorcana4[[#This Row],[Nb de cartes]]+'Inventaire - Chapitre 1'!G59</f>
        <v>5</v>
      </c>
      <c r="J60" s="25">
        <f>Lorcana4[[#This Row],[dont Nb brillant]]+'Inventaire - Chapitre 1'!H59</f>
        <v>0</v>
      </c>
    </row>
    <row r="61" spans="2:10" x14ac:dyDescent="0.25">
      <c r="B61" s="25">
        <v>57</v>
      </c>
      <c r="C61" s="25" t="s">
        <v>101</v>
      </c>
      <c r="D61" s="27" t="s">
        <v>29</v>
      </c>
      <c r="E61" s="25"/>
      <c r="F61" s="25"/>
      <c r="H61" s="25">
        <f>Lorcana4[[#This Row],[ID]]</f>
        <v>57</v>
      </c>
      <c r="I61" s="25">
        <f>Lorcana4[[#This Row],[Nb de cartes]]+'Inventaire - Chapitre 1'!G60</f>
        <v>17</v>
      </c>
      <c r="J61" s="25">
        <f>Lorcana4[[#This Row],[dont Nb brillant]]+'Inventaire - Chapitre 1'!H60</f>
        <v>0</v>
      </c>
    </row>
    <row r="62" spans="2:10" x14ac:dyDescent="0.25">
      <c r="B62" s="25">
        <v>58</v>
      </c>
      <c r="C62" s="25" t="s">
        <v>102</v>
      </c>
      <c r="D62" s="27" t="s">
        <v>29</v>
      </c>
      <c r="E62" s="25"/>
      <c r="F62" s="25"/>
      <c r="H62" s="25">
        <f>Lorcana4[[#This Row],[ID]]</f>
        <v>58</v>
      </c>
      <c r="I62" s="25">
        <f>Lorcana4[[#This Row],[Nb de cartes]]+'Inventaire - Chapitre 1'!G61</f>
        <v>13</v>
      </c>
      <c r="J62" s="25">
        <f>Lorcana4[[#This Row],[dont Nb brillant]]+'Inventaire - Chapitre 1'!H61</f>
        <v>3</v>
      </c>
    </row>
    <row r="63" spans="2:10" x14ac:dyDescent="0.25">
      <c r="B63" s="25">
        <v>59</v>
      </c>
      <c r="C63" s="25" t="s">
        <v>103</v>
      </c>
      <c r="D63" s="27" t="s">
        <v>29</v>
      </c>
      <c r="E63" s="25"/>
      <c r="F63" s="25"/>
      <c r="H63" s="25">
        <f>Lorcana4[[#This Row],[ID]]</f>
        <v>59</v>
      </c>
      <c r="I63" s="25">
        <f>Lorcana4[[#This Row],[Nb de cartes]]+'Inventaire - Chapitre 1'!G62</f>
        <v>3</v>
      </c>
      <c r="J63" s="25">
        <f>Lorcana4[[#This Row],[dont Nb brillant]]+'Inventaire - Chapitre 1'!H62</f>
        <v>1</v>
      </c>
    </row>
    <row r="64" spans="2:10" x14ac:dyDescent="0.25">
      <c r="B64" s="25">
        <v>60</v>
      </c>
      <c r="C64" s="25" t="s">
        <v>104</v>
      </c>
      <c r="D64" s="27" t="s">
        <v>29</v>
      </c>
      <c r="E64" s="25"/>
      <c r="F64" s="25"/>
      <c r="H64" s="25">
        <f>Lorcana4[[#This Row],[ID]]</f>
        <v>60</v>
      </c>
      <c r="I64" s="25">
        <f>Lorcana4[[#This Row],[Nb de cartes]]+'Inventaire - Chapitre 1'!G63</f>
        <v>15</v>
      </c>
      <c r="J64" s="25">
        <f>Lorcana4[[#This Row],[dont Nb brillant]]+'Inventaire - Chapitre 1'!H63</f>
        <v>1</v>
      </c>
    </row>
    <row r="65" spans="2:10" x14ac:dyDescent="0.25">
      <c r="B65" s="25">
        <v>61</v>
      </c>
      <c r="C65" s="25" t="s">
        <v>105</v>
      </c>
      <c r="D65" s="27" t="s">
        <v>29</v>
      </c>
      <c r="E65" s="25"/>
      <c r="F65" s="25"/>
      <c r="H65" s="25">
        <f>Lorcana4[[#This Row],[ID]]</f>
        <v>61</v>
      </c>
      <c r="I65" s="25">
        <f>Lorcana4[[#This Row],[Nb de cartes]]+'Inventaire - Chapitre 1'!G64</f>
        <v>3</v>
      </c>
      <c r="J65" s="25">
        <f>Lorcana4[[#This Row],[dont Nb brillant]]+'Inventaire - Chapitre 1'!H64</f>
        <v>0</v>
      </c>
    </row>
    <row r="66" spans="2:10" x14ac:dyDescent="0.25">
      <c r="B66" s="25">
        <v>62</v>
      </c>
      <c r="C66" s="25" t="s">
        <v>106</v>
      </c>
      <c r="D66" s="27" t="s">
        <v>29</v>
      </c>
      <c r="E66" s="25"/>
      <c r="F66" s="25"/>
      <c r="H66" s="25">
        <f>Lorcana4[[#This Row],[ID]]</f>
        <v>62</v>
      </c>
      <c r="I66" s="25">
        <f>Lorcana4[[#This Row],[Nb de cartes]]+'Inventaire - Chapitre 1'!G65</f>
        <v>9</v>
      </c>
      <c r="J66" s="25">
        <f>Lorcana4[[#This Row],[dont Nb brillant]]+'Inventaire - Chapitre 1'!H65</f>
        <v>0</v>
      </c>
    </row>
    <row r="67" spans="2:10" x14ac:dyDescent="0.25">
      <c r="B67" s="25">
        <v>63</v>
      </c>
      <c r="C67" s="25" t="s">
        <v>107</v>
      </c>
      <c r="D67" s="27" t="s">
        <v>29</v>
      </c>
      <c r="E67" s="25"/>
      <c r="F67" s="25"/>
      <c r="H67" s="25">
        <f>Lorcana4[[#This Row],[ID]]</f>
        <v>63</v>
      </c>
      <c r="I67" s="25">
        <f>Lorcana4[[#This Row],[Nb de cartes]]+'Inventaire - Chapitre 1'!G66</f>
        <v>21</v>
      </c>
      <c r="J67" s="25">
        <f>Lorcana4[[#This Row],[dont Nb brillant]]+'Inventaire - Chapitre 1'!H66</f>
        <v>1</v>
      </c>
    </row>
    <row r="68" spans="2:10" x14ac:dyDescent="0.25">
      <c r="B68" s="25">
        <v>64</v>
      </c>
      <c r="C68" s="25" t="s">
        <v>108</v>
      </c>
      <c r="D68" s="27" t="s">
        <v>29</v>
      </c>
      <c r="E68" s="25"/>
      <c r="F68" s="25"/>
      <c r="H68" s="25">
        <f>Lorcana4[[#This Row],[ID]]</f>
        <v>64</v>
      </c>
      <c r="I68" s="25">
        <f>Lorcana4[[#This Row],[Nb de cartes]]+'Inventaire - Chapitre 1'!G67</f>
        <v>15</v>
      </c>
      <c r="J68" s="25">
        <f>Lorcana4[[#This Row],[dont Nb brillant]]+'Inventaire - Chapitre 1'!H67</f>
        <v>0</v>
      </c>
    </row>
    <row r="69" spans="2:10" x14ac:dyDescent="0.25">
      <c r="B69" s="25">
        <v>65</v>
      </c>
      <c r="C69" s="25" t="s">
        <v>109</v>
      </c>
      <c r="D69" s="27" t="s">
        <v>29</v>
      </c>
      <c r="E69" s="25"/>
      <c r="F69" s="25"/>
      <c r="H69" s="25">
        <f>Lorcana4[[#This Row],[ID]]</f>
        <v>65</v>
      </c>
      <c r="I69" s="25">
        <f>Lorcana4[[#This Row],[Nb de cartes]]+'Inventaire - Chapitre 1'!G68</f>
        <v>10</v>
      </c>
      <c r="J69" s="25">
        <f>Lorcana4[[#This Row],[dont Nb brillant]]+'Inventaire - Chapitre 1'!H68</f>
        <v>1</v>
      </c>
    </row>
    <row r="70" spans="2:10" x14ac:dyDescent="0.25">
      <c r="B70" s="25">
        <v>66</v>
      </c>
      <c r="C70" s="25" t="s">
        <v>110</v>
      </c>
      <c r="D70" s="27" t="s">
        <v>29</v>
      </c>
      <c r="E70" s="25"/>
      <c r="F70" s="25"/>
      <c r="H70" s="25">
        <f>Lorcana4[[#This Row],[ID]]</f>
        <v>66</v>
      </c>
      <c r="I70" s="25">
        <f>Lorcana4[[#This Row],[Nb de cartes]]+'Inventaire - Chapitre 1'!G69</f>
        <v>4</v>
      </c>
      <c r="J70" s="25">
        <f>Lorcana4[[#This Row],[dont Nb brillant]]+'Inventaire - Chapitre 1'!H69</f>
        <v>1</v>
      </c>
    </row>
    <row r="71" spans="2:10" x14ac:dyDescent="0.25">
      <c r="B71" s="25">
        <v>67</v>
      </c>
      <c r="C71" s="25" t="s">
        <v>111</v>
      </c>
      <c r="D71" s="27" t="s">
        <v>29</v>
      </c>
      <c r="E71" s="25"/>
      <c r="F71" s="25"/>
      <c r="H71" s="25">
        <f>Lorcana4[[#This Row],[ID]]</f>
        <v>67</v>
      </c>
      <c r="I71" s="25">
        <f>Lorcana4[[#This Row],[Nb de cartes]]+'Inventaire - Chapitre 1'!G70</f>
        <v>8</v>
      </c>
      <c r="J71" s="25">
        <f>Lorcana4[[#This Row],[dont Nb brillant]]+'Inventaire - Chapitre 1'!H70</f>
        <v>0</v>
      </c>
    </row>
    <row r="72" spans="2:10" x14ac:dyDescent="0.25">
      <c r="B72" s="25">
        <v>68</v>
      </c>
      <c r="C72" s="25" t="s">
        <v>112</v>
      </c>
      <c r="D72" s="27" t="s">
        <v>29</v>
      </c>
      <c r="E72" s="25"/>
      <c r="F72" s="25"/>
      <c r="H72" s="25">
        <f>Lorcana4[[#This Row],[ID]]</f>
        <v>68</v>
      </c>
      <c r="I72" s="25">
        <f>Lorcana4[[#This Row],[Nb de cartes]]+'Inventaire - Chapitre 1'!G71</f>
        <v>5</v>
      </c>
      <c r="J72" s="25">
        <f>Lorcana4[[#This Row],[dont Nb brillant]]+'Inventaire - Chapitre 1'!H71</f>
        <v>0</v>
      </c>
    </row>
    <row r="73" spans="2:10" x14ac:dyDescent="0.25">
      <c r="B73" s="25">
        <v>69</v>
      </c>
      <c r="C73" s="25" t="s">
        <v>113</v>
      </c>
      <c r="D73" s="20" t="s">
        <v>34</v>
      </c>
      <c r="E73" s="25"/>
      <c r="F73" s="25"/>
      <c r="H73" s="25">
        <f>Lorcana4[[#This Row],[ID]]</f>
        <v>69</v>
      </c>
      <c r="I73" s="25">
        <f>Lorcana4[[#This Row],[Nb de cartes]]+'Inventaire - Chapitre 1'!G72</f>
        <v>15</v>
      </c>
      <c r="J73" s="25">
        <f>Lorcana4[[#This Row],[dont Nb brillant]]+'Inventaire - Chapitre 1'!H72</f>
        <v>0</v>
      </c>
    </row>
    <row r="74" spans="2:10" x14ac:dyDescent="0.25">
      <c r="B74" s="25">
        <v>70</v>
      </c>
      <c r="C74" s="25" t="s">
        <v>114</v>
      </c>
      <c r="D74" s="20" t="s">
        <v>34</v>
      </c>
      <c r="E74" s="25"/>
      <c r="F74" s="25"/>
      <c r="H74" s="25">
        <f>Lorcana4[[#This Row],[ID]]</f>
        <v>70</v>
      </c>
      <c r="I74" s="25">
        <f>Lorcana4[[#This Row],[Nb de cartes]]+'Inventaire - Chapitre 1'!G73</f>
        <v>3</v>
      </c>
      <c r="J74" s="25">
        <f>Lorcana4[[#This Row],[dont Nb brillant]]+'Inventaire - Chapitre 1'!H73</f>
        <v>0</v>
      </c>
    </row>
    <row r="75" spans="2:10" x14ac:dyDescent="0.25">
      <c r="B75" s="25">
        <v>71</v>
      </c>
      <c r="C75" s="25" t="s">
        <v>115</v>
      </c>
      <c r="D75" s="20" t="s">
        <v>34</v>
      </c>
      <c r="E75" s="25"/>
      <c r="F75" s="25"/>
      <c r="H75" s="25">
        <f>Lorcana4[[#This Row],[ID]]</f>
        <v>71</v>
      </c>
      <c r="I75" s="25">
        <f>Lorcana4[[#This Row],[Nb de cartes]]+'Inventaire - Chapitre 1'!G74</f>
        <v>8</v>
      </c>
      <c r="J75" s="25">
        <f>Lorcana4[[#This Row],[dont Nb brillant]]+'Inventaire - Chapitre 1'!H74</f>
        <v>0</v>
      </c>
    </row>
    <row r="76" spans="2:10" x14ac:dyDescent="0.25">
      <c r="B76" s="25">
        <v>72</v>
      </c>
      <c r="C76" s="25" t="s">
        <v>116</v>
      </c>
      <c r="D76" s="20" t="s">
        <v>34</v>
      </c>
      <c r="E76" s="25"/>
      <c r="F76" s="25"/>
      <c r="H76" s="25">
        <f>Lorcana4[[#This Row],[ID]]</f>
        <v>72</v>
      </c>
      <c r="I76" s="25">
        <f>Lorcana4[[#This Row],[Nb de cartes]]+'Inventaire - Chapitre 1'!G75</f>
        <v>3</v>
      </c>
      <c r="J76" s="25">
        <f>Lorcana4[[#This Row],[dont Nb brillant]]+'Inventaire - Chapitre 1'!H75</f>
        <v>1</v>
      </c>
    </row>
    <row r="77" spans="2:10" x14ac:dyDescent="0.25">
      <c r="B77" s="25">
        <v>73</v>
      </c>
      <c r="C77" s="25" t="s">
        <v>117</v>
      </c>
      <c r="D77" s="20" t="s">
        <v>34</v>
      </c>
      <c r="E77" s="25"/>
      <c r="F77" s="25"/>
      <c r="H77" s="25">
        <f>Lorcana4[[#This Row],[ID]]</f>
        <v>73</v>
      </c>
      <c r="I77" s="25">
        <f>Lorcana4[[#This Row],[Nb de cartes]]+'Inventaire - Chapitre 1'!G76</f>
        <v>13</v>
      </c>
      <c r="J77" s="25">
        <f>Lorcana4[[#This Row],[dont Nb brillant]]+'Inventaire - Chapitre 1'!H76</f>
        <v>0</v>
      </c>
    </row>
    <row r="78" spans="2:10" x14ac:dyDescent="0.25">
      <c r="B78" s="25">
        <v>74</v>
      </c>
      <c r="C78" s="25" t="s">
        <v>118</v>
      </c>
      <c r="D78" s="20" t="s">
        <v>34</v>
      </c>
      <c r="E78" s="25"/>
      <c r="F78" s="25"/>
      <c r="H78" s="25">
        <f>Lorcana4[[#This Row],[ID]]</f>
        <v>74</v>
      </c>
      <c r="I78" s="25">
        <f>Lorcana4[[#This Row],[Nb de cartes]]+'Inventaire - Chapitre 1'!G77</f>
        <v>11</v>
      </c>
      <c r="J78" s="25">
        <f>Lorcana4[[#This Row],[dont Nb brillant]]+'Inventaire - Chapitre 1'!H77</f>
        <v>3</v>
      </c>
    </row>
    <row r="79" spans="2:10" x14ac:dyDescent="0.25">
      <c r="B79" s="25">
        <v>75</v>
      </c>
      <c r="C79" s="25" t="s">
        <v>119</v>
      </c>
      <c r="D79" s="20" t="s">
        <v>34</v>
      </c>
      <c r="E79" s="25"/>
      <c r="F79" s="25"/>
      <c r="H79" s="25">
        <f>Lorcana4[[#This Row],[ID]]</f>
        <v>75</v>
      </c>
      <c r="I79" s="25">
        <f>Lorcana4[[#This Row],[Nb de cartes]]+'Inventaire - Chapitre 1'!G78</f>
        <v>3</v>
      </c>
      <c r="J79" s="25">
        <f>Lorcana4[[#This Row],[dont Nb brillant]]+'Inventaire - Chapitre 1'!H78</f>
        <v>0</v>
      </c>
    </row>
    <row r="80" spans="2:10" x14ac:dyDescent="0.25">
      <c r="B80" s="25">
        <v>76</v>
      </c>
      <c r="C80" s="25" t="s">
        <v>120</v>
      </c>
      <c r="D80" s="20" t="s">
        <v>34</v>
      </c>
      <c r="E80" s="25"/>
      <c r="F80" s="25"/>
      <c r="H80" s="25">
        <f>Lorcana4[[#This Row],[ID]]</f>
        <v>76</v>
      </c>
      <c r="I80" s="25">
        <f>Lorcana4[[#This Row],[Nb de cartes]]+'Inventaire - Chapitre 1'!G79</f>
        <v>7</v>
      </c>
      <c r="J80" s="25">
        <f>Lorcana4[[#This Row],[dont Nb brillant]]+'Inventaire - Chapitre 1'!H79</f>
        <v>2</v>
      </c>
    </row>
    <row r="81" spans="2:10" x14ac:dyDescent="0.25">
      <c r="B81" s="25">
        <v>77</v>
      </c>
      <c r="C81" s="25" t="s">
        <v>121</v>
      </c>
      <c r="D81" s="20" t="s">
        <v>34</v>
      </c>
      <c r="E81" s="25"/>
      <c r="F81" s="25"/>
      <c r="H81" s="25">
        <f>Lorcana4[[#This Row],[ID]]</f>
        <v>77</v>
      </c>
      <c r="I81" s="25">
        <f>Lorcana4[[#This Row],[Nb de cartes]]+'Inventaire - Chapitre 1'!G80</f>
        <v>12</v>
      </c>
      <c r="J81" s="25">
        <f>Lorcana4[[#This Row],[dont Nb brillant]]+'Inventaire - Chapitre 1'!H80</f>
        <v>0</v>
      </c>
    </row>
    <row r="82" spans="2:10" x14ac:dyDescent="0.25">
      <c r="B82" s="25">
        <v>78</v>
      </c>
      <c r="C82" s="25" t="s">
        <v>122</v>
      </c>
      <c r="D82" s="20" t="s">
        <v>34</v>
      </c>
      <c r="E82" s="25"/>
      <c r="F82" s="25"/>
      <c r="H82" s="25">
        <f>Lorcana4[[#This Row],[ID]]</f>
        <v>78</v>
      </c>
      <c r="I82" s="25">
        <f>Lorcana4[[#This Row],[Nb de cartes]]+'Inventaire - Chapitre 1'!G81</f>
        <v>6</v>
      </c>
      <c r="J82" s="25">
        <f>Lorcana4[[#This Row],[dont Nb brillant]]+'Inventaire - Chapitre 1'!H81</f>
        <v>0</v>
      </c>
    </row>
    <row r="83" spans="2:10" x14ac:dyDescent="0.25">
      <c r="B83" s="25">
        <v>79</v>
      </c>
      <c r="C83" s="25" t="s">
        <v>123</v>
      </c>
      <c r="D83" s="20" t="s">
        <v>34</v>
      </c>
      <c r="E83" s="25"/>
      <c r="F83" s="25"/>
      <c r="H83" s="25">
        <f>Lorcana4[[#This Row],[ID]]</f>
        <v>79</v>
      </c>
      <c r="I83" s="25">
        <f>Lorcana4[[#This Row],[Nb de cartes]]+'Inventaire - Chapitre 1'!G82</f>
        <v>23</v>
      </c>
      <c r="J83" s="25">
        <f>Lorcana4[[#This Row],[dont Nb brillant]]+'Inventaire - Chapitre 1'!H82</f>
        <v>0</v>
      </c>
    </row>
    <row r="84" spans="2:10" x14ac:dyDescent="0.25">
      <c r="B84" s="25">
        <v>80</v>
      </c>
      <c r="C84" s="25" t="s">
        <v>124</v>
      </c>
      <c r="D84" s="20" t="s">
        <v>34</v>
      </c>
      <c r="E84" s="25"/>
      <c r="F84" s="25"/>
      <c r="H84" s="25">
        <f>Lorcana4[[#This Row],[ID]]</f>
        <v>80</v>
      </c>
      <c r="I84" s="25">
        <f>Lorcana4[[#This Row],[Nb de cartes]]+'Inventaire - Chapitre 1'!G83</f>
        <v>7</v>
      </c>
      <c r="J84" s="25">
        <f>Lorcana4[[#This Row],[dont Nb brillant]]+'Inventaire - Chapitre 1'!H83</f>
        <v>1</v>
      </c>
    </row>
    <row r="85" spans="2:10" x14ac:dyDescent="0.25">
      <c r="B85" s="25">
        <v>81</v>
      </c>
      <c r="C85" s="25" t="s">
        <v>125</v>
      </c>
      <c r="D85" s="20" t="s">
        <v>34</v>
      </c>
      <c r="E85" s="25">
        <v>1</v>
      </c>
      <c r="F85" s="25"/>
      <c r="H85" s="25">
        <f>Lorcana4[[#This Row],[ID]]</f>
        <v>81</v>
      </c>
      <c r="I85" s="25">
        <f>Lorcana4[[#This Row],[Nb de cartes]]+'Inventaire - Chapitre 1'!G84</f>
        <v>15</v>
      </c>
      <c r="J85" s="25">
        <f>Lorcana4[[#This Row],[dont Nb brillant]]+'Inventaire - Chapitre 1'!H84</f>
        <v>0</v>
      </c>
    </row>
    <row r="86" spans="2:10" x14ac:dyDescent="0.25">
      <c r="B86" s="25">
        <v>82</v>
      </c>
      <c r="C86" s="25" t="s">
        <v>126</v>
      </c>
      <c r="D86" s="20" t="s">
        <v>34</v>
      </c>
      <c r="E86" s="25"/>
      <c r="F86" s="25"/>
      <c r="H86" s="25">
        <f>Lorcana4[[#This Row],[ID]]</f>
        <v>82</v>
      </c>
      <c r="I86" s="25">
        <f>Lorcana4[[#This Row],[Nb de cartes]]+'Inventaire - Chapitre 1'!G85</f>
        <v>6</v>
      </c>
      <c r="J86" s="25">
        <f>Lorcana4[[#This Row],[dont Nb brillant]]+'Inventaire - Chapitre 1'!H85</f>
        <v>0</v>
      </c>
    </row>
    <row r="87" spans="2:10" x14ac:dyDescent="0.25">
      <c r="B87" s="25">
        <v>83</v>
      </c>
      <c r="C87" s="25" t="s">
        <v>127</v>
      </c>
      <c r="D87" s="20" t="s">
        <v>34</v>
      </c>
      <c r="E87" s="25"/>
      <c r="F87" s="25"/>
      <c r="H87" s="25">
        <f>Lorcana4[[#This Row],[ID]]</f>
        <v>83</v>
      </c>
      <c r="I87" s="25">
        <f>Lorcana4[[#This Row],[Nb de cartes]]+'Inventaire - Chapitre 1'!G86</f>
        <v>10</v>
      </c>
      <c r="J87" s="25">
        <f>Lorcana4[[#This Row],[dont Nb brillant]]+'Inventaire - Chapitre 1'!H86</f>
        <v>0</v>
      </c>
    </row>
    <row r="88" spans="2:10" x14ac:dyDescent="0.25">
      <c r="B88" s="25">
        <v>84</v>
      </c>
      <c r="C88" s="25" t="s">
        <v>128</v>
      </c>
      <c r="D88" s="20" t="s">
        <v>34</v>
      </c>
      <c r="E88" s="25"/>
      <c r="F88" s="25"/>
      <c r="H88" s="25">
        <f>Lorcana4[[#This Row],[ID]]</f>
        <v>84</v>
      </c>
      <c r="I88" s="25">
        <f>Lorcana4[[#This Row],[Nb de cartes]]+'Inventaire - Chapitre 1'!G87</f>
        <v>3</v>
      </c>
      <c r="J88" s="25">
        <f>Lorcana4[[#This Row],[dont Nb brillant]]+'Inventaire - Chapitre 1'!H87</f>
        <v>0</v>
      </c>
    </row>
    <row r="89" spans="2:10" x14ac:dyDescent="0.25">
      <c r="B89" s="25">
        <v>85</v>
      </c>
      <c r="C89" s="25" t="s">
        <v>129</v>
      </c>
      <c r="D89" s="20" t="s">
        <v>34</v>
      </c>
      <c r="E89" s="25"/>
      <c r="F89" s="25"/>
      <c r="H89" s="25">
        <f>Lorcana4[[#This Row],[ID]]</f>
        <v>85</v>
      </c>
      <c r="I89" s="25">
        <f>Lorcana4[[#This Row],[Nb de cartes]]+'Inventaire - Chapitre 1'!G88</f>
        <v>6</v>
      </c>
      <c r="J89" s="25">
        <f>Lorcana4[[#This Row],[dont Nb brillant]]+'Inventaire - Chapitre 1'!H88</f>
        <v>0</v>
      </c>
    </row>
    <row r="90" spans="2:10" x14ac:dyDescent="0.25">
      <c r="B90" s="25">
        <v>86</v>
      </c>
      <c r="C90" s="25" t="s">
        <v>130</v>
      </c>
      <c r="D90" s="20" t="s">
        <v>34</v>
      </c>
      <c r="E90" s="25"/>
      <c r="F90" s="25"/>
      <c r="H90" s="25">
        <f>Lorcana4[[#This Row],[ID]]</f>
        <v>86</v>
      </c>
      <c r="I90" s="25">
        <f>Lorcana4[[#This Row],[Nb de cartes]]+'Inventaire - Chapitre 1'!G89</f>
        <v>11</v>
      </c>
      <c r="J90" s="25">
        <f>Lorcana4[[#This Row],[dont Nb brillant]]+'Inventaire - Chapitre 1'!H89</f>
        <v>0</v>
      </c>
    </row>
    <row r="91" spans="2:10" x14ac:dyDescent="0.25">
      <c r="B91" s="25">
        <v>87</v>
      </c>
      <c r="C91" s="25" t="s">
        <v>131</v>
      </c>
      <c r="D91" s="20" t="s">
        <v>34</v>
      </c>
      <c r="E91" s="25"/>
      <c r="F91" s="25"/>
      <c r="H91" s="25">
        <f>Lorcana4[[#This Row],[ID]]</f>
        <v>87</v>
      </c>
      <c r="I91" s="25">
        <f>Lorcana4[[#This Row],[Nb de cartes]]+'Inventaire - Chapitre 1'!G90</f>
        <v>14</v>
      </c>
      <c r="J91" s="25">
        <f>Lorcana4[[#This Row],[dont Nb brillant]]+'Inventaire - Chapitre 1'!H90</f>
        <v>0</v>
      </c>
    </row>
    <row r="92" spans="2:10" x14ac:dyDescent="0.25">
      <c r="B92" s="25">
        <v>88</v>
      </c>
      <c r="C92" s="25" t="s">
        <v>132</v>
      </c>
      <c r="D92" s="20" t="s">
        <v>34</v>
      </c>
      <c r="E92" s="25"/>
      <c r="F92" s="25"/>
      <c r="H92" s="25">
        <f>Lorcana4[[#This Row],[ID]]</f>
        <v>88</v>
      </c>
      <c r="I92" s="25">
        <f>Lorcana4[[#This Row],[Nb de cartes]]+'Inventaire - Chapitre 1'!G91</f>
        <v>5</v>
      </c>
      <c r="J92" s="25">
        <f>Lorcana4[[#This Row],[dont Nb brillant]]+'Inventaire - Chapitre 1'!H91</f>
        <v>2</v>
      </c>
    </row>
    <row r="93" spans="2:10" x14ac:dyDescent="0.25">
      <c r="B93" s="25">
        <v>89</v>
      </c>
      <c r="C93" s="25" t="s">
        <v>133</v>
      </c>
      <c r="D93" s="20" t="s">
        <v>34</v>
      </c>
      <c r="E93" s="25"/>
      <c r="F93" s="25"/>
      <c r="H93" s="25">
        <f>Lorcana4[[#This Row],[ID]]</f>
        <v>89</v>
      </c>
      <c r="I93" s="25">
        <f>Lorcana4[[#This Row],[Nb de cartes]]+'Inventaire - Chapitre 1'!G92</f>
        <v>14</v>
      </c>
      <c r="J93" s="25">
        <f>Lorcana4[[#This Row],[dont Nb brillant]]+'Inventaire - Chapitre 1'!H92</f>
        <v>0</v>
      </c>
    </row>
    <row r="94" spans="2:10" x14ac:dyDescent="0.25">
      <c r="B94" s="25">
        <v>90</v>
      </c>
      <c r="C94" s="25" t="s">
        <v>134</v>
      </c>
      <c r="D94" s="20" t="s">
        <v>34</v>
      </c>
      <c r="E94" s="25"/>
      <c r="F94" s="25"/>
      <c r="H94" s="25">
        <f>Lorcana4[[#This Row],[ID]]</f>
        <v>90</v>
      </c>
      <c r="I94" s="25">
        <f>Lorcana4[[#This Row],[Nb de cartes]]+'Inventaire - Chapitre 1'!G93</f>
        <v>6</v>
      </c>
      <c r="J94" s="25">
        <f>Lorcana4[[#This Row],[dont Nb brillant]]+'Inventaire - Chapitre 1'!H93</f>
        <v>1</v>
      </c>
    </row>
    <row r="95" spans="2:10" x14ac:dyDescent="0.25">
      <c r="B95" s="25">
        <v>91</v>
      </c>
      <c r="C95" s="25" t="s">
        <v>135</v>
      </c>
      <c r="D95" s="20" t="s">
        <v>34</v>
      </c>
      <c r="E95" s="25"/>
      <c r="F95" s="25"/>
      <c r="H95" s="25">
        <f>Lorcana4[[#This Row],[ID]]</f>
        <v>91</v>
      </c>
      <c r="I95" s="25">
        <f>Lorcana4[[#This Row],[Nb de cartes]]+'Inventaire - Chapitre 1'!G94</f>
        <v>16</v>
      </c>
      <c r="J95" s="25">
        <f>Lorcana4[[#This Row],[dont Nb brillant]]+'Inventaire - Chapitre 1'!H94</f>
        <v>2</v>
      </c>
    </row>
    <row r="96" spans="2:10" x14ac:dyDescent="0.25">
      <c r="B96" s="25">
        <v>92</v>
      </c>
      <c r="C96" s="25" t="s">
        <v>136</v>
      </c>
      <c r="D96" s="20" t="s">
        <v>34</v>
      </c>
      <c r="E96" s="25"/>
      <c r="F96" s="25"/>
      <c r="H96" s="25">
        <f>Lorcana4[[#This Row],[ID]]</f>
        <v>92</v>
      </c>
      <c r="I96" s="25">
        <f>Lorcana4[[#This Row],[Nb de cartes]]+'Inventaire - Chapitre 1'!G95</f>
        <v>9</v>
      </c>
      <c r="J96" s="25">
        <f>Lorcana4[[#This Row],[dont Nb brillant]]+'Inventaire - Chapitre 1'!H95</f>
        <v>0</v>
      </c>
    </row>
    <row r="97" spans="2:10" x14ac:dyDescent="0.25">
      <c r="B97" s="25">
        <v>93</v>
      </c>
      <c r="C97" s="25" t="s">
        <v>137</v>
      </c>
      <c r="D97" s="20" t="s">
        <v>34</v>
      </c>
      <c r="E97" s="25">
        <v>1</v>
      </c>
      <c r="F97" s="25"/>
      <c r="H97" s="25">
        <f>Lorcana4[[#This Row],[ID]]</f>
        <v>93</v>
      </c>
      <c r="I97" s="25">
        <f>Lorcana4[[#This Row],[Nb de cartes]]+'Inventaire - Chapitre 1'!G96</f>
        <v>15</v>
      </c>
      <c r="J97" s="25">
        <f>Lorcana4[[#This Row],[dont Nb brillant]]+'Inventaire - Chapitre 1'!H96</f>
        <v>2</v>
      </c>
    </row>
    <row r="98" spans="2:10" x14ac:dyDescent="0.25">
      <c r="B98" s="25">
        <v>94</v>
      </c>
      <c r="C98" s="25" t="s">
        <v>138</v>
      </c>
      <c r="D98" s="20" t="s">
        <v>34</v>
      </c>
      <c r="E98" s="25">
        <v>1</v>
      </c>
      <c r="F98" s="25"/>
      <c r="H98" s="25">
        <f>Lorcana4[[#This Row],[ID]]</f>
        <v>94</v>
      </c>
      <c r="I98" s="25">
        <f>Lorcana4[[#This Row],[Nb de cartes]]+'Inventaire - Chapitre 1'!G97</f>
        <v>9</v>
      </c>
      <c r="J98" s="25">
        <f>Lorcana4[[#This Row],[dont Nb brillant]]+'Inventaire - Chapitre 1'!H97</f>
        <v>0</v>
      </c>
    </row>
    <row r="99" spans="2:10" x14ac:dyDescent="0.25">
      <c r="B99" s="25">
        <v>95</v>
      </c>
      <c r="C99" s="25" t="s">
        <v>139</v>
      </c>
      <c r="D99" s="20" t="s">
        <v>34</v>
      </c>
      <c r="E99" s="25"/>
      <c r="F99" s="25"/>
      <c r="H99" s="25">
        <f>Lorcana4[[#This Row],[ID]]</f>
        <v>95</v>
      </c>
      <c r="I99" s="25">
        <f>Lorcana4[[#This Row],[Nb de cartes]]+'Inventaire - Chapitre 1'!G98</f>
        <v>12</v>
      </c>
      <c r="J99" s="25">
        <f>Lorcana4[[#This Row],[dont Nb brillant]]+'Inventaire - Chapitre 1'!H98</f>
        <v>0</v>
      </c>
    </row>
    <row r="100" spans="2:10" x14ac:dyDescent="0.25">
      <c r="B100" s="25">
        <v>96</v>
      </c>
      <c r="C100" s="25" t="s">
        <v>140</v>
      </c>
      <c r="D100" s="20" t="s">
        <v>34</v>
      </c>
      <c r="E100" s="25"/>
      <c r="F100" s="25"/>
      <c r="H100" s="25">
        <f>Lorcana4[[#This Row],[ID]]</f>
        <v>96</v>
      </c>
      <c r="I100" s="25">
        <f>Lorcana4[[#This Row],[Nb de cartes]]+'Inventaire - Chapitre 1'!G99</f>
        <v>14</v>
      </c>
      <c r="J100" s="25">
        <f>Lorcana4[[#This Row],[dont Nb brillant]]+'Inventaire - Chapitre 1'!H99</f>
        <v>0</v>
      </c>
    </row>
    <row r="101" spans="2:10" x14ac:dyDescent="0.25">
      <c r="B101" s="25">
        <v>97</v>
      </c>
      <c r="C101" s="25" t="s">
        <v>141</v>
      </c>
      <c r="D101" s="20" t="s">
        <v>34</v>
      </c>
      <c r="E101" s="25"/>
      <c r="F101" s="25"/>
      <c r="H101" s="25">
        <f>Lorcana4[[#This Row],[ID]]</f>
        <v>97</v>
      </c>
      <c r="I101" s="25">
        <f>Lorcana4[[#This Row],[Nb de cartes]]+'Inventaire - Chapitre 1'!G100</f>
        <v>5</v>
      </c>
      <c r="J101" s="25">
        <f>Lorcana4[[#This Row],[dont Nb brillant]]+'Inventaire - Chapitre 1'!H100</f>
        <v>1</v>
      </c>
    </row>
    <row r="102" spans="2:10" x14ac:dyDescent="0.25">
      <c r="B102" s="25">
        <v>98</v>
      </c>
      <c r="C102" s="25" t="s">
        <v>142</v>
      </c>
      <c r="D102" s="20" t="s">
        <v>34</v>
      </c>
      <c r="E102" s="25"/>
      <c r="F102" s="25"/>
      <c r="H102" s="25">
        <f>Lorcana4[[#This Row],[ID]]</f>
        <v>98</v>
      </c>
      <c r="I102" s="25">
        <f>Lorcana4[[#This Row],[Nb de cartes]]+'Inventaire - Chapitre 1'!G101</f>
        <v>11</v>
      </c>
      <c r="J102" s="25">
        <f>Lorcana4[[#This Row],[dont Nb brillant]]+'Inventaire - Chapitre 1'!H101</f>
        <v>0</v>
      </c>
    </row>
    <row r="103" spans="2:10" x14ac:dyDescent="0.25">
      <c r="B103" s="25">
        <v>99</v>
      </c>
      <c r="C103" s="25" t="s">
        <v>143</v>
      </c>
      <c r="D103" s="20" t="s">
        <v>34</v>
      </c>
      <c r="E103" s="25"/>
      <c r="F103" s="25"/>
      <c r="H103" s="25">
        <f>Lorcana4[[#This Row],[ID]]</f>
        <v>99</v>
      </c>
      <c r="I103" s="25">
        <f>Lorcana4[[#This Row],[Nb de cartes]]+'Inventaire - Chapitre 1'!G102</f>
        <v>8</v>
      </c>
      <c r="J103" s="25">
        <f>Lorcana4[[#This Row],[dont Nb brillant]]+'Inventaire - Chapitre 1'!H102</f>
        <v>0</v>
      </c>
    </row>
    <row r="104" spans="2:10" x14ac:dyDescent="0.25">
      <c r="B104" s="25">
        <v>100</v>
      </c>
      <c r="C104" s="25" t="s">
        <v>144</v>
      </c>
      <c r="D104" s="20" t="s">
        <v>34</v>
      </c>
      <c r="E104" s="25"/>
      <c r="F104" s="25"/>
      <c r="H104" s="25">
        <f>Lorcana4[[#This Row],[ID]]</f>
        <v>100</v>
      </c>
      <c r="I104" s="25">
        <f>Lorcana4[[#This Row],[Nb de cartes]]+'Inventaire - Chapitre 1'!G103</f>
        <v>18</v>
      </c>
      <c r="J104" s="25">
        <f>Lorcana4[[#This Row],[dont Nb brillant]]+'Inventaire - Chapitre 1'!H103</f>
        <v>3</v>
      </c>
    </row>
    <row r="105" spans="2:10" x14ac:dyDescent="0.25">
      <c r="B105" s="25">
        <v>101</v>
      </c>
      <c r="C105" s="25" t="s">
        <v>145</v>
      </c>
      <c r="D105" s="20" t="s">
        <v>34</v>
      </c>
      <c r="E105" s="25"/>
      <c r="F105" s="25"/>
      <c r="H105" s="25">
        <f>Lorcana4[[#This Row],[ID]]</f>
        <v>101</v>
      </c>
      <c r="I105" s="25">
        <f>Lorcana4[[#This Row],[Nb de cartes]]+'Inventaire - Chapitre 1'!G104</f>
        <v>13</v>
      </c>
      <c r="J105" s="25">
        <f>Lorcana4[[#This Row],[dont Nb brillant]]+'Inventaire - Chapitre 1'!H104</f>
        <v>0</v>
      </c>
    </row>
    <row r="106" spans="2:10" x14ac:dyDescent="0.25">
      <c r="B106" s="25">
        <v>102</v>
      </c>
      <c r="C106" s="25" t="s">
        <v>146</v>
      </c>
      <c r="D106" s="20" t="s">
        <v>34</v>
      </c>
      <c r="E106" s="25"/>
      <c r="F106" s="25"/>
      <c r="H106" s="25">
        <f>Lorcana4[[#This Row],[ID]]</f>
        <v>102</v>
      </c>
      <c r="I106" s="25">
        <f>Lorcana4[[#This Row],[Nb de cartes]]+'Inventaire - Chapitre 1'!G105</f>
        <v>19</v>
      </c>
      <c r="J106" s="25">
        <f>Lorcana4[[#This Row],[dont Nb brillant]]+'Inventaire - Chapitre 1'!H105</f>
        <v>0</v>
      </c>
    </row>
    <row r="107" spans="2:10" x14ac:dyDescent="0.25">
      <c r="B107" s="25">
        <v>103</v>
      </c>
      <c r="C107" s="25" t="s">
        <v>147</v>
      </c>
      <c r="D107" s="21" t="s">
        <v>30</v>
      </c>
      <c r="E107" s="25"/>
      <c r="F107" s="25"/>
      <c r="H107" s="25">
        <f>Lorcana4[[#This Row],[ID]]</f>
        <v>103</v>
      </c>
      <c r="I107" s="25">
        <f>Lorcana4[[#This Row],[Nb de cartes]]+'Inventaire - Chapitre 1'!G106</f>
        <v>13</v>
      </c>
      <c r="J107" s="25">
        <f>Lorcana4[[#This Row],[dont Nb brillant]]+'Inventaire - Chapitre 1'!H106</f>
        <v>1</v>
      </c>
    </row>
    <row r="108" spans="2:10" x14ac:dyDescent="0.25">
      <c r="B108" s="25">
        <v>104</v>
      </c>
      <c r="C108" s="25" t="s">
        <v>148</v>
      </c>
      <c r="D108" s="21" t="s">
        <v>30</v>
      </c>
      <c r="E108" s="25"/>
      <c r="F108" s="25"/>
      <c r="H108" s="25">
        <f>Lorcana4[[#This Row],[ID]]</f>
        <v>104</v>
      </c>
      <c r="I108" s="25">
        <f>Lorcana4[[#This Row],[Nb de cartes]]+'Inventaire - Chapitre 1'!G107</f>
        <v>5</v>
      </c>
      <c r="J108" s="25">
        <f>Lorcana4[[#This Row],[dont Nb brillant]]+'Inventaire - Chapitre 1'!H107</f>
        <v>1</v>
      </c>
    </row>
    <row r="109" spans="2:10" x14ac:dyDescent="0.25">
      <c r="B109" s="25">
        <v>105</v>
      </c>
      <c r="C109" s="25" t="s">
        <v>149</v>
      </c>
      <c r="D109" s="21" t="s">
        <v>30</v>
      </c>
      <c r="E109" s="25"/>
      <c r="F109" s="25"/>
      <c r="H109" s="25">
        <f>Lorcana4[[#This Row],[ID]]</f>
        <v>105</v>
      </c>
      <c r="I109" s="25">
        <f>Lorcana4[[#This Row],[Nb de cartes]]+'Inventaire - Chapitre 1'!G108</f>
        <v>17</v>
      </c>
      <c r="J109" s="25">
        <f>Lorcana4[[#This Row],[dont Nb brillant]]+'Inventaire - Chapitre 1'!H108</f>
        <v>1</v>
      </c>
    </row>
    <row r="110" spans="2:10" x14ac:dyDescent="0.25">
      <c r="B110" s="25">
        <v>106</v>
      </c>
      <c r="C110" s="25" t="s">
        <v>151</v>
      </c>
      <c r="D110" s="21" t="s">
        <v>30</v>
      </c>
      <c r="E110" s="25"/>
      <c r="F110" s="25"/>
      <c r="H110" s="25">
        <f>Lorcana4[[#This Row],[ID]]</f>
        <v>106</v>
      </c>
      <c r="I110" s="25">
        <f>Lorcana4[[#This Row],[Nb de cartes]]+'Inventaire - Chapitre 1'!G109</f>
        <v>12</v>
      </c>
      <c r="J110" s="25">
        <f>Lorcana4[[#This Row],[dont Nb brillant]]+'Inventaire - Chapitre 1'!H109</f>
        <v>2</v>
      </c>
    </row>
    <row r="111" spans="2:10" x14ac:dyDescent="0.25">
      <c r="B111" s="25">
        <v>107</v>
      </c>
      <c r="C111" s="25" t="s">
        <v>150</v>
      </c>
      <c r="D111" s="21" t="s">
        <v>30</v>
      </c>
      <c r="E111" s="25"/>
      <c r="F111" s="25"/>
      <c r="H111" s="25">
        <f>Lorcana4[[#This Row],[ID]]</f>
        <v>107</v>
      </c>
      <c r="I111" s="25">
        <f>Lorcana4[[#This Row],[Nb de cartes]]+'Inventaire - Chapitre 1'!G110</f>
        <v>3</v>
      </c>
      <c r="J111" s="25">
        <f>Lorcana4[[#This Row],[dont Nb brillant]]+'Inventaire - Chapitre 1'!H110</f>
        <v>0</v>
      </c>
    </row>
    <row r="112" spans="2:10" x14ac:dyDescent="0.25">
      <c r="B112" s="25">
        <v>108</v>
      </c>
      <c r="C112" s="25" t="s">
        <v>152</v>
      </c>
      <c r="D112" s="21" t="s">
        <v>30</v>
      </c>
      <c r="E112" s="25"/>
      <c r="F112" s="25"/>
      <c r="H112" s="25">
        <f>Lorcana4[[#This Row],[ID]]</f>
        <v>108</v>
      </c>
      <c r="I112" s="25">
        <f>Lorcana4[[#This Row],[Nb de cartes]]+'Inventaire - Chapitre 1'!G111</f>
        <v>15</v>
      </c>
      <c r="J112" s="25">
        <f>Lorcana4[[#This Row],[dont Nb brillant]]+'Inventaire - Chapitre 1'!H111</f>
        <v>1</v>
      </c>
    </row>
    <row r="113" spans="2:10" x14ac:dyDescent="0.25">
      <c r="B113" s="25">
        <v>109</v>
      </c>
      <c r="C113" s="25" t="s">
        <v>153</v>
      </c>
      <c r="D113" s="21" t="s">
        <v>30</v>
      </c>
      <c r="E113" s="25"/>
      <c r="F113" s="25"/>
      <c r="H113" s="25">
        <f>Lorcana4[[#This Row],[ID]]</f>
        <v>109</v>
      </c>
      <c r="I113" s="25">
        <f>Lorcana4[[#This Row],[Nb de cartes]]+'Inventaire - Chapitre 1'!G112</f>
        <v>15</v>
      </c>
      <c r="J113" s="25">
        <f>Lorcana4[[#This Row],[dont Nb brillant]]+'Inventaire - Chapitre 1'!H112</f>
        <v>0</v>
      </c>
    </row>
    <row r="114" spans="2:10" x14ac:dyDescent="0.25">
      <c r="B114" s="25">
        <v>110</v>
      </c>
      <c r="C114" s="25" t="s">
        <v>154</v>
      </c>
      <c r="D114" s="21" t="s">
        <v>30</v>
      </c>
      <c r="E114" s="25"/>
      <c r="F114" s="25"/>
      <c r="H114" s="25">
        <f>Lorcana4[[#This Row],[ID]]</f>
        <v>110</v>
      </c>
      <c r="I114" s="25">
        <f>Lorcana4[[#This Row],[Nb de cartes]]+'Inventaire - Chapitre 1'!G113</f>
        <v>12</v>
      </c>
      <c r="J114" s="25">
        <f>Lorcana4[[#This Row],[dont Nb brillant]]+'Inventaire - Chapitre 1'!H113</f>
        <v>1</v>
      </c>
    </row>
    <row r="115" spans="2:10" x14ac:dyDescent="0.25">
      <c r="B115" s="25">
        <v>111</v>
      </c>
      <c r="C115" s="25" t="s">
        <v>155</v>
      </c>
      <c r="D115" s="21" t="s">
        <v>30</v>
      </c>
      <c r="E115" s="25"/>
      <c r="F115" s="25"/>
      <c r="H115" s="25">
        <f>Lorcana4[[#This Row],[ID]]</f>
        <v>111</v>
      </c>
      <c r="I115" s="25">
        <f>Lorcana4[[#This Row],[Nb de cartes]]+'Inventaire - Chapitre 1'!G114</f>
        <v>16</v>
      </c>
      <c r="J115" s="25">
        <f>Lorcana4[[#This Row],[dont Nb brillant]]+'Inventaire - Chapitre 1'!H114</f>
        <v>2</v>
      </c>
    </row>
    <row r="116" spans="2:10" x14ac:dyDescent="0.25">
      <c r="B116" s="25">
        <v>112</v>
      </c>
      <c r="C116" s="25" t="s">
        <v>156</v>
      </c>
      <c r="D116" s="21" t="s">
        <v>30</v>
      </c>
      <c r="E116" s="25"/>
      <c r="F116" s="25"/>
      <c r="H116" s="25">
        <f>Lorcana4[[#This Row],[ID]]</f>
        <v>112</v>
      </c>
      <c r="I116" s="25">
        <f>Lorcana4[[#This Row],[Nb de cartes]]+'Inventaire - Chapitre 1'!G115</f>
        <v>2</v>
      </c>
      <c r="J116" s="25">
        <f>Lorcana4[[#This Row],[dont Nb brillant]]+'Inventaire - Chapitre 1'!H115</f>
        <v>0</v>
      </c>
    </row>
    <row r="117" spans="2:10" x14ac:dyDescent="0.25">
      <c r="B117" s="25">
        <v>113</v>
      </c>
      <c r="C117" s="25" t="s">
        <v>157</v>
      </c>
      <c r="D117" s="21" t="s">
        <v>30</v>
      </c>
      <c r="E117" s="25"/>
      <c r="F117" s="25"/>
      <c r="H117" s="25">
        <f>Lorcana4[[#This Row],[ID]]</f>
        <v>113</v>
      </c>
      <c r="I117" s="25">
        <f>Lorcana4[[#This Row],[Nb de cartes]]+'Inventaire - Chapitre 1'!G116</f>
        <v>1</v>
      </c>
      <c r="J117" s="25">
        <f>Lorcana4[[#This Row],[dont Nb brillant]]+'Inventaire - Chapitre 1'!H116</f>
        <v>0</v>
      </c>
    </row>
    <row r="118" spans="2:10" x14ac:dyDescent="0.25">
      <c r="B118" s="25">
        <v>114</v>
      </c>
      <c r="C118" s="25" t="s">
        <v>257</v>
      </c>
      <c r="D118" s="21" t="s">
        <v>30</v>
      </c>
      <c r="E118" s="25"/>
      <c r="F118" s="25"/>
      <c r="H118" s="25">
        <f>Lorcana4[[#This Row],[ID]]</f>
        <v>114</v>
      </c>
      <c r="I118" s="25">
        <f>Lorcana4[[#This Row],[Nb de cartes]]+'Inventaire - Chapitre 1'!G117</f>
        <v>5</v>
      </c>
      <c r="J118" s="25">
        <f>Lorcana4[[#This Row],[dont Nb brillant]]+'Inventaire - Chapitre 1'!H117</f>
        <v>0</v>
      </c>
    </row>
    <row r="119" spans="2:10" x14ac:dyDescent="0.25">
      <c r="B119" s="25">
        <v>115</v>
      </c>
      <c r="C119" s="25" t="s">
        <v>158</v>
      </c>
      <c r="D119" s="21" t="s">
        <v>30</v>
      </c>
      <c r="E119" s="25"/>
      <c r="F119" s="25"/>
      <c r="H119" s="25">
        <f>Lorcana4[[#This Row],[ID]]</f>
        <v>115</v>
      </c>
      <c r="I119" s="25">
        <f>Lorcana4[[#This Row],[Nb de cartes]]+'Inventaire - Chapitre 1'!G118</f>
        <v>6</v>
      </c>
      <c r="J119" s="25">
        <f>Lorcana4[[#This Row],[dont Nb brillant]]+'Inventaire - Chapitre 1'!H118</f>
        <v>1</v>
      </c>
    </row>
    <row r="120" spans="2:10" x14ac:dyDescent="0.25">
      <c r="B120" s="25">
        <v>116</v>
      </c>
      <c r="C120" s="25" t="s">
        <v>159</v>
      </c>
      <c r="D120" s="21" t="s">
        <v>30</v>
      </c>
      <c r="E120" s="25">
        <v>1</v>
      </c>
      <c r="F120" s="25"/>
      <c r="H120" s="25">
        <f>Lorcana4[[#This Row],[ID]]</f>
        <v>116</v>
      </c>
      <c r="I120" s="25">
        <f>Lorcana4[[#This Row],[Nb de cartes]]+'Inventaire - Chapitre 1'!G119</f>
        <v>19</v>
      </c>
      <c r="J120" s="25">
        <f>Lorcana4[[#This Row],[dont Nb brillant]]+'Inventaire - Chapitre 1'!H119</f>
        <v>1</v>
      </c>
    </row>
    <row r="121" spans="2:10" x14ac:dyDescent="0.25">
      <c r="B121" s="25">
        <v>117</v>
      </c>
      <c r="C121" s="25" t="s">
        <v>160</v>
      </c>
      <c r="D121" s="21" t="s">
        <v>30</v>
      </c>
      <c r="E121" s="25"/>
      <c r="F121" s="25"/>
      <c r="H121" s="25">
        <f>Lorcana4[[#This Row],[ID]]</f>
        <v>117</v>
      </c>
      <c r="I121" s="25">
        <f>Lorcana4[[#This Row],[Nb de cartes]]+'Inventaire - Chapitre 1'!G120</f>
        <v>8</v>
      </c>
      <c r="J121" s="25">
        <f>Lorcana4[[#This Row],[dont Nb brillant]]+'Inventaire - Chapitre 1'!H120</f>
        <v>1</v>
      </c>
    </row>
    <row r="122" spans="2:10" x14ac:dyDescent="0.25">
      <c r="B122" s="25">
        <v>118</v>
      </c>
      <c r="C122" s="25" t="s">
        <v>161</v>
      </c>
      <c r="D122" s="21" t="s">
        <v>30</v>
      </c>
      <c r="E122" s="25"/>
      <c r="F122" s="25"/>
      <c r="H122" s="25">
        <f>Lorcana4[[#This Row],[ID]]</f>
        <v>118</v>
      </c>
      <c r="I122" s="25">
        <f>Lorcana4[[#This Row],[Nb de cartes]]+'Inventaire - Chapitre 1'!G121</f>
        <v>4</v>
      </c>
      <c r="J122" s="25">
        <f>Lorcana4[[#This Row],[dont Nb brillant]]+'Inventaire - Chapitre 1'!H121</f>
        <v>1</v>
      </c>
    </row>
    <row r="123" spans="2:10" x14ac:dyDescent="0.25">
      <c r="B123" s="25">
        <v>119</v>
      </c>
      <c r="C123" s="25" t="s">
        <v>162</v>
      </c>
      <c r="D123" s="21" t="s">
        <v>30</v>
      </c>
      <c r="E123" s="25"/>
      <c r="F123" s="25"/>
      <c r="H123" s="25">
        <f>Lorcana4[[#This Row],[ID]]</f>
        <v>119</v>
      </c>
      <c r="I123" s="25">
        <f>Lorcana4[[#This Row],[Nb de cartes]]+'Inventaire - Chapitre 1'!G122</f>
        <v>14</v>
      </c>
      <c r="J123" s="25">
        <f>Lorcana4[[#This Row],[dont Nb brillant]]+'Inventaire - Chapitre 1'!H122</f>
        <v>0</v>
      </c>
    </row>
    <row r="124" spans="2:10" x14ac:dyDescent="0.25">
      <c r="B124" s="25">
        <v>120</v>
      </c>
      <c r="C124" s="25" t="s">
        <v>163</v>
      </c>
      <c r="D124" s="21" t="s">
        <v>30</v>
      </c>
      <c r="E124" s="25"/>
      <c r="F124" s="25"/>
      <c r="H124" s="25">
        <f>Lorcana4[[#This Row],[ID]]</f>
        <v>120</v>
      </c>
      <c r="I124" s="25">
        <f>Lorcana4[[#This Row],[Nb de cartes]]+'Inventaire - Chapitre 1'!G123</f>
        <v>18</v>
      </c>
      <c r="J124" s="25">
        <f>Lorcana4[[#This Row],[dont Nb brillant]]+'Inventaire - Chapitre 1'!H123</f>
        <v>0</v>
      </c>
    </row>
    <row r="125" spans="2:10" x14ac:dyDescent="0.25">
      <c r="B125" s="25">
        <v>121</v>
      </c>
      <c r="C125" s="25" t="s">
        <v>164</v>
      </c>
      <c r="D125" s="21" t="s">
        <v>30</v>
      </c>
      <c r="E125" s="25"/>
      <c r="F125" s="25"/>
      <c r="H125" s="25">
        <f>Lorcana4[[#This Row],[ID]]</f>
        <v>121</v>
      </c>
      <c r="I125" s="25">
        <f>Lorcana4[[#This Row],[Nb de cartes]]+'Inventaire - Chapitre 1'!G124</f>
        <v>13</v>
      </c>
      <c r="J125" s="25">
        <f>Lorcana4[[#This Row],[dont Nb brillant]]+'Inventaire - Chapitre 1'!H124</f>
        <v>0</v>
      </c>
    </row>
    <row r="126" spans="2:10" x14ac:dyDescent="0.25">
      <c r="B126" s="25">
        <v>122</v>
      </c>
      <c r="C126" s="25" t="s">
        <v>165</v>
      </c>
      <c r="D126" s="21" t="s">
        <v>30</v>
      </c>
      <c r="E126" s="25"/>
      <c r="F126" s="25"/>
      <c r="H126" s="25">
        <f>Lorcana4[[#This Row],[ID]]</f>
        <v>122</v>
      </c>
      <c r="I126" s="25">
        <f>Lorcana4[[#This Row],[Nb de cartes]]+'Inventaire - Chapitre 1'!G125</f>
        <v>14</v>
      </c>
      <c r="J126" s="25">
        <f>Lorcana4[[#This Row],[dont Nb brillant]]+'Inventaire - Chapitre 1'!H125</f>
        <v>0</v>
      </c>
    </row>
    <row r="127" spans="2:10" x14ac:dyDescent="0.25">
      <c r="B127" s="25">
        <v>123</v>
      </c>
      <c r="C127" s="25" t="s">
        <v>166</v>
      </c>
      <c r="D127" s="21" t="s">
        <v>30</v>
      </c>
      <c r="E127" s="25"/>
      <c r="F127" s="25"/>
      <c r="H127" s="25">
        <f>Lorcana4[[#This Row],[ID]]</f>
        <v>123</v>
      </c>
      <c r="I127" s="25">
        <f>Lorcana4[[#This Row],[Nb de cartes]]+'Inventaire - Chapitre 1'!G126</f>
        <v>7</v>
      </c>
      <c r="J127" s="25">
        <f>Lorcana4[[#This Row],[dont Nb brillant]]+'Inventaire - Chapitre 1'!H126</f>
        <v>1</v>
      </c>
    </row>
    <row r="128" spans="2:10" x14ac:dyDescent="0.25">
      <c r="B128" s="25">
        <v>124</v>
      </c>
      <c r="C128" s="25" t="s">
        <v>167</v>
      </c>
      <c r="D128" s="21" t="s">
        <v>30</v>
      </c>
      <c r="E128" s="25"/>
      <c r="F128" s="25"/>
      <c r="H128" s="25">
        <f>Lorcana4[[#This Row],[ID]]</f>
        <v>124</v>
      </c>
      <c r="I128" s="25">
        <f>Lorcana4[[#This Row],[Nb de cartes]]+'Inventaire - Chapitre 1'!G127</f>
        <v>13</v>
      </c>
      <c r="J128" s="25">
        <f>Lorcana4[[#This Row],[dont Nb brillant]]+'Inventaire - Chapitre 1'!H127</f>
        <v>0</v>
      </c>
    </row>
    <row r="129" spans="2:10" x14ac:dyDescent="0.25">
      <c r="B129" s="25">
        <v>125</v>
      </c>
      <c r="C129" s="25" t="s">
        <v>168</v>
      </c>
      <c r="D129" s="21" t="s">
        <v>30</v>
      </c>
      <c r="E129" s="25"/>
      <c r="F129" s="25"/>
      <c r="H129" s="25">
        <f>Lorcana4[[#This Row],[ID]]</f>
        <v>125</v>
      </c>
      <c r="I129" s="25">
        <f>Lorcana4[[#This Row],[Nb de cartes]]+'Inventaire - Chapitre 1'!G128</f>
        <v>5</v>
      </c>
      <c r="J129" s="25">
        <f>Lorcana4[[#This Row],[dont Nb brillant]]+'Inventaire - Chapitre 1'!H128</f>
        <v>2</v>
      </c>
    </row>
    <row r="130" spans="2:10" x14ac:dyDescent="0.25">
      <c r="B130" s="25">
        <v>126</v>
      </c>
      <c r="C130" s="25" t="s">
        <v>169</v>
      </c>
      <c r="D130" s="21" t="s">
        <v>30</v>
      </c>
      <c r="E130" s="25"/>
      <c r="F130" s="25"/>
      <c r="H130" s="25">
        <f>Lorcana4[[#This Row],[ID]]</f>
        <v>126</v>
      </c>
      <c r="I130" s="25">
        <f>Lorcana4[[#This Row],[Nb de cartes]]+'Inventaire - Chapitre 1'!G129</f>
        <v>7</v>
      </c>
      <c r="J130" s="25">
        <f>Lorcana4[[#This Row],[dont Nb brillant]]+'Inventaire - Chapitre 1'!H129</f>
        <v>0</v>
      </c>
    </row>
    <row r="131" spans="2:10" x14ac:dyDescent="0.25">
      <c r="B131" s="25">
        <v>127</v>
      </c>
      <c r="C131" s="25" t="s">
        <v>170</v>
      </c>
      <c r="D131" s="21" t="s">
        <v>30</v>
      </c>
      <c r="E131" s="25"/>
      <c r="F131" s="25"/>
      <c r="H131" s="25">
        <f>Lorcana4[[#This Row],[ID]]</f>
        <v>127</v>
      </c>
      <c r="I131" s="25">
        <f>Lorcana4[[#This Row],[Nb de cartes]]+'Inventaire - Chapitre 1'!G130</f>
        <v>10</v>
      </c>
      <c r="J131" s="25">
        <f>Lorcana4[[#This Row],[dont Nb brillant]]+'Inventaire - Chapitre 1'!H130</f>
        <v>1</v>
      </c>
    </row>
    <row r="132" spans="2:10" x14ac:dyDescent="0.25">
      <c r="B132" s="25">
        <v>128</v>
      </c>
      <c r="C132" s="25" t="s">
        <v>171</v>
      </c>
      <c r="D132" s="21" t="s">
        <v>30</v>
      </c>
      <c r="E132" s="25"/>
      <c r="F132" s="25"/>
      <c r="H132" s="25">
        <f>Lorcana4[[#This Row],[ID]]</f>
        <v>128</v>
      </c>
      <c r="I132" s="25">
        <f>Lorcana4[[#This Row],[Nb de cartes]]+'Inventaire - Chapitre 1'!G131</f>
        <v>4</v>
      </c>
      <c r="J132" s="25">
        <f>Lorcana4[[#This Row],[dont Nb brillant]]+'Inventaire - Chapitre 1'!H131</f>
        <v>0</v>
      </c>
    </row>
    <row r="133" spans="2:10" x14ac:dyDescent="0.25">
      <c r="B133" s="25">
        <v>129</v>
      </c>
      <c r="C133" s="25" t="s">
        <v>172</v>
      </c>
      <c r="D133" s="21" t="s">
        <v>30</v>
      </c>
      <c r="E133" s="25"/>
      <c r="F133" s="25"/>
      <c r="H133" s="25">
        <f>Lorcana4[[#This Row],[ID]]</f>
        <v>129</v>
      </c>
      <c r="I133" s="25">
        <f>Lorcana4[[#This Row],[Nb de cartes]]+'Inventaire - Chapitre 1'!G132</f>
        <v>8</v>
      </c>
      <c r="J133" s="25">
        <f>Lorcana4[[#This Row],[dont Nb brillant]]+'Inventaire - Chapitre 1'!H132</f>
        <v>1</v>
      </c>
    </row>
    <row r="134" spans="2:10" x14ac:dyDescent="0.25">
      <c r="B134" s="25">
        <v>130</v>
      </c>
      <c r="C134" s="25" t="s">
        <v>173</v>
      </c>
      <c r="D134" s="21" t="s">
        <v>30</v>
      </c>
      <c r="E134" s="25"/>
      <c r="F134" s="25"/>
      <c r="H134" s="25">
        <f>Lorcana4[[#This Row],[ID]]</f>
        <v>130</v>
      </c>
      <c r="I134" s="25">
        <f>Lorcana4[[#This Row],[Nb de cartes]]+'Inventaire - Chapitre 1'!G133</f>
        <v>16</v>
      </c>
      <c r="J134" s="25">
        <f>Lorcana4[[#This Row],[dont Nb brillant]]+'Inventaire - Chapitre 1'!H133</f>
        <v>0</v>
      </c>
    </row>
    <row r="135" spans="2:10" x14ac:dyDescent="0.25">
      <c r="B135" s="25">
        <v>131</v>
      </c>
      <c r="C135" s="25" t="s">
        <v>174</v>
      </c>
      <c r="D135" s="21" t="s">
        <v>30</v>
      </c>
      <c r="E135" s="25">
        <v>1</v>
      </c>
      <c r="F135" s="25"/>
      <c r="H135" s="25">
        <f>Lorcana4[[#This Row],[ID]]</f>
        <v>131</v>
      </c>
      <c r="I135" s="25">
        <f>Lorcana4[[#This Row],[Nb de cartes]]+'Inventaire - Chapitre 1'!G134</f>
        <v>9</v>
      </c>
      <c r="J135" s="25">
        <f>Lorcana4[[#This Row],[dont Nb brillant]]+'Inventaire - Chapitre 1'!H134</f>
        <v>0</v>
      </c>
    </row>
    <row r="136" spans="2:10" x14ac:dyDescent="0.25">
      <c r="B136" s="25">
        <v>132</v>
      </c>
      <c r="C136" s="25" t="s">
        <v>175</v>
      </c>
      <c r="D136" s="21" t="s">
        <v>30</v>
      </c>
      <c r="E136" s="25"/>
      <c r="F136" s="25"/>
      <c r="H136" s="25">
        <f>Lorcana4[[#This Row],[ID]]</f>
        <v>132</v>
      </c>
      <c r="I136" s="25">
        <f>Lorcana4[[#This Row],[Nb de cartes]]+'Inventaire - Chapitre 1'!G135</f>
        <v>13</v>
      </c>
      <c r="J136" s="25">
        <f>Lorcana4[[#This Row],[dont Nb brillant]]+'Inventaire - Chapitre 1'!H135</f>
        <v>0</v>
      </c>
    </row>
    <row r="137" spans="2:10" x14ac:dyDescent="0.25">
      <c r="B137" s="25">
        <v>133</v>
      </c>
      <c r="C137" s="25" t="s">
        <v>176</v>
      </c>
      <c r="D137" s="21" t="s">
        <v>30</v>
      </c>
      <c r="E137" s="25"/>
      <c r="F137" s="25"/>
      <c r="H137" s="25">
        <f>Lorcana4[[#This Row],[ID]]</f>
        <v>133</v>
      </c>
      <c r="I137" s="25">
        <f>Lorcana4[[#This Row],[Nb de cartes]]+'Inventaire - Chapitre 1'!G136</f>
        <v>15</v>
      </c>
      <c r="J137" s="25">
        <f>Lorcana4[[#This Row],[dont Nb brillant]]+'Inventaire - Chapitre 1'!H136</f>
        <v>4</v>
      </c>
    </row>
    <row r="138" spans="2:10" x14ac:dyDescent="0.25">
      <c r="B138" s="25">
        <v>134</v>
      </c>
      <c r="C138" s="25" t="s">
        <v>177</v>
      </c>
      <c r="D138" s="21" t="s">
        <v>30</v>
      </c>
      <c r="E138" s="25"/>
      <c r="F138" s="25"/>
      <c r="H138" s="25">
        <f>Lorcana4[[#This Row],[ID]]</f>
        <v>134</v>
      </c>
      <c r="I138" s="25">
        <f>Lorcana4[[#This Row],[Nb de cartes]]+'Inventaire - Chapitre 1'!G137</f>
        <v>5</v>
      </c>
      <c r="J138" s="25">
        <f>Lorcana4[[#This Row],[dont Nb brillant]]+'Inventaire - Chapitre 1'!H137</f>
        <v>0</v>
      </c>
    </row>
    <row r="139" spans="2:10" x14ac:dyDescent="0.25">
      <c r="B139" s="25">
        <v>135</v>
      </c>
      <c r="C139" s="25" t="s">
        <v>178</v>
      </c>
      <c r="D139" s="21" t="s">
        <v>30</v>
      </c>
      <c r="E139" s="25"/>
      <c r="F139" s="25"/>
      <c r="H139" s="25">
        <f>Lorcana4[[#This Row],[ID]]</f>
        <v>135</v>
      </c>
      <c r="I139" s="25">
        <f>Lorcana4[[#This Row],[Nb de cartes]]+'Inventaire - Chapitre 1'!G138</f>
        <v>11</v>
      </c>
      <c r="J139" s="25">
        <f>Lorcana4[[#This Row],[dont Nb brillant]]+'Inventaire - Chapitre 1'!H138</f>
        <v>1</v>
      </c>
    </row>
    <row r="140" spans="2:10" x14ac:dyDescent="0.25">
      <c r="B140" s="25">
        <v>136</v>
      </c>
      <c r="C140" s="25" t="s">
        <v>179</v>
      </c>
      <c r="D140" s="21" t="s">
        <v>30</v>
      </c>
      <c r="E140" s="25"/>
      <c r="F140" s="25"/>
      <c r="H140" s="25">
        <f>Lorcana4[[#This Row],[ID]]</f>
        <v>136</v>
      </c>
      <c r="I140" s="25">
        <f>Lorcana4[[#This Row],[Nb de cartes]]+'Inventaire - Chapitre 1'!G139</f>
        <v>3</v>
      </c>
      <c r="J140" s="25">
        <f>Lorcana4[[#This Row],[dont Nb brillant]]+'Inventaire - Chapitre 1'!H139</f>
        <v>1</v>
      </c>
    </row>
    <row r="141" spans="2:10" x14ac:dyDescent="0.25">
      <c r="B141" s="25">
        <v>137</v>
      </c>
      <c r="C141" s="25" t="s">
        <v>181</v>
      </c>
      <c r="D141" s="24" t="s">
        <v>33</v>
      </c>
      <c r="E141" s="25"/>
      <c r="F141" s="25"/>
      <c r="H141" s="25">
        <f>Lorcana4[[#This Row],[ID]]</f>
        <v>137</v>
      </c>
      <c r="I141" s="25">
        <f>Lorcana4[[#This Row],[Nb de cartes]]+'Inventaire - Chapitre 1'!G140</f>
        <v>5</v>
      </c>
      <c r="J141" s="25">
        <f>Lorcana4[[#This Row],[dont Nb brillant]]+'Inventaire - Chapitre 1'!H140</f>
        <v>2</v>
      </c>
    </row>
    <row r="142" spans="2:10" x14ac:dyDescent="0.25">
      <c r="B142" s="25">
        <v>138</v>
      </c>
      <c r="C142" s="25" t="s">
        <v>182</v>
      </c>
      <c r="D142" s="24" t="s">
        <v>33</v>
      </c>
      <c r="E142" s="25">
        <v>4</v>
      </c>
      <c r="F142" s="25">
        <v>1</v>
      </c>
      <c r="H142" s="25">
        <f>Lorcana4[[#This Row],[ID]]</f>
        <v>138</v>
      </c>
      <c r="I142" s="25">
        <f>Lorcana4[[#This Row],[Nb de cartes]]+'Inventaire - Chapitre 1'!G141</f>
        <v>20</v>
      </c>
      <c r="J142" s="25">
        <f>Lorcana4[[#This Row],[dont Nb brillant]]+'Inventaire - Chapitre 1'!H141</f>
        <v>3</v>
      </c>
    </row>
    <row r="143" spans="2:10" x14ac:dyDescent="0.25">
      <c r="B143" s="25">
        <v>139</v>
      </c>
      <c r="C143" s="25" t="s">
        <v>183</v>
      </c>
      <c r="D143" s="24" t="s">
        <v>33</v>
      </c>
      <c r="E143" s="25">
        <v>1</v>
      </c>
      <c r="F143" s="25">
        <v>1</v>
      </c>
      <c r="H143" s="25">
        <f>Lorcana4[[#This Row],[ID]]</f>
        <v>139</v>
      </c>
      <c r="I143" s="25">
        <f>Lorcana4[[#This Row],[Nb de cartes]]+'Inventaire - Chapitre 1'!G142</f>
        <v>7</v>
      </c>
      <c r="J143" s="25">
        <f>Lorcana4[[#This Row],[dont Nb brillant]]+'Inventaire - Chapitre 1'!H142</f>
        <v>3</v>
      </c>
    </row>
    <row r="144" spans="2:10" x14ac:dyDescent="0.25">
      <c r="B144" s="25">
        <v>140</v>
      </c>
      <c r="C144" s="25" t="s">
        <v>184</v>
      </c>
      <c r="D144" s="24" t="s">
        <v>33</v>
      </c>
      <c r="E144" s="25">
        <v>3</v>
      </c>
      <c r="F144" s="25"/>
      <c r="H144" s="25">
        <f>Lorcana4[[#This Row],[ID]]</f>
        <v>140</v>
      </c>
      <c r="I144" s="25">
        <f>Lorcana4[[#This Row],[Nb de cartes]]+'Inventaire - Chapitre 1'!G143</f>
        <v>16</v>
      </c>
      <c r="J144" s="25">
        <f>Lorcana4[[#This Row],[dont Nb brillant]]+'Inventaire - Chapitre 1'!H143</f>
        <v>0</v>
      </c>
    </row>
    <row r="145" spans="2:10" x14ac:dyDescent="0.25">
      <c r="B145" s="25">
        <v>141</v>
      </c>
      <c r="C145" s="25" t="s">
        <v>185</v>
      </c>
      <c r="D145" s="24" t="s">
        <v>33</v>
      </c>
      <c r="E145" s="25"/>
      <c r="F145" s="25"/>
      <c r="H145" s="25">
        <f>Lorcana4[[#This Row],[ID]]</f>
        <v>141</v>
      </c>
      <c r="I145" s="25">
        <f>Lorcana4[[#This Row],[Nb de cartes]]+'Inventaire - Chapitre 1'!G144</f>
        <v>9</v>
      </c>
      <c r="J145" s="25">
        <f>Lorcana4[[#This Row],[dont Nb brillant]]+'Inventaire - Chapitre 1'!H144</f>
        <v>0</v>
      </c>
    </row>
    <row r="146" spans="2:10" x14ac:dyDescent="0.25">
      <c r="B146" s="25">
        <v>142</v>
      </c>
      <c r="C146" s="25" t="s">
        <v>186</v>
      </c>
      <c r="D146" s="24" t="s">
        <v>33</v>
      </c>
      <c r="E146" s="25"/>
      <c r="F146" s="25"/>
      <c r="H146" s="25">
        <f>Lorcana4[[#This Row],[ID]]</f>
        <v>142</v>
      </c>
      <c r="I146" s="25">
        <f>Lorcana4[[#This Row],[Nb de cartes]]+'Inventaire - Chapitre 1'!G145</f>
        <v>2</v>
      </c>
      <c r="J146" s="25">
        <f>Lorcana4[[#This Row],[dont Nb brillant]]+'Inventaire - Chapitre 1'!H145</f>
        <v>0</v>
      </c>
    </row>
    <row r="147" spans="2:10" x14ac:dyDescent="0.25">
      <c r="B147" s="25">
        <v>143</v>
      </c>
      <c r="C147" s="25" t="s">
        <v>187</v>
      </c>
      <c r="D147" s="24" t="s">
        <v>33</v>
      </c>
      <c r="E147" s="25"/>
      <c r="F147" s="25"/>
      <c r="H147" s="25">
        <f>Lorcana4[[#This Row],[ID]]</f>
        <v>143</v>
      </c>
      <c r="I147" s="25">
        <f>Lorcana4[[#This Row],[Nb de cartes]]+'Inventaire - Chapitre 1'!G146</f>
        <v>8</v>
      </c>
      <c r="J147" s="25">
        <f>Lorcana4[[#This Row],[dont Nb brillant]]+'Inventaire - Chapitre 1'!H146</f>
        <v>0</v>
      </c>
    </row>
    <row r="148" spans="2:10" x14ac:dyDescent="0.25">
      <c r="B148" s="25">
        <v>144</v>
      </c>
      <c r="C148" s="25" t="s">
        <v>188</v>
      </c>
      <c r="D148" s="24" t="s">
        <v>33</v>
      </c>
      <c r="E148" s="25"/>
      <c r="F148" s="25"/>
      <c r="H148" s="25">
        <f>Lorcana4[[#This Row],[ID]]</f>
        <v>144</v>
      </c>
      <c r="I148" s="25">
        <f>Lorcana4[[#This Row],[Nb de cartes]]+'Inventaire - Chapitre 1'!G147</f>
        <v>16</v>
      </c>
      <c r="J148" s="25">
        <f>Lorcana4[[#This Row],[dont Nb brillant]]+'Inventaire - Chapitre 1'!H147</f>
        <v>2</v>
      </c>
    </row>
    <row r="149" spans="2:10" x14ac:dyDescent="0.25">
      <c r="B149" s="25">
        <v>145</v>
      </c>
      <c r="C149" s="25" t="s">
        <v>189</v>
      </c>
      <c r="D149" s="24" t="s">
        <v>33</v>
      </c>
      <c r="E149" s="25">
        <v>2</v>
      </c>
      <c r="F149" s="25"/>
      <c r="H149" s="25">
        <f>Lorcana4[[#This Row],[ID]]</f>
        <v>145</v>
      </c>
      <c r="I149" s="25">
        <f>Lorcana4[[#This Row],[Nb de cartes]]+'Inventaire - Chapitre 1'!G148</f>
        <v>20</v>
      </c>
      <c r="J149" s="25">
        <f>Lorcana4[[#This Row],[dont Nb brillant]]+'Inventaire - Chapitre 1'!H148</f>
        <v>2</v>
      </c>
    </row>
    <row r="150" spans="2:10" x14ac:dyDescent="0.25">
      <c r="B150" s="25">
        <v>146</v>
      </c>
      <c r="C150" s="25" t="s">
        <v>190</v>
      </c>
      <c r="D150" s="24" t="s">
        <v>33</v>
      </c>
      <c r="E150" s="25">
        <v>2</v>
      </c>
      <c r="F150" s="25"/>
      <c r="H150" s="25">
        <f>Lorcana4[[#This Row],[ID]]</f>
        <v>146</v>
      </c>
      <c r="I150" s="25">
        <f>Lorcana4[[#This Row],[Nb de cartes]]+'Inventaire - Chapitre 1'!G149</f>
        <v>15</v>
      </c>
      <c r="J150" s="25">
        <f>Lorcana4[[#This Row],[dont Nb brillant]]+'Inventaire - Chapitre 1'!H149</f>
        <v>3</v>
      </c>
    </row>
    <row r="151" spans="2:10" x14ac:dyDescent="0.25">
      <c r="B151" s="25">
        <v>147</v>
      </c>
      <c r="C151" s="25" t="s">
        <v>191</v>
      </c>
      <c r="D151" s="24" t="s">
        <v>33</v>
      </c>
      <c r="E151" s="25"/>
      <c r="F151" s="25"/>
      <c r="H151" s="25">
        <f>Lorcana4[[#This Row],[ID]]</f>
        <v>147</v>
      </c>
      <c r="I151" s="25">
        <f>Lorcana4[[#This Row],[Nb de cartes]]+'Inventaire - Chapitre 1'!G150</f>
        <v>2</v>
      </c>
      <c r="J151" s="25">
        <f>Lorcana4[[#This Row],[dont Nb brillant]]+'Inventaire - Chapitre 1'!H150</f>
        <v>0</v>
      </c>
    </row>
    <row r="152" spans="2:10" x14ac:dyDescent="0.25">
      <c r="B152" s="25">
        <v>148</v>
      </c>
      <c r="C152" s="25" t="s">
        <v>192</v>
      </c>
      <c r="D152" s="24" t="s">
        <v>33</v>
      </c>
      <c r="E152" s="25">
        <v>2</v>
      </c>
      <c r="F152" s="25"/>
      <c r="H152" s="25">
        <f>Lorcana4[[#This Row],[ID]]</f>
        <v>148</v>
      </c>
      <c r="I152" s="25">
        <f>Lorcana4[[#This Row],[Nb de cartes]]+'Inventaire - Chapitre 1'!G151</f>
        <v>19</v>
      </c>
      <c r="J152" s="25">
        <f>Lorcana4[[#This Row],[dont Nb brillant]]+'Inventaire - Chapitre 1'!H151</f>
        <v>0</v>
      </c>
    </row>
    <row r="153" spans="2:10" x14ac:dyDescent="0.25">
      <c r="B153" s="25">
        <v>149</v>
      </c>
      <c r="C153" s="25" t="s">
        <v>193</v>
      </c>
      <c r="D153" s="24" t="s">
        <v>33</v>
      </c>
      <c r="E153" s="25"/>
      <c r="F153" s="25"/>
      <c r="H153" s="25">
        <f>Lorcana4[[#This Row],[ID]]</f>
        <v>149</v>
      </c>
      <c r="I153" s="25">
        <f>Lorcana4[[#This Row],[Nb de cartes]]+'Inventaire - Chapitre 1'!G152</f>
        <v>8</v>
      </c>
      <c r="J153" s="25">
        <f>Lorcana4[[#This Row],[dont Nb brillant]]+'Inventaire - Chapitre 1'!H152</f>
        <v>0</v>
      </c>
    </row>
    <row r="154" spans="2:10" x14ac:dyDescent="0.25">
      <c r="B154" s="25">
        <v>150</v>
      </c>
      <c r="C154" s="25" t="s">
        <v>194</v>
      </c>
      <c r="D154" s="24" t="s">
        <v>33</v>
      </c>
      <c r="E154" s="25">
        <v>3</v>
      </c>
      <c r="F154" s="25"/>
      <c r="H154" s="25">
        <f>Lorcana4[[#This Row],[ID]]</f>
        <v>150</v>
      </c>
      <c r="I154" s="25">
        <f>Lorcana4[[#This Row],[Nb de cartes]]+'Inventaire - Chapitre 1'!G153</f>
        <v>17</v>
      </c>
      <c r="J154" s="25">
        <f>Lorcana4[[#This Row],[dont Nb brillant]]+'Inventaire - Chapitre 1'!H153</f>
        <v>0</v>
      </c>
    </row>
    <row r="155" spans="2:10" x14ac:dyDescent="0.25">
      <c r="B155" s="25">
        <v>151</v>
      </c>
      <c r="C155" s="25" t="s">
        <v>195</v>
      </c>
      <c r="D155" s="24" t="s">
        <v>33</v>
      </c>
      <c r="E155" s="25">
        <v>1</v>
      </c>
      <c r="F155" s="25"/>
      <c r="H155" s="25">
        <f>Lorcana4[[#This Row],[ID]]</f>
        <v>151</v>
      </c>
      <c r="I155" s="25">
        <f>Lorcana4[[#This Row],[Nb de cartes]]+'Inventaire - Chapitre 1'!G154</f>
        <v>7</v>
      </c>
      <c r="J155" s="25">
        <f>Lorcana4[[#This Row],[dont Nb brillant]]+'Inventaire - Chapitre 1'!H154</f>
        <v>1</v>
      </c>
    </row>
    <row r="156" spans="2:10" x14ac:dyDescent="0.25">
      <c r="B156" s="25">
        <v>152</v>
      </c>
      <c r="C156" s="25" t="s">
        <v>196</v>
      </c>
      <c r="D156" s="24" t="s">
        <v>33</v>
      </c>
      <c r="E156" s="25"/>
      <c r="F156" s="25"/>
      <c r="H156" s="25">
        <f>Lorcana4[[#This Row],[ID]]</f>
        <v>152</v>
      </c>
      <c r="I156" s="25">
        <f>Lorcana4[[#This Row],[Nb de cartes]]+'Inventaire - Chapitre 1'!G155</f>
        <v>3</v>
      </c>
      <c r="J156" s="25">
        <f>Lorcana4[[#This Row],[dont Nb brillant]]+'Inventaire - Chapitre 1'!H155</f>
        <v>1</v>
      </c>
    </row>
    <row r="157" spans="2:10" x14ac:dyDescent="0.25">
      <c r="B157" s="25">
        <v>153</v>
      </c>
      <c r="C157" s="25" t="s">
        <v>197</v>
      </c>
      <c r="D157" s="24" t="s">
        <v>33</v>
      </c>
      <c r="E157" s="25"/>
      <c r="F157" s="25"/>
      <c r="H157" s="25">
        <f>Lorcana4[[#This Row],[ID]]</f>
        <v>153</v>
      </c>
      <c r="I157" s="25">
        <f>Lorcana4[[#This Row],[Nb de cartes]]+'Inventaire - Chapitre 1'!G156</f>
        <v>11</v>
      </c>
      <c r="J157" s="25">
        <f>Lorcana4[[#This Row],[dont Nb brillant]]+'Inventaire - Chapitre 1'!H156</f>
        <v>1</v>
      </c>
    </row>
    <row r="158" spans="2:10" x14ac:dyDescent="0.25">
      <c r="B158" s="25">
        <v>154</v>
      </c>
      <c r="C158" s="25" t="s">
        <v>198</v>
      </c>
      <c r="D158" s="24" t="s">
        <v>33</v>
      </c>
      <c r="E158" s="25">
        <v>3</v>
      </c>
      <c r="F158" s="25"/>
      <c r="H158" s="25">
        <f>Lorcana4[[#This Row],[ID]]</f>
        <v>154</v>
      </c>
      <c r="I158" s="25">
        <f>Lorcana4[[#This Row],[Nb de cartes]]+'Inventaire - Chapitre 1'!G157</f>
        <v>20</v>
      </c>
      <c r="J158" s="25">
        <f>Lorcana4[[#This Row],[dont Nb brillant]]+'Inventaire - Chapitre 1'!H157</f>
        <v>1</v>
      </c>
    </row>
    <row r="159" spans="2:10" x14ac:dyDescent="0.25">
      <c r="B159" s="25">
        <v>155</v>
      </c>
      <c r="C159" s="25" t="s">
        <v>199</v>
      </c>
      <c r="D159" s="24" t="s">
        <v>33</v>
      </c>
      <c r="E159" s="25">
        <v>2</v>
      </c>
      <c r="F159" s="25"/>
      <c r="H159" s="25">
        <f>Lorcana4[[#This Row],[ID]]</f>
        <v>155</v>
      </c>
      <c r="I159" s="25">
        <f>Lorcana4[[#This Row],[Nb de cartes]]+'Inventaire - Chapitre 1'!G158</f>
        <v>18</v>
      </c>
      <c r="J159" s="25">
        <f>Lorcana4[[#This Row],[dont Nb brillant]]+'Inventaire - Chapitre 1'!H158</f>
        <v>2</v>
      </c>
    </row>
    <row r="160" spans="2:10" x14ac:dyDescent="0.25">
      <c r="B160" s="25">
        <v>156</v>
      </c>
      <c r="C160" s="25" t="s">
        <v>200</v>
      </c>
      <c r="D160" s="24" t="s">
        <v>33</v>
      </c>
      <c r="E160" s="25">
        <v>1</v>
      </c>
      <c r="F160" s="25"/>
      <c r="H160" s="25">
        <f>Lorcana4[[#This Row],[ID]]</f>
        <v>156</v>
      </c>
      <c r="I160" s="25">
        <f>Lorcana4[[#This Row],[Nb de cartes]]+'Inventaire - Chapitre 1'!G159</f>
        <v>17</v>
      </c>
      <c r="J160" s="25">
        <f>Lorcana4[[#This Row],[dont Nb brillant]]+'Inventaire - Chapitre 1'!H159</f>
        <v>1</v>
      </c>
    </row>
    <row r="161" spans="2:10" x14ac:dyDescent="0.25">
      <c r="B161" s="25">
        <v>157</v>
      </c>
      <c r="C161" s="25" t="s">
        <v>201</v>
      </c>
      <c r="D161" s="24" t="s">
        <v>33</v>
      </c>
      <c r="E161" s="25"/>
      <c r="F161" s="25"/>
      <c r="H161" s="25">
        <f>Lorcana4[[#This Row],[ID]]</f>
        <v>157</v>
      </c>
      <c r="I161" s="25">
        <f>Lorcana4[[#This Row],[Nb de cartes]]+'Inventaire - Chapitre 1'!G160</f>
        <v>7</v>
      </c>
      <c r="J161" s="25">
        <f>Lorcana4[[#This Row],[dont Nb brillant]]+'Inventaire - Chapitre 1'!H160</f>
        <v>0</v>
      </c>
    </row>
    <row r="162" spans="2:10" x14ac:dyDescent="0.25">
      <c r="B162" s="25">
        <v>158</v>
      </c>
      <c r="C162" s="25" t="s">
        <v>202</v>
      </c>
      <c r="D162" s="24" t="s">
        <v>33</v>
      </c>
      <c r="E162" s="25">
        <v>2</v>
      </c>
      <c r="F162" s="25"/>
      <c r="H162" s="25">
        <f>Lorcana4[[#This Row],[ID]]</f>
        <v>158</v>
      </c>
      <c r="I162" s="25">
        <f>Lorcana4[[#This Row],[Nb de cartes]]+'Inventaire - Chapitre 1'!G161</f>
        <v>10</v>
      </c>
      <c r="J162" s="25">
        <f>Lorcana4[[#This Row],[dont Nb brillant]]+'Inventaire - Chapitre 1'!H161</f>
        <v>0</v>
      </c>
    </row>
    <row r="163" spans="2:10" x14ac:dyDescent="0.25">
      <c r="B163" s="25">
        <v>159</v>
      </c>
      <c r="C163" s="25" t="s">
        <v>203</v>
      </c>
      <c r="D163" s="24" t="s">
        <v>33</v>
      </c>
      <c r="E163" s="25"/>
      <c r="F163" s="25"/>
      <c r="H163" s="25">
        <f>Lorcana4[[#This Row],[ID]]</f>
        <v>159</v>
      </c>
      <c r="I163" s="25">
        <f>Lorcana4[[#This Row],[Nb de cartes]]+'Inventaire - Chapitre 1'!G162</f>
        <v>3</v>
      </c>
      <c r="J163" s="25">
        <f>Lorcana4[[#This Row],[dont Nb brillant]]+'Inventaire - Chapitre 1'!H162</f>
        <v>0</v>
      </c>
    </row>
    <row r="164" spans="2:10" x14ac:dyDescent="0.25">
      <c r="B164" s="25">
        <v>160</v>
      </c>
      <c r="C164" s="25" t="s">
        <v>204</v>
      </c>
      <c r="D164" s="24" t="s">
        <v>33</v>
      </c>
      <c r="E164" s="25"/>
      <c r="F164" s="25"/>
      <c r="H164" s="25">
        <f>Lorcana4[[#This Row],[ID]]</f>
        <v>160</v>
      </c>
      <c r="I164" s="25">
        <f>Lorcana4[[#This Row],[Nb de cartes]]+'Inventaire - Chapitre 1'!G163</f>
        <v>10</v>
      </c>
      <c r="J164" s="25">
        <f>Lorcana4[[#This Row],[dont Nb brillant]]+'Inventaire - Chapitre 1'!H163</f>
        <v>1</v>
      </c>
    </row>
    <row r="165" spans="2:10" x14ac:dyDescent="0.25">
      <c r="B165" s="25">
        <v>161</v>
      </c>
      <c r="C165" s="25" t="s">
        <v>205</v>
      </c>
      <c r="D165" s="24" t="s">
        <v>33</v>
      </c>
      <c r="E165" s="25">
        <v>3</v>
      </c>
      <c r="F165" s="25"/>
      <c r="H165" s="25">
        <f>Lorcana4[[#This Row],[ID]]</f>
        <v>161</v>
      </c>
      <c r="I165" s="25">
        <f>Lorcana4[[#This Row],[Nb de cartes]]+'Inventaire - Chapitre 1'!G164</f>
        <v>20</v>
      </c>
      <c r="J165" s="25">
        <f>Lorcana4[[#This Row],[dont Nb brillant]]+'Inventaire - Chapitre 1'!H164</f>
        <v>0</v>
      </c>
    </row>
    <row r="166" spans="2:10" x14ac:dyDescent="0.25">
      <c r="B166" s="25">
        <v>162</v>
      </c>
      <c r="C166" s="25" t="s">
        <v>206</v>
      </c>
      <c r="D166" s="24" t="s">
        <v>33</v>
      </c>
      <c r="E166" s="25"/>
      <c r="F166" s="25"/>
      <c r="H166" s="25">
        <f>Lorcana4[[#This Row],[ID]]</f>
        <v>162</v>
      </c>
      <c r="I166" s="25">
        <f>Lorcana4[[#This Row],[Nb de cartes]]+'Inventaire - Chapitre 1'!G165</f>
        <v>5</v>
      </c>
      <c r="J166" s="25">
        <f>Lorcana4[[#This Row],[dont Nb brillant]]+'Inventaire - Chapitre 1'!H165</f>
        <v>0</v>
      </c>
    </row>
    <row r="167" spans="2:10" x14ac:dyDescent="0.25">
      <c r="B167" s="25">
        <v>163</v>
      </c>
      <c r="C167" s="25" t="s">
        <v>207</v>
      </c>
      <c r="D167" s="24" t="s">
        <v>33</v>
      </c>
      <c r="E167" s="25"/>
      <c r="F167" s="25"/>
      <c r="H167" s="25">
        <f>Lorcana4[[#This Row],[ID]]</f>
        <v>163</v>
      </c>
      <c r="I167" s="25">
        <f>Lorcana4[[#This Row],[Nb de cartes]]+'Inventaire - Chapitre 1'!G166</f>
        <v>3</v>
      </c>
      <c r="J167" s="25">
        <f>Lorcana4[[#This Row],[dont Nb brillant]]+'Inventaire - Chapitre 1'!H166</f>
        <v>1</v>
      </c>
    </row>
    <row r="168" spans="2:10" x14ac:dyDescent="0.25">
      <c r="B168" s="25">
        <v>164</v>
      </c>
      <c r="C168" s="25" t="s">
        <v>208</v>
      </c>
      <c r="D168" s="24" t="s">
        <v>33</v>
      </c>
      <c r="E168" s="25">
        <v>2</v>
      </c>
      <c r="F168" s="25"/>
      <c r="H168" s="25">
        <f>Lorcana4[[#This Row],[ID]]</f>
        <v>164</v>
      </c>
      <c r="I168" s="25">
        <f>Lorcana4[[#This Row],[Nb de cartes]]+'Inventaire - Chapitre 1'!G167</f>
        <v>15</v>
      </c>
      <c r="J168" s="25">
        <f>Lorcana4[[#This Row],[dont Nb brillant]]+'Inventaire - Chapitre 1'!H167</f>
        <v>0</v>
      </c>
    </row>
    <row r="169" spans="2:10" x14ac:dyDescent="0.25">
      <c r="B169" s="25">
        <v>165</v>
      </c>
      <c r="C169" s="25" t="s">
        <v>209</v>
      </c>
      <c r="D169" s="24" t="s">
        <v>33</v>
      </c>
      <c r="E169" s="25"/>
      <c r="F169" s="25"/>
      <c r="H169" s="25">
        <f>Lorcana4[[#This Row],[ID]]</f>
        <v>165</v>
      </c>
      <c r="I169" s="25">
        <f>Lorcana4[[#This Row],[Nb de cartes]]+'Inventaire - Chapitre 1'!G168</f>
        <v>16</v>
      </c>
      <c r="J169" s="25">
        <f>Lorcana4[[#This Row],[dont Nb brillant]]+'Inventaire - Chapitre 1'!H168</f>
        <v>0</v>
      </c>
    </row>
    <row r="170" spans="2:10" x14ac:dyDescent="0.25">
      <c r="B170" s="25">
        <v>166</v>
      </c>
      <c r="C170" s="25" t="s">
        <v>210</v>
      </c>
      <c r="D170" s="24" t="s">
        <v>33</v>
      </c>
      <c r="E170" s="25">
        <v>3</v>
      </c>
      <c r="F170" s="25"/>
      <c r="H170" s="25">
        <f>Lorcana4[[#This Row],[ID]]</f>
        <v>166</v>
      </c>
      <c r="I170" s="25">
        <f>Lorcana4[[#This Row],[Nb de cartes]]+'Inventaire - Chapitre 1'!G169</f>
        <v>12</v>
      </c>
      <c r="J170" s="25">
        <f>Lorcana4[[#This Row],[dont Nb brillant]]+'Inventaire - Chapitre 1'!H169</f>
        <v>0</v>
      </c>
    </row>
    <row r="171" spans="2:10" x14ac:dyDescent="0.25">
      <c r="B171" s="25">
        <v>167</v>
      </c>
      <c r="C171" s="25" t="s">
        <v>211</v>
      </c>
      <c r="D171" s="24" t="s">
        <v>33</v>
      </c>
      <c r="E171" s="25"/>
      <c r="F171" s="25"/>
      <c r="H171" s="25">
        <f>Lorcana4[[#This Row],[ID]]</f>
        <v>167</v>
      </c>
      <c r="I171" s="25">
        <f>Lorcana4[[#This Row],[Nb de cartes]]+'Inventaire - Chapitre 1'!G170</f>
        <v>7</v>
      </c>
      <c r="J171" s="25">
        <f>Lorcana4[[#This Row],[dont Nb brillant]]+'Inventaire - Chapitre 1'!H170</f>
        <v>0</v>
      </c>
    </row>
    <row r="172" spans="2:10" x14ac:dyDescent="0.25">
      <c r="B172" s="25">
        <v>168</v>
      </c>
      <c r="C172" s="25" t="s">
        <v>212</v>
      </c>
      <c r="D172" s="24" t="s">
        <v>33</v>
      </c>
      <c r="E172" s="25"/>
      <c r="F172" s="25"/>
      <c r="H172" s="25">
        <f>Lorcana4[[#This Row],[ID]]</f>
        <v>168</v>
      </c>
      <c r="I172" s="25">
        <f>Lorcana4[[#This Row],[Nb de cartes]]+'Inventaire - Chapitre 1'!G171</f>
        <v>6</v>
      </c>
      <c r="J172" s="25">
        <f>Lorcana4[[#This Row],[dont Nb brillant]]+'Inventaire - Chapitre 1'!H171</f>
        <v>1</v>
      </c>
    </row>
    <row r="173" spans="2:10" x14ac:dyDescent="0.25">
      <c r="B173" s="25">
        <v>169</v>
      </c>
      <c r="C173" s="25" t="s">
        <v>213</v>
      </c>
      <c r="D173" s="24" t="s">
        <v>33</v>
      </c>
      <c r="E173" s="25">
        <v>2</v>
      </c>
      <c r="F173" s="25"/>
      <c r="H173" s="25">
        <f>Lorcana4[[#This Row],[ID]]</f>
        <v>169</v>
      </c>
      <c r="I173" s="25">
        <f>Lorcana4[[#This Row],[Nb de cartes]]+'Inventaire - Chapitre 1'!G172</f>
        <v>17</v>
      </c>
      <c r="J173" s="25">
        <f>Lorcana4[[#This Row],[dont Nb brillant]]+'Inventaire - Chapitre 1'!H172</f>
        <v>0</v>
      </c>
    </row>
    <row r="174" spans="2:10" x14ac:dyDescent="0.25">
      <c r="B174" s="25">
        <v>170</v>
      </c>
      <c r="C174" s="25" t="s">
        <v>214</v>
      </c>
      <c r="D174" s="24" t="s">
        <v>33</v>
      </c>
      <c r="E174" s="25"/>
      <c r="F174" s="25"/>
      <c r="H174" s="25">
        <f>Lorcana4[[#This Row],[ID]]</f>
        <v>170</v>
      </c>
      <c r="I174" s="25">
        <f>Lorcana4[[#This Row],[Nb de cartes]]+'Inventaire - Chapitre 1'!G173</f>
        <v>8</v>
      </c>
      <c r="J174" s="25">
        <f>Lorcana4[[#This Row],[dont Nb brillant]]+'Inventaire - Chapitre 1'!H173</f>
        <v>0</v>
      </c>
    </row>
    <row r="175" spans="2:10" x14ac:dyDescent="0.25">
      <c r="B175" s="25">
        <v>171</v>
      </c>
      <c r="C175" s="25" t="s">
        <v>215</v>
      </c>
      <c r="D175" s="22" t="s">
        <v>31</v>
      </c>
      <c r="E175" s="25"/>
      <c r="F175" s="25"/>
      <c r="H175" s="25">
        <f>Lorcana4[[#This Row],[ID]]</f>
        <v>171</v>
      </c>
      <c r="I175" s="25">
        <f>Lorcana4[[#This Row],[Nb de cartes]]+'Inventaire - Chapitre 1'!G174</f>
        <v>17</v>
      </c>
      <c r="J175" s="25">
        <f>Lorcana4[[#This Row],[dont Nb brillant]]+'Inventaire - Chapitre 1'!H174</f>
        <v>1</v>
      </c>
    </row>
    <row r="176" spans="2:10" x14ac:dyDescent="0.25">
      <c r="B176" s="25">
        <v>172</v>
      </c>
      <c r="C176" s="25" t="s">
        <v>216</v>
      </c>
      <c r="D176" s="22" t="s">
        <v>31</v>
      </c>
      <c r="E176" s="25">
        <v>2</v>
      </c>
      <c r="F176" s="25"/>
      <c r="H176" s="25">
        <f>Lorcana4[[#This Row],[ID]]</f>
        <v>172</v>
      </c>
      <c r="I176" s="25">
        <f>Lorcana4[[#This Row],[Nb de cartes]]+'Inventaire - Chapitre 1'!G175</f>
        <v>10</v>
      </c>
      <c r="J176" s="25">
        <f>Lorcana4[[#This Row],[dont Nb brillant]]+'Inventaire - Chapitre 1'!H175</f>
        <v>0</v>
      </c>
    </row>
    <row r="177" spans="2:10" x14ac:dyDescent="0.25">
      <c r="B177" s="25">
        <v>173</v>
      </c>
      <c r="C177" s="25" t="s">
        <v>217</v>
      </c>
      <c r="D177" s="22" t="s">
        <v>31</v>
      </c>
      <c r="E177" s="25"/>
      <c r="F177" s="25"/>
      <c r="H177" s="25">
        <f>Lorcana4[[#This Row],[ID]]</f>
        <v>173</v>
      </c>
      <c r="I177" s="25">
        <f>Lorcana4[[#This Row],[Nb de cartes]]+'Inventaire - Chapitre 1'!G176</f>
        <v>7</v>
      </c>
      <c r="J177" s="25">
        <f>Lorcana4[[#This Row],[dont Nb brillant]]+'Inventaire - Chapitre 1'!H176</f>
        <v>0</v>
      </c>
    </row>
    <row r="178" spans="2:10" x14ac:dyDescent="0.25">
      <c r="B178" s="25">
        <v>174</v>
      </c>
      <c r="C178" s="25" t="s">
        <v>218</v>
      </c>
      <c r="D178" s="22" t="s">
        <v>31</v>
      </c>
      <c r="E178" s="25">
        <v>3</v>
      </c>
      <c r="F178" s="25"/>
      <c r="H178" s="25">
        <f>Lorcana4[[#This Row],[ID]]</f>
        <v>174</v>
      </c>
      <c r="I178" s="25">
        <f>Lorcana4[[#This Row],[Nb de cartes]]+'Inventaire - Chapitre 1'!G177</f>
        <v>17</v>
      </c>
      <c r="J178" s="25">
        <f>Lorcana4[[#This Row],[dont Nb brillant]]+'Inventaire - Chapitre 1'!H177</f>
        <v>0</v>
      </c>
    </row>
    <row r="179" spans="2:10" x14ac:dyDescent="0.25">
      <c r="B179" s="25">
        <v>175</v>
      </c>
      <c r="C179" s="25" t="s">
        <v>219</v>
      </c>
      <c r="D179" s="22" t="s">
        <v>31</v>
      </c>
      <c r="E179" s="25"/>
      <c r="F179" s="25"/>
      <c r="H179" s="25">
        <f>Lorcana4[[#This Row],[ID]]</f>
        <v>175</v>
      </c>
      <c r="I179" s="25">
        <f>Lorcana4[[#This Row],[Nb de cartes]]+'Inventaire - Chapitre 1'!G178</f>
        <v>7</v>
      </c>
      <c r="J179" s="25">
        <f>Lorcana4[[#This Row],[dont Nb brillant]]+'Inventaire - Chapitre 1'!H178</f>
        <v>0</v>
      </c>
    </row>
    <row r="180" spans="2:10" x14ac:dyDescent="0.25">
      <c r="B180" s="25">
        <v>176</v>
      </c>
      <c r="C180" s="25" t="s">
        <v>220</v>
      </c>
      <c r="D180" s="22" t="s">
        <v>31</v>
      </c>
      <c r="E180" s="25"/>
      <c r="F180" s="25"/>
      <c r="H180" s="25">
        <f>Lorcana4[[#This Row],[ID]]</f>
        <v>176</v>
      </c>
      <c r="I180" s="25">
        <f>Lorcana4[[#This Row],[Nb de cartes]]+'Inventaire - Chapitre 1'!G179</f>
        <v>16</v>
      </c>
      <c r="J180" s="25">
        <f>Lorcana4[[#This Row],[dont Nb brillant]]+'Inventaire - Chapitre 1'!H179</f>
        <v>0</v>
      </c>
    </row>
    <row r="181" spans="2:10" x14ac:dyDescent="0.25">
      <c r="B181" s="25">
        <v>177</v>
      </c>
      <c r="C181" s="25" t="s">
        <v>221</v>
      </c>
      <c r="D181" s="22" t="s">
        <v>31</v>
      </c>
      <c r="E181" s="25"/>
      <c r="F181" s="25"/>
      <c r="H181" s="25">
        <f>Lorcana4[[#This Row],[ID]]</f>
        <v>177</v>
      </c>
      <c r="I181" s="25">
        <f>Lorcana4[[#This Row],[Nb de cartes]]+'Inventaire - Chapitre 1'!G180</f>
        <v>10</v>
      </c>
      <c r="J181" s="25">
        <f>Lorcana4[[#This Row],[dont Nb brillant]]+'Inventaire - Chapitre 1'!H180</f>
        <v>0</v>
      </c>
    </row>
    <row r="182" spans="2:10" x14ac:dyDescent="0.25">
      <c r="B182" s="25">
        <v>178</v>
      </c>
      <c r="C182" s="25" t="s">
        <v>222</v>
      </c>
      <c r="D182" s="22" t="s">
        <v>31</v>
      </c>
      <c r="E182" s="25"/>
      <c r="F182" s="25"/>
      <c r="H182" s="25">
        <f>Lorcana4[[#This Row],[ID]]</f>
        <v>178</v>
      </c>
      <c r="I182" s="25">
        <f>Lorcana4[[#This Row],[Nb de cartes]]+'Inventaire - Chapitre 1'!G181</f>
        <v>1</v>
      </c>
      <c r="J182" s="25">
        <f>Lorcana4[[#This Row],[dont Nb brillant]]+'Inventaire - Chapitre 1'!H181</f>
        <v>0</v>
      </c>
    </row>
    <row r="183" spans="2:10" x14ac:dyDescent="0.25">
      <c r="B183" s="25">
        <v>179</v>
      </c>
      <c r="C183" s="25" t="s">
        <v>223</v>
      </c>
      <c r="D183" s="22" t="s">
        <v>31</v>
      </c>
      <c r="E183" s="25">
        <v>3</v>
      </c>
      <c r="F183" s="25"/>
      <c r="H183" s="25">
        <f>Lorcana4[[#This Row],[ID]]</f>
        <v>179</v>
      </c>
      <c r="I183" s="25">
        <f>Lorcana4[[#This Row],[Nb de cartes]]+'Inventaire - Chapitre 1'!G182</f>
        <v>18</v>
      </c>
      <c r="J183" s="25">
        <f>Lorcana4[[#This Row],[dont Nb brillant]]+'Inventaire - Chapitre 1'!H182</f>
        <v>2</v>
      </c>
    </row>
    <row r="184" spans="2:10" x14ac:dyDescent="0.25">
      <c r="B184" s="25">
        <v>180</v>
      </c>
      <c r="C184" s="25" t="s">
        <v>224</v>
      </c>
      <c r="D184" s="22" t="s">
        <v>31</v>
      </c>
      <c r="E184" s="25"/>
      <c r="F184" s="25"/>
      <c r="H184" s="25">
        <f>Lorcana4[[#This Row],[ID]]</f>
        <v>180</v>
      </c>
      <c r="I184" s="25">
        <f>Lorcana4[[#This Row],[Nb de cartes]]+'Inventaire - Chapitre 1'!G183</f>
        <v>7</v>
      </c>
      <c r="J184" s="25">
        <f>Lorcana4[[#This Row],[dont Nb brillant]]+'Inventaire - Chapitre 1'!H183</f>
        <v>1</v>
      </c>
    </row>
    <row r="185" spans="2:10" x14ac:dyDescent="0.25">
      <c r="B185" s="25">
        <v>181</v>
      </c>
      <c r="C185" s="25" t="s">
        <v>225</v>
      </c>
      <c r="D185" s="22" t="s">
        <v>31</v>
      </c>
      <c r="E185" s="25">
        <v>2</v>
      </c>
      <c r="F185" s="25"/>
      <c r="H185" s="25">
        <f>Lorcana4[[#This Row],[ID]]</f>
        <v>181</v>
      </c>
      <c r="I185" s="25">
        <f>Lorcana4[[#This Row],[Nb de cartes]]+'Inventaire - Chapitre 1'!G184</f>
        <v>18</v>
      </c>
      <c r="J185" s="25">
        <f>Lorcana4[[#This Row],[dont Nb brillant]]+'Inventaire - Chapitre 1'!H184</f>
        <v>0</v>
      </c>
    </row>
    <row r="186" spans="2:10" x14ac:dyDescent="0.25">
      <c r="B186" s="25">
        <v>182</v>
      </c>
      <c r="C186" s="25" t="s">
        <v>226</v>
      </c>
      <c r="D186" s="22" t="s">
        <v>31</v>
      </c>
      <c r="E186" s="25">
        <v>2</v>
      </c>
      <c r="F186" s="25"/>
      <c r="H186" s="25">
        <f>Lorcana4[[#This Row],[ID]]</f>
        <v>182</v>
      </c>
      <c r="I186" s="25">
        <f>Lorcana4[[#This Row],[Nb de cartes]]+'Inventaire - Chapitre 1'!G185</f>
        <v>18</v>
      </c>
      <c r="J186" s="25">
        <f>Lorcana4[[#This Row],[dont Nb brillant]]+'Inventaire - Chapitre 1'!H185</f>
        <v>1</v>
      </c>
    </row>
    <row r="187" spans="2:10" x14ac:dyDescent="0.25">
      <c r="B187" s="25">
        <v>183</v>
      </c>
      <c r="C187" s="25" t="s">
        <v>227</v>
      </c>
      <c r="D187" s="22" t="s">
        <v>31</v>
      </c>
      <c r="E187" s="25"/>
      <c r="F187" s="25"/>
      <c r="H187" s="25">
        <f>Lorcana4[[#This Row],[ID]]</f>
        <v>183</v>
      </c>
      <c r="I187" s="25">
        <f>Lorcana4[[#This Row],[Nb de cartes]]+'Inventaire - Chapitre 1'!G186</f>
        <v>13</v>
      </c>
      <c r="J187" s="25">
        <f>Lorcana4[[#This Row],[dont Nb brillant]]+'Inventaire - Chapitre 1'!H186</f>
        <v>3</v>
      </c>
    </row>
    <row r="188" spans="2:10" x14ac:dyDescent="0.25">
      <c r="B188" s="25">
        <v>184</v>
      </c>
      <c r="C188" s="25" t="s">
        <v>228</v>
      </c>
      <c r="D188" s="22" t="s">
        <v>31</v>
      </c>
      <c r="E188" s="25"/>
      <c r="F188" s="25"/>
      <c r="H188" s="25">
        <f>Lorcana4[[#This Row],[ID]]</f>
        <v>184</v>
      </c>
      <c r="I188" s="25">
        <f>Lorcana4[[#This Row],[Nb de cartes]]+'Inventaire - Chapitre 1'!G187</f>
        <v>12</v>
      </c>
      <c r="J188" s="25">
        <f>Lorcana4[[#This Row],[dont Nb brillant]]+'Inventaire - Chapitre 1'!H187</f>
        <v>0</v>
      </c>
    </row>
    <row r="189" spans="2:10" x14ac:dyDescent="0.25">
      <c r="B189" s="25">
        <v>185</v>
      </c>
      <c r="C189" s="25" t="s">
        <v>229</v>
      </c>
      <c r="D189" s="22" t="s">
        <v>31</v>
      </c>
      <c r="E189" s="25">
        <v>1</v>
      </c>
      <c r="F189" s="25"/>
      <c r="H189" s="25">
        <f>Lorcana4[[#This Row],[ID]]</f>
        <v>185</v>
      </c>
      <c r="I189" s="25">
        <f>Lorcana4[[#This Row],[Nb de cartes]]+'Inventaire - Chapitre 1'!G188</f>
        <v>7</v>
      </c>
      <c r="J189" s="25">
        <f>Lorcana4[[#This Row],[dont Nb brillant]]+'Inventaire - Chapitre 1'!H188</f>
        <v>1</v>
      </c>
    </row>
    <row r="190" spans="2:10" x14ac:dyDescent="0.25">
      <c r="B190" s="25">
        <v>186</v>
      </c>
      <c r="C190" s="25" t="s">
        <v>230</v>
      </c>
      <c r="D190" s="22" t="s">
        <v>31</v>
      </c>
      <c r="E190" s="25"/>
      <c r="F190" s="25"/>
      <c r="H190" s="25">
        <f>Lorcana4[[#This Row],[ID]]</f>
        <v>186</v>
      </c>
      <c r="I190" s="25">
        <f>Lorcana4[[#This Row],[Nb de cartes]]+'Inventaire - Chapitre 1'!G189</f>
        <v>4</v>
      </c>
      <c r="J190" s="25">
        <f>Lorcana4[[#This Row],[dont Nb brillant]]+'Inventaire - Chapitre 1'!H189</f>
        <v>0</v>
      </c>
    </row>
    <row r="191" spans="2:10" x14ac:dyDescent="0.25">
      <c r="B191" s="25">
        <v>187</v>
      </c>
      <c r="C191" s="25" t="s">
        <v>231</v>
      </c>
      <c r="D191" s="22" t="s">
        <v>31</v>
      </c>
      <c r="E191" s="25">
        <v>2</v>
      </c>
      <c r="F191" s="25"/>
      <c r="H191" s="25">
        <f>Lorcana4[[#This Row],[ID]]</f>
        <v>187</v>
      </c>
      <c r="I191" s="25">
        <f>Lorcana4[[#This Row],[Nb de cartes]]+'Inventaire - Chapitre 1'!G190</f>
        <v>25</v>
      </c>
      <c r="J191" s="25">
        <f>Lorcana4[[#This Row],[dont Nb brillant]]+'Inventaire - Chapitre 1'!H190</f>
        <v>0</v>
      </c>
    </row>
    <row r="192" spans="2:10" x14ac:dyDescent="0.25">
      <c r="B192" s="25">
        <v>188</v>
      </c>
      <c r="C192" s="25" t="s">
        <v>232</v>
      </c>
      <c r="D192" s="22" t="s">
        <v>31</v>
      </c>
      <c r="E192" s="25"/>
      <c r="F192" s="25"/>
      <c r="H192" s="25">
        <f>Lorcana4[[#This Row],[ID]]</f>
        <v>188</v>
      </c>
      <c r="I192" s="25">
        <f>Lorcana4[[#This Row],[Nb de cartes]]+'Inventaire - Chapitre 1'!G191</f>
        <v>13</v>
      </c>
      <c r="J192" s="25">
        <f>Lorcana4[[#This Row],[dont Nb brillant]]+'Inventaire - Chapitre 1'!H191</f>
        <v>0</v>
      </c>
    </row>
    <row r="193" spans="2:10" x14ac:dyDescent="0.25">
      <c r="B193" s="25">
        <v>189</v>
      </c>
      <c r="C193" s="25" t="s">
        <v>233</v>
      </c>
      <c r="D193" s="22" t="s">
        <v>31</v>
      </c>
      <c r="E193" s="25">
        <v>1</v>
      </c>
      <c r="F193" s="25">
        <v>1</v>
      </c>
      <c r="H193" s="25">
        <f>Lorcana4[[#This Row],[ID]]</f>
        <v>189</v>
      </c>
      <c r="I193" s="25">
        <f>Lorcana4[[#This Row],[Nb de cartes]]+'Inventaire - Chapitre 1'!G192</f>
        <v>5</v>
      </c>
      <c r="J193" s="25">
        <f>Lorcana4[[#This Row],[dont Nb brillant]]+'Inventaire - Chapitre 1'!H192</f>
        <v>2</v>
      </c>
    </row>
    <row r="194" spans="2:10" x14ac:dyDescent="0.25">
      <c r="B194" s="25">
        <v>190</v>
      </c>
      <c r="C194" s="25" t="s">
        <v>234</v>
      </c>
      <c r="D194" s="22" t="s">
        <v>31</v>
      </c>
      <c r="E194" s="25">
        <v>2</v>
      </c>
      <c r="F194" s="25"/>
      <c r="H194" s="25">
        <f>Lorcana4[[#This Row],[ID]]</f>
        <v>190</v>
      </c>
      <c r="I194" s="25">
        <f>Lorcana4[[#This Row],[Nb de cartes]]+'Inventaire - Chapitre 1'!G193</f>
        <v>11</v>
      </c>
      <c r="J194" s="25">
        <f>Lorcana4[[#This Row],[dont Nb brillant]]+'Inventaire - Chapitre 1'!H193</f>
        <v>0</v>
      </c>
    </row>
    <row r="195" spans="2:10" x14ac:dyDescent="0.25">
      <c r="B195" s="25">
        <v>191</v>
      </c>
      <c r="C195" s="25" t="s">
        <v>235</v>
      </c>
      <c r="D195" s="22" t="s">
        <v>31</v>
      </c>
      <c r="E195" s="25"/>
      <c r="F195" s="25"/>
      <c r="H195" s="25">
        <f>Lorcana4[[#This Row],[ID]]</f>
        <v>191</v>
      </c>
      <c r="I195" s="25">
        <f>Lorcana4[[#This Row],[Nb de cartes]]+'Inventaire - Chapitre 1'!G194</f>
        <v>7</v>
      </c>
      <c r="J195" s="25">
        <f>Lorcana4[[#This Row],[dont Nb brillant]]+'Inventaire - Chapitre 1'!H194</f>
        <v>0</v>
      </c>
    </row>
    <row r="196" spans="2:10" x14ac:dyDescent="0.25">
      <c r="B196" s="25">
        <v>192</v>
      </c>
      <c r="C196" s="25" t="s">
        <v>236</v>
      </c>
      <c r="D196" s="22" t="s">
        <v>31</v>
      </c>
      <c r="E196" s="25"/>
      <c r="F196" s="25"/>
      <c r="H196" s="25">
        <f>Lorcana4[[#This Row],[ID]]</f>
        <v>192</v>
      </c>
      <c r="I196" s="25">
        <f>Lorcana4[[#This Row],[Nb de cartes]]+'Inventaire - Chapitre 1'!G195</f>
        <v>3</v>
      </c>
      <c r="J196" s="25">
        <f>Lorcana4[[#This Row],[dont Nb brillant]]+'Inventaire - Chapitre 1'!H195</f>
        <v>0</v>
      </c>
    </row>
    <row r="197" spans="2:10" x14ac:dyDescent="0.25">
      <c r="B197" s="25">
        <v>193</v>
      </c>
      <c r="C197" s="25" t="s">
        <v>238</v>
      </c>
      <c r="D197" s="22" t="s">
        <v>31</v>
      </c>
      <c r="E197" s="25"/>
      <c r="F197" s="25"/>
      <c r="H197" s="25">
        <f>Lorcana4[[#This Row],[ID]]</f>
        <v>193</v>
      </c>
      <c r="I197" s="25">
        <f>Lorcana4[[#This Row],[Nb de cartes]]+'Inventaire - Chapitre 1'!G196</f>
        <v>3</v>
      </c>
      <c r="J197" s="25">
        <f>Lorcana4[[#This Row],[dont Nb brillant]]+'Inventaire - Chapitre 1'!H196</f>
        <v>1</v>
      </c>
    </row>
    <row r="198" spans="2:10" x14ac:dyDescent="0.25">
      <c r="B198" s="25">
        <v>194</v>
      </c>
      <c r="C198" s="25" t="s">
        <v>237</v>
      </c>
      <c r="D198" s="22" t="s">
        <v>31</v>
      </c>
      <c r="E198" s="25"/>
      <c r="F198" s="25"/>
      <c r="H198" s="25">
        <f>Lorcana4[[#This Row],[ID]]</f>
        <v>194</v>
      </c>
      <c r="I198" s="25">
        <f>Lorcana4[[#This Row],[Nb de cartes]]+'Inventaire - Chapitre 1'!G197</f>
        <v>14</v>
      </c>
      <c r="J198" s="25">
        <f>Lorcana4[[#This Row],[dont Nb brillant]]+'Inventaire - Chapitre 1'!H197</f>
        <v>1</v>
      </c>
    </row>
    <row r="199" spans="2:10" x14ac:dyDescent="0.25">
      <c r="B199" s="25">
        <v>195</v>
      </c>
      <c r="C199" s="25" t="s">
        <v>239</v>
      </c>
      <c r="D199" s="22" t="s">
        <v>31</v>
      </c>
      <c r="E199" s="25"/>
      <c r="F199" s="25"/>
      <c r="H199" s="25">
        <f>Lorcana4[[#This Row],[ID]]</f>
        <v>195</v>
      </c>
      <c r="I199" s="25">
        <f>Lorcana4[[#This Row],[Nb de cartes]]+'Inventaire - Chapitre 1'!G198</f>
        <v>4</v>
      </c>
      <c r="J199" s="25">
        <f>Lorcana4[[#This Row],[dont Nb brillant]]+'Inventaire - Chapitre 1'!H198</f>
        <v>1</v>
      </c>
    </row>
    <row r="200" spans="2:10" x14ac:dyDescent="0.25">
      <c r="B200" s="25">
        <v>196</v>
      </c>
      <c r="C200" s="25" t="s">
        <v>240</v>
      </c>
      <c r="D200" s="22" t="s">
        <v>31</v>
      </c>
      <c r="E200" s="25"/>
      <c r="F200" s="25"/>
      <c r="H200" s="25">
        <f>Lorcana4[[#This Row],[ID]]</f>
        <v>196</v>
      </c>
      <c r="I200" s="25">
        <f>Lorcana4[[#This Row],[Nb de cartes]]+'Inventaire - Chapitre 1'!G199</f>
        <v>16</v>
      </c>
      <c r="J200" s="25">
        <f>Lorcana4[[#This Row],[dont Nb brillant]]+'Inventaire - Chapitre 1'!H199</f>
        <v>1</v>
      </c>
    </row>
    <row r="201" spans="2:10" x14ac:dyDescent="0.25">
      <c r="B201" s="25">
        <v>197</v>
      </c>
      <c r="C201" s="25" t="s">
        <v>241</v>
      </c>
      <c r="D201" s="22" t="s">
        <v>31</v>
      </c>
      <c r="E201" s="25">
        <v>3</v>
      </c>
      <c r="F201" s="25"/>
      <c r="H201" s="25">
        <f>Lorcana4[[#This Row],[ID]]</f>
        <v>197</v>
      </c>
      <c r="I201" s="25">
        <f>Lorcana4[[#This Row],[Nb de cartes]]+'Inventaire - Chapitre 1'!G200</f>
        <v>17</v>
      </c>
      <c r="J201" s="25">
        <f>Lorcana4[[#This Row],[dont Nb brillant]]+'Inventaire - Chapitre 1'!H200</f>
        <v>0</v>
      </c>
    </row>
    <row r="202" spans="2:10" x14ac:dyDescent="0.25">
      <c r="B202" s="25">
        <v>198</v>
      </c>
      <c r="C202" s="25" t="s">
        <v>242</v>
      </c>
      <c r="D202" s="22" t="s">
        <v>31</v>
      </c>
      <c r="E202" s="25">
        <v>1</v>
      </c>
      <c r="F202" s="25"/>
      <c r="H202" s="25">
        <f>Lorcana4[[#This Row],[ID]]</f>
        <v>198</v>
      </c>
      <c r="I202" s="25">
        <f>Lorcana4[[#This Row],[Nb de cartes]]+'Inventaire - Chapitre 1'!G201</f>
        <v>8</v>
      </c>
      <c r="J202" s="25">
        <f>Lorcana4[[#This Row],[dont Nb brillant]]+'Inventaire - Chapitre 1'!H201</f>
        <v>2</v>
      </c>
    </row>
    <row r="203" spans="2:10" x14ac:dyDescent="0.25">
      <c r="B203" s="25">
        <v>199</v>
      </c>
      <c r="C203" s="25" t="s">
        <v>243</v>
      </c>
      <c r="D203" s="22" t="s">
        <v>31</v>
      </c>
      <c r="E203" s="25">
        <v>2</v>
      </c>
      <c r="F203" s="25"/>
      <c r="H203" s="25">
        <f>Lorcana4[[#This Row],[ID]]</f>
        <v>199</v>
      </c>
      <c r="I203" s="25">
        <f>Lorcana4[[#This Row],[Nb de cartes]]+'Inventaire - Chapitre 1'!G202</f>
        <v>12</v>
      </c>
      <c r="J203" s="25">
        <f>Lorcana4[[#This Row],[dont Nb brillant]]+'Inventaire - Chapitre 1'!H202</f>
        <v>1</v>
      </c>
    </row>
    <row r="204" spans="2:10" x14ac:dyDescent="0.25">
      <c r="B204" s="25">
        <v>200</v>
      </c>
      <c r="C204" s="25" t="s">
        <v>244</v>
      </c>
      <c r="D204" s="22" t="s">
        <v>31</v>
      </c>
      <c r="E204" s="25">
        <v>2</v>
      </c>
      <c r="F204" s="25"/>
      <c r="H204" s="25">
        <f>Lorcana4[[#This Row],[ID]]</f>
        <v>200</v>
      </c>
      <c r="I204" s="25">
        <f>Lorcana4[[#This Row],[Nb de cartes]]+'Inventaire - Chapitre 1'!G203</f>
        <v>12</v>
      </c>
      <c r="J204" s="25">
        <f>Lorcana4[[#This Row],[dont Nb brillant]]+'Inventaire - Chapitre 1'!H203</f>
        <v>0</v>
      </c>
    </row>
    <row r="205" spans="2:10" x14ac:dyDescent="0.25">
      <c r="B205" s="25">
        <v>201</v>
      </c>
      <c r="C205" s="25" t="s">
        <v>245</v>
      </c>
      <c r="D205" s="22" t="s">
        <v>31</v>
      </c>
      <c r="E205" s="25"/>
      <c r="F205" s="25"/>
      <c r="H205" s="25">
        <f>Lorcana4[[#This Row],[ID]]</f>
        <v>201</v>
      </c>
      <c r="I205" s="25">
        <f>Lorcana4[[#This Row],[Nb de cartes]]+'Inventaire - Chapitre 1'!G204</f>
        <v>11</v>
      </c>
      <c r="J205" s="25">
        <f>Lorcana4[[#This Row],[dont Nb brillant]]+'Inventaire - Chapitre 1'!H204</f>
        <v>1</v>
      </c>
    </row>
    <row r="206" spans="2:10" x14ac:dyDescent="0.25">
      <c r="B206" s="25">
        <v>202</v>
      </c>
      <c r="C206" s="25" t="s">
        <v>246</v>
      </c>
      <c r="D206" s="22" t="s">
        <v>31</v>
      </c>
      <c r="E206" s="25">
        <v>2</v>
      </c>
      <c r="F206" s="25"/>
      <c r="H206" s="25">
        <f>Lorcana4[[#This Row],[ID]]</f>
        <v>202</v>
      </c>
      <c r="I206" s="25">
        <f>Lorcana4[[#This Row],[Nb de cartes]]+'Inventaire - Chapitre 1'!G205</f>
        <v>15</v>
      </c>
      <c r="J206" s="25">
        <f>Lorcana4[[#This Row],[dont Nb brillant]]+'Inventaire - Chapitre 1'!H205</f>
        <v>1</v>
      </c>
    </row>
    <row r="207" spans="2:10" x14ac:dyDescent="0.25">
      <c r="B207" s="25">
        <v>203</v>
      </c>
      <c r="C207" s="25" t="s">
        <v>247</v>
      </c>
      <c r="D207" s="22" t="s">
        <v>31</v>
      </c>
      <c r="E207" s="25"/>
      <c r="F207" s="25"/>
      <c r="H207" s="25">
        <f>Lorcana4[[#This Row],[ID]]</f>
        <v>203</v>
      </c>
      <c r="I207" s="25">
        <f>Lorcana4[[#This Row],[Nb de cartes]]+'Inventaire - Chapitre 1'!G206</f>
        <v>4</v>
      </c>
      <c r="J207" s="25">
        <f>Lorcana4[[#This Row],[dont Nb brillant]]+'Inventaire - Chapitre 1'!H206</f>
        <v>0</v>
      </c>
    </row>
    <row r="208" spans="2:10" x14ac:dyDescent="0.25">
      <c r="B208" s="25">
        <v>204</v>
      </c>
      <c r="C208" s="25" t="s">
        <v>248</v>
      </c>
      <c r="D208" s="22" t="s">
        <v>31</v>
      </c>
      <c r="E208" s="25"/>
      <c r="F208" s="25"/>
      <c r="H208" s="25">
        <f>Lorcana4[[#This Row],[ID]]</f>
        <v>204</v>
      </c>
      <c r="I208" s="25">
        <f>Lorcana4[[#This Row],[Nb de cartes]]+'Inventaire - Chapitre 1'!G207</f>
        <v>4</v>
      </c>
      <c r="J208" s="25">
        <f>Lorcana4[[#This Row],[dont Nb brillant]]+'Inventaire - Chapitre 1'!H207</f>
        <v>0</v>
      </c>
    </row>
    <row r="209" spans="2:10" x14ac:dyDescent="0.25">
      <c r="B209" s="25">
        <v>205</v>
      </c>
      <c r="C209" s="25" t="s">
        <v>46</v>
      </c>
      <c r="D209" s="23" t="s">
        <v>32</v>
      </c>
      <c r="E209" s="25"/>
      <c r="F209" s="32"/>
      <c r="H209" s="25">
        <f>Lorcana4[[#This Row],[ID]]</f>
        <v>205</v>
      </c>
      <c r="I209" s="25">
        <f>Lorcana4[[#This Row],[Nb de cartes]]+'Inventaire - Chapitre 1'!G208</f>
        <v>0</v>
      </c>
      <c r="J209" s="25">
        <f>Lorcana4[[#This Row],[dont Nb brillant]]+'Inventaire - Chapitre 1'!H208</f>
        <v>0</v>
      </c>
    </row>
    <row r="210" spans="2:10" x14ac:dyDescent="0.25">
      <c r="B210" s="25">
        <v>206</v>
      </c>
      <c r="C210" s="25" t="s">
        <v>256</v>
      </c>
      <c r="D210" s="23" t="s">
        <v>32</v>
      </c>
      <c r="E210" s="25"/>
      <c r="F210" s="32"/>
      <c r="H210" s="25">
        <f>Lorcana4[[#This Row],[ID]]</f>
        <v>206</v>
      </c>
      <c r="I210" s="25">
        <f>Lorcana4[[#This Row],[Nb de cartes]]+'Inventaire - Chapitre 1'!G209</f>
        <v>0</v>
      </c>
      <c r="J210" s="25">
        <f>Lorcana4[[#This Row],[dont Nb brillant]]+'Inventaire - Chapitre 1'!H209</f>
        <v>0</v>
      </c>
    </row>
    <row r="211" spans="2:10" x14ac:dyDescent="0.25">
      <c r="B211" s="25">
        <v>207</v>
      </c>
      <c r="C211" s="25" t="s">
        <v>86</v>
      </c>
      <c r="D211" s="27" t="s">
        <v>29</v>
      </c>
      <c r="E211" s="25"/>
      <c r="F211" s="32"/>
      <c r="H211" s="25">
        <f>Lorcana4[[#This Row],[ID]]</f>
        <v>207</v>
      </c>
      <c r="I211" s="25">
        <f>Lorcana4[[#This Row],[Nb de cartes]]+'Inventaire - Chapitre 1'!G210</f>
        <v>0</v>
      </c>
      <c r="J211" s="25">
        <f>Lorcana4[[#This Row],[dont Nb brillant]]+'Inventaire - Chapitre 1'!H210</f>
        <v>0</v>
      </c>
    </row>
    <row r="212" spans="2:10" x14ac:dyDescent="0.25">
      <c r="B212" s="25">
        <v>208</v>
      </c>
      <c r="C212" s="25" t="s">
        <v>95</v>
      </c>
      <c r="D212" s="27" t="s">
        <v>29</v>
      </c>
      <c r="E212" s="25"/>
      <c r="F212" s="32"/>
      <c r="H212" s="25">
        <f>Lorcana4[[#This Row],[ID]]</f>
        <v>208</v>
      </c>
      <c r="I212" s="25">
        <f>Lorcana4[[#This Row],[Nb de cartes]]+'Inventaire - Chapitre 1'!G211</f>
        <v>0</v>
      </c>
      <c r="J212" s="25">
        <f>Lorcana4[[#This Row],[dont Nb brillant]]+'Inventaire - Chapitre 1'!H211</f>
        <v>0</v>
      </c>
    </row>
    <row r="213" spans="2:10" x14ac:dyDescent="0.25">
      <c r="B213" s="25">
        <v>209</v>
      </c>
      <c r="C213" s="25" t="s">
        <v>119</v>
      </c>
      <c r="D213" s="20" t="s">
        <v>34</v>
      </c>
      <c r="E213" s="25"/>
      <c r="F213" s="32"/>
      <c r="H213" s="25">
        <f>Lorcana4[[#This Row],[ID]]</f>
        <v>209</v>
      </c>
      <c r="I213" s="25">
        <f>Lorcana4[[#This Row],[Nb de cartes]]+'Inventaire - Chapitre 1'!G212</f>
        <v>0</v>
      </c>
      <c r="J213" s="25">
        <f>Lorcana4[[#This Row],[dont Nb brillant]]+'Inventaire - Chapitre 1'!H212</f>
        <v>0</v>
      </c>
    </row>
    <row r="214" spans="2:10" x14ac:dyDescent="0.25">
      <c r="B214" s="25">
        <v>210</v>
      </c>
      <c r="C214" s="25" t="s">
        <v>132</v>
      </c>
      <c r="D214" s="20" t="s">
        <v>34</v>
      </c>
      <c r="E214" s="25"/>
      <c r="F214" s="32"/>
      <c r="H214" s="25">
        <f>Lorcana4[[#This Row],[ID]]</f>
        <v>210</v>
      </c>
      <c r="I214" s="25">
        <f>Lorcana4[[#This Row],[Nb de cartes]]+'Inventaire - Chapitre 1'!G213</f>
        <v>0</v>
      </c>
      <c r="J214" s="25">
        <f>Lorcana4[[#This Row],[dont Nb brillant]]+'Inventaire - Chapitre 1'!H213</f>
        <v>0</v>
      </c>
    </row>
    <row r="215" spans="2:10" x14ac:dyDescent="0.25">
      <c r="B215" s="25">
        <v>211</v>
      </c>
      <c r="C215" s="25" t="s">
        <v>148</v>
      </c>
      <c r="D215" s="21" t="s">
        <v>30</v>
      </c>
      <c r="E215" s="25"/>
      <c r="F215" s="32"/>
      <c r="H215" s="25">
        <f>Lorcana4[[#This Row],[ID]]</f>
        <v>211</v>
      </c>
      <c r="I215" s="25">
        <f>Lorcana4[[#This Row],[Nb de cartes]]+'Inventaire - Chapitre 1'!G214</f>
        <v>0</v>
      </c>
      <c r="J215" s="25">
        <f>Lorcana4[[#This Row],[dont Nb brillant]]+'Inventaire - Chapitre 1'!H214</f>
        <v>0</v>
      </c>
    </row>
    <row r="216" spans="2:10" x14ac:dyDescent="0.25">
      <c r="B216" s="25">
        <v>212</v>
      </c>
      <c r="C216" s="25" t="s">
        <v>257</v>
      </c>
      <c r="D216" s="21" t="s">
        <v>30</v>
      </c>
      <c r="E216" s="25"/>
      <c r="F216" s="32"/>
      <c r="H216" s="25">
        <f>Lorcana4[[#This Row],[ID]]</f>
        <v>212</v>
      </c>
      <c r="I216" s="25">
        <f>Lorcana4[[#This Row],[Nb de cartes]]+'Inventaire - Chapitre 1'!G215</f>
        <v>0</v>
      </c>
      <c r="J216" s="25">
        <f>Lorcana4[[#This Row],[dont Nb brillant]]+'Inventaire - Chapitre 1'!H215</f>
        <v>0</v>
      </c>
    </row>
    <row r="217" spans="2:10" x14ac:dyDescent="0.25">
      <c r="B217" s="25">
        <v>213</v>
      </c>
      <c r="C217" s="25" t="s">
        <v>183</v>
      </c>
      <c r="D217" s="24" t="s">
        <v>33</v>
      </c>
      <c r="E217" s="25"/>
      <c r="F217" s="32"/>
      <c r="H217" s="25">
        <f>Lorcana4[[#This Row],[ID]]</f>
        <v>213</v>
      </c>
      <c r="I217" s="25">
        <f>Lorcana4[[#This Row],[Nb de cartes]]+'Inventaire - Chapitre 1'!G216</f>
        <v>0</v>
      </c>
      <c r="J217" s="25">
        <f>Lorcana4[[#This Row],[dont Nb brillant]]+'Inventaire - Chapitre 1'!H216</f>
        <v>0</v>
      </c>
    </row>
    <row r="218" spans="2:10" x14ac:dyDescent="0.25">
      <c r="B218" s="25">
        <v>214</v>
      </c>
      <c r="C218" s="25" t="s">
        <v>186</v>
      </c>
      <c r="D218" s="24" t="s">
        <v>33</v>
      </c>
      <c r="E218" s="25"/>
      <c r="F218" s="32"/>
      <c r="H218" s="25">
        <f>Lorcana4[[#This Row],[ID]]</f>
        <v>214</v>
      </c>
      <c r="I218" s="25">
        <f>Lorcana4[[#This Row],[Nb de cartes]]+'Inventaire - Chapitre 1'!G217</f>
        <v>0</v>
      </c>
      <c r="J218" s="25">
        <f>Lorcana4[[#This Row],[dont Nb brillant]]+'Inventaire - Chapitre 1'!H217</f>
        <v>0</v>
      </c>
    </row>
    <row r="219" spans="2:10" x14ac:dyDescent="0.25">
      <c r="B219" s="25">
        <v>215</v>
      </c>
      <c r="C219" s="25" t="s">
        <v>233</v>
      </c>
      <c r="D219" s="22" t="s">
        <v>31</v>
      </c>
      <c r="E219" s="25"/>
      <c r="F219" s="32"/>
      <c r="H219" s="25">
        <f>Lorcana4[[#This Row],[ID]]</f>
        <v>215</v>
      </c>
      <c r="I219" s="25">
        <f>Lorcana4[[#This Row],[Nb de cartes]]+'Inventaire - Chapitre 1'!G218</f>
        <v>0</v>
      </c>
      <c r="J219" s="25">
        <f>Lorcana4[[#This Row],[dont Nb brillant]]+'Inventaire - Chapitre 1'!H218</f>
        <v>0</v>
      </c>
    </row>
    <row r="220" spans="2:10" x14ac:dyDescent="0.25">
      <c r="B220" s="25">
        <v>216</v>
      </c>
      <c r="C220" s="25" t="s">
        <v>238</v>
      </c>
      <c r="D220" s="22" t="s">
        <v>31</v>
      </c>
      <c r="E220" s="25"/>
      <c r="F220" s="32"/>
      <c r="H220" s="25">
        <f>Lorcana4[[#This Row],[ID]]</f>
        <v>216</v>
      </c>
      <c r="I220" s="25">
        <f>Lorcana4[[#This Row],[Nb de cartes]]+'Inventaire - Chapitre 1'!G219</f>
        <v>0</v>
      </c>
      <c r="J220" s="25">
        <f>Lorcana4[[#This Row],[dont Nb brillant]]+'Inventaire - Chapitre 1'!H219</f>
        <v>0</v>
      </c>
    </row>
  </sheetData>
  <mergeCells count="2">
    <mergeCell ref="B2:F2"/>
    <mergeCell ref="B3:F3"/>
  </mergeCells>
  <conditionalFormatting sqref="E5:E220">
    <cfRule type="colorScale" priority="5">
      <colorScale>
        <cfvo type="num" val="1"/>
        <cfvo type="num" val="5"/>
        <cfvo type="num" val="11"/>
        <color theme="4" tint="0.39997558519241921"/>
        <color rgb="FF69BF5D"/>
        <color theme="6" tint="0.39997558519241921"/>
      </colorScale>
    </cfRule>
  </conditionalFormatting>
  <conditionalFormatting sqref="F5:F20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:I220">
    <cfRule type="colorScale" priority="2">
      <colorScale>
        <cfvo type="num" val="1"/>
        <cfvo type="num" val="5"/>
        <cfvo type="num" val="11"/>
        <color theme="4" tint="0.39997558519241921"/>
        <color rgb="FF69BF5D"/>
        <color theme="6" tint="0.39997558519241921"/>
      </colorScale>
    </cfRule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Achats</vt:lpstr>
      <vt:lpstr>Nb de cartes total</vt:lpstr>
      <vt:lpstr>Inventaire - Chapitre 1</vt:lpstr>
      <vt:lpstr>Inventaire - Chapitre 2</vt:lpstr>
      <vt:lpstr>Inventaire - Chapitre 3</vt:lpstr>
      <vt:lpstr>Inventaire - Chapitre 4</vt:lpstr>
      <vt:lpstr>Inventaire - Promo</vt:lpstr>
      <vt:lpstr>Desks</vt:lpstr>
      <vt:lpstr>Jour 3</vt:lpstr>
      <vt:lpstr>Jour 4</vt:lpstr>
      <vt:lpstr>Jour 5</vt:lpstr>
      <vt:lpstr>Ajout - chapitre 1</vt:lpstr>
      <vt:lpstr>Ajout - chapitre 2</vt:lpstr>
      <vt:lpstr>Ajout - chapitre 3</vt:lpstr>
      <vt:lpstr>Ajout - chapitre 4</vt:lpstr>
      <vt:lpstr>Jour X</vt:lpstr>
      <vt:lpstr>Jour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Cannet</dc:creator>
  <cp:lastModifiedBy>Jules Cannet</cp:lastModifiedBy>
  <dcterms:created xsi:type="dcterms:W3CDTF">2023-04-25T15:40:38Z</dcterms:created>
  <dcterms:modified xsi:type="dcterms:W3CDTF">2024-06-02T00:06:06Z</dcterms:modified>
</cp:coreProperties>
</file>