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vitado 0\Desktop\"/>
    </mc:Choice>
  </mc:AlternateContent>
  <xr:revisionPtr revIDLastSave="0" documentId="13_ncr:1_{427AF11C-3494-4D3D-BBBC-93A98C73D814}" xr6:coauthVersionLast="47" xr6:coauthVersionMax="47" xr10:uidLastSave="{00000000-0000-0000-0000-000000000000}"/>
  <bookViews>
    <workbookView xWindow="-110" yWindow="-110" windowWidth="19420" windowHeight="10560" xr2:uid="{9AE41220-9C4B-458A-B4AC-C26660EFF6F5}"/>
  </bookViews>
  <sheets>
    <sheet name="INICIO" sheetId="1" r:id="rId1"/>
    <sheet name="AGREGARPRODUCTO" sheetId="2" state="hidden" r:id="rId2"/>
    <sheet name="CONSULTA" sheetId="3" state="hidden" r:id="rId3"/>
    <sheet name="NOTAVENTA" sheetId="4" r:id="rId4"/>
    <sheet name="PRODUCTOS" sheetId="14" state="hidden" r:id="rId5"/>
    <sheet name="COMPRAS" sheetId="6" state="hidden" r:id="rId6"/>
    <sheet name="INVENTARIO" sheetId="7" state="hidden" r:id="rId7"/>
    <sheet name="ENTRADAS" sheetId="8" state="hidden" r:id="rId8"/>
    <sheet name="SALIDAS" sheetId="9" state="hidden" r:id="rId9"/>
    <sheet name="RESUMENVENTAS" sheetId="5" state="hidden" r:id="rId10"/>
  </sheets>
  <functionGroups builtInGroupCount="19"/>
  <definedNames>
    <definedName name="_xlnm.Print_Area" localSheetId="0">INICIO!$A$3:$N$39</definedName>
    <definedName name="_xlnm.Print_Area" localSheetId="3">NOTAVENTA!$A$2:$K$23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9" i="4" l="1"/>
  <c r="F9" i="4" s="1"/>
  <c r="H9" i="4" s="1"/>
  <c r="I10" i="4"/>
  <c r="F10" i="4" s="1"/>
  <c r="I11" i="4"/>
  <c r="F11" i="4" s="1"/>
  <c r="I12" i="4"/>
  <c r="J12" i="4" s="1"/>
  <c r="I13" i="4"/>
  <c r="J13" i="4" s="1"/>
  <c r="I14" i="4"/>
  <c r="J14" i="4" s="1"/>
  <c r="I15" i="4"/>
  <c r="F15" i="4" s="1"/>
  <c r="I16" i="4"/>
  <c r="J16" i="4" s="1"/>
  <c r="I17" i="4"/>
  <c r="J17" i="4" s="1"/>
  <c r="I8" i="4"/>
  <c r="F8" i="4" s="1"/>
  <c r="D8" i="4"/>
  <c r="J9" i="4" l="1"/>
  <c r="F16" i="4"/>
  <c r="H16" i="4" s="1"/>
  <c r="F12" i="4"/>
  <c r="H12" i="4" s="1"/>
  <c r="F14" i="4"/>
  <c r="H14" i="4" s="1"/>
  <c r="H10" i="4"/>
  <c r="H15" i="4"/>
  <c r="H11" i="4"/>
  <c r="F17" i="4"/>
  <c r="H17" i="4" s="1"/>
  <c r="F13" i="4"/>
  <c r="H13" i="4" s="1"/>
  <c r="J11" i="4"/>
  <c r="J15" i="4"/>
  <c r="J10" i="4"/>
  <c r="J8" i="4"/>
  <c r="E260" i="7"/>
  <c r="F260" i="7"/>
  <c r="E259" i="7"/>
  <c r="F259" i="7"/>
  <c r="E258" i="7"/>
  <c r="F258" i="7"/>
  <c r="E257" i="7"/>
  <c r="F257" i="7"/>
  <c r="E256" i="7"/>
  <c r="F256" i="7"/>
  <c r="E255" i="7"/>
  <c r="F255" i="7"/>
  <c r="E254" i="7"/>
  <c r="F254" i="7"/>
  <c r="E253" i="7"/>
  <c r="F253" i="7"/>
  <c r="E252" i="7"/>
  <c r="F252" i="7"/>
  <c r="E251" i="7"/>
  <c r="F251" i="7"/>
  <c r="E250" i="7"/>
  <c r="F250" i="7"/>
  <c r="E249" i="7"/>
  <c r="F249" i="7"/>
  <c r="E248" i="7"/>
  <c r="F248" i="7"/>
  <c r="E247" i="7"/>
  <c r="F247" i="7"/>
  <c r="E246" i="7"/>
  <c r="F246" i="7"/>
  <c r="E245" i="7"/>
  <c r="F245" i="7"/>
  <c r="E244" i="7"/>
  <c r="F244" i="7"/>
  <c r="E243" i="7"/>
  <c r="F243" i="7"/>
  <c r="E242" i="7"/>
  <c r="F242" i="7"/>
  <c r="E241" i="7"/>
  <c r="F241" i="7"/>
  <c r="E240" i="7"/>
  <c r="F240" i="7"/>
  <c r="E239" i="7"/>
  <c r="F239" i="7"/>
  <c r="E238" i="7"/>
  <c r="F238" i="7"/>
  <c r="E237" i="7"/>
  <c r="F237" i="7"/>
  <c r="E236" i="7"/>
  <c r="F236" i="7"/>
  <c r="E235" i="7"/>
  <c r="F235" i="7"/>
  <c r="E234" i="7"/>
  <c r="F234" i="7"/>
  <c r="E233" i="7"/>
  <c r="F233" i="7"/>
  <c r="E232" i="7"/>
  <c r="F232" i="7"/>
  <c r="E231" i="7"/>
  <c r="F231" i="7"/>
  <c r="E230" i="7"/>
  <c r="F230" i="7"/>
  <c r="E229" i="7"/>
  <c r="F229" i="7"/>
  <c r="E228" i="7"/>
  <c r="F228" i="7"/>
  <c r="E227" i="7"/>
  <c r="F227" i="7"/>
  <c r="E226" i="7"/>
  <c r="F226" i="7"/>
  <c r="E225" i="7"/>
  <c r="F225" i="7"/>
  <c r="E224" i="7"/>
  <c r="F224" i="7"/>
  <c r="E223" i="7"/>
  <c r="F223" i="7"/>
  <c r="E222" i="7"/>
  <c r="F222" i="7"/>
  <c r="E221" i="7"/>
  <c r="F221" i="7"/>
  <c r="E220" i="7"/>
  <c r="F220" i="7"/>
  <c r="E219" i="7"/>
  <c r="F219" i="7"/>
  <c r="E218" i="7"/>
  <c r="F218" i="7"/>
  <c r="E217" i="7"/>
  <c r="F217" i="7"/>
  <c r="E216" i="7"/>
  <c r="F216" i="7"/>
  <c r="E215" i="7"/>
  <c r="F215" i="7"/>
  <c r="E214" i="7"/>
  <c r="F214" i="7"/>
  <c r="E213" i="7"/>
  <c r="F213" i="7"/>
  <c r="E212" i="7"/>
  <c r="F212" i="7"/>
  <c r="E211" i="7"/>
  <c r="F211" i="7"/>
  <c r="E210" i="7"/>
  <c r="F210" i="7"/>
  <c r="E209" i="7"/>
  <c r="F209" i="7"/>
  <c r="E208" i="7"/>
  <c r="F208" i="7"/>
  <c r="E207" i="7"/>
  <c r="F207" i="7"/>
  <c r="E206" i="7"/>
  <c r="F206" i="7"/>
  <c r="E205" i="7"/>
  <c r="F205" i="7"/>
  <c r="E204" i="7"/>
  <c r="F204" i="7"/>
  <c r="E203" i="7"/>
  <c r="F203" i="7"/>
  <c r="E202" i="7"/>
  <c r="F202" i="7"/>
  <c r="E201" i="7"/>
  <c r="F201" i="7"/>
  <c r="E200" i="7"/>
  <c r="F200" i="7"/>
  <c r="E199" i="7"/>
  <c r="F199" i="7"/>
  <c r="E198" i="7"/>
  <c r="F198" i="7"/>
  <c r="E197" i="7"/>
  <c r="F197" i="7"/>
  <c r="E196" i="7"/>
  <c r="F196" i="7"/>
  <c r="E195" i="7"/>
  <c r="F195" i="7"/>
  <c r="E194" i="7"/>
  <c r="F194" i="7"/>
  <c r="E193" i="7"/>
  <c r="F193" i="7"/>
  <c r="E192" i="7"/>
  <c r="F192" i="7"/>
  <c r="E191" i="7"/>
  <c r="F191" i="7"/>
  <c r="E190" i="7"/>
  <c r="F190" i="7"/>
  <c r="E189" i="7"/>
  <c r="F189" i="7"/>
  <c r="E188" i="7"/>
  <c r="F188" i="7"/>
  <c r="E187" i="7"/>
  <c r="F187" i="7"/>
  <c r="E186" i="7"/>
  <c r="F186" i="7"/>
  <c r="E185" i="7"/>
  <c r="F185" i="7"/>
  <c r="E184" i="7"/>
  <c r="F184" i="7"/>
  <c r="E183" i="7"/>
  <c r="F183" i="7"/>
  <c r="E182" i="7"/>
  <c r="F182" i="7"/>
  <c r="E181" i="7"/>
  <c r="F181" i="7"/>
  <c r="E180" i="7"/>
  <c r="F180" i="7"/>
  <c r="E179" i="7"/>
  <c r="F179" i="7"/>
  <c r="E178" i="7"/>
  <c r="F178" i="7"/>
  <c r="E177" i="7"/>
  <c r="F177" i="7"/>
  <c r="E176" i="7"/>
  <c r="F176" i="7"/>
  <c r="E175" i="7"/>
  <c r="F175" i="7"/>
  <c r="E174" i="7"/>
  <c r="F174" i="7"/>
  <c r="E173" i="7"/>
  <c r="F173" i="7"/>
  <c r="E172" i="7"/>
  <c r="F172" i="7"/>
  <c r="E171" i="7"/>
  <c r="F171" i="7"/>
  <c r="E170" i="7"/>
  <c r="F170" i="7"/>
  <c r="E169" i="7"/>
  <c r="F169" i="7"/>
  <c r="E168" i="7"/>
  <c r="F168" i="7"/>
  <c r="E167" i="7"/>
  <c r="F167" i="7"/>
  <c r="E166" i="7"/>
  <c r="F166" i="7"/>
  <c r="E165" i="7"/>
  <c r="F165" i="7"/>
  <c r="E164" i="7"/>
  <c r="F164" i="7"/>
  <c r="E163" i="7"/>
  <c r="F163" i="7"/>
  <c r="E162" i="7"/>
  <c r="F162" i="7"/>
  <c r="E161" i="7"/>
  <c r="F161" i="7"/>
  <c r="E160" i="7"/>
  <c r="F160" i="7"/>
  <c r="E159" i="7"/>
  <c r="F159" i="7"/>
  <c r="E158" i="7"/>
  <c r="F158" i="7"/>
  <c r="E157" i="7"/>
  <c r="F157" i="7"/>
  <c r="E156" i="7"/>
  <c r="F156" i="7"/>
  <c r="E155" i="7"/>
  <c r="F155" i="7"/>
  <c r="E154" i="7"/>
  <c r="F154" i="7"/>
  <c r="E153" i="7"/>
  <c r="F153" i="7"/>
  <c r="E152" i="7"/>
  <c r="F152" i="7"/>
  <c r="E151" i="7"/>
  <c r="F151" i="7"/>
  <c r="E150" i="7"/>
  <c r="F150" i="7"/>
  <c r="E149" i="7"/>
  <c r="F149" i="7"/>
  <c r="E148" i="7"/>
  <c r="F148" i="7"/>
  <c r="E147" i="7"/>
  <c r="F147" i="7"/>
  <c r="E146" i="7"/>
  <c r="F146" i="7"/>
  <c r="E145" i="7"/>
  <c r="F145" i="7"/>
  <c r="E144" i="7"/>
  <c r="F144" i="7"/>
  <c r="E143" i="7"/>
  <c r="F143" i="7"/>
  <c r="E142" i="7"/>
  <c r="F142" i="7"/>
  <c r="E141" i="7"/>
  <c r="F141" i="7"/>
  <c r="E140" i="7"/>
  <c r="F140" i="7"/>
  <c r="E139" i="7"/>
  <c r="F139" i="7"/>
  <c r="E138" i="7"/>
  <c r="F138" i="7"/>
  <c r="E137" i="7"/>
  <c r="F137" i="7"/>
  <c r="E136" i="7"/>
  <c r="F136" i="7"/>
  <c r="E135" i="7"/>
  <c r="F135" i="7"/>
  <c r="E134" i="7"/>
  <c r="F134" i="7"/>
  <c r="E133" i="7"/>
  <c r="F133" i="7"/>
  <c r="E132" i="7"/>
  <c r="F132" i="7"/>
  <c r="E131" i="7"/>
  <c r="F131" i="7"/>
  <c r="G260" i="7" l="1"/>
  <c r="G253" i="7"/>
  <c r="G259" i="7"/>
  <c r="G254" i="7"/>
  <c r="G256" i="7"/>
  <c r="G258" i="7"/>
  <c r="G255" i="7"/>
  <c r="G257" i="7"/>
  <c r="G252" i="7"/>
  <c r="G251" i="7"/>
  <c r="G242" i="7"/>
  <c r="G244" i="7"/>
  <c r="G246" i="7"/>
  <c r="G248" i="7"/>
  <c r="G250" i="7"/>
  <c r="G225" i="7"/>
  <c r="G227" i="7"/>
  <c r="G241" i="7"/>
  <c r="G243" i="7"/>
  <c r="G245" i="7"/>
  <c r="G247" i="7"/>
  <c r="G229" i="7"/>
  <c r="G249" i="7"/>
  <c r="G232" i="7"/>
  <c r="G234" i="7"/>
  <c r="G236" i="7"/>
  <c r="G238" i="7"/>
  <c r="G240" i="7"/>
  <c r="G233" i="7"/>
  <c r="G237" i="7"/>
  <c r="G239" i="7"/>
  <c r="G235" i="7"/>
  <c r="G231" i="7"/>
  <c r="G226" i="7"/>
  <c r="G228" i="7"/>
  <c r="G230" i="7"/>
  <c r="G224" i="7"/>
  <c r="G223" i="7"/>
  <c r="G222" i="7"/>
  <c r="G221" i="7"/>
  <c r="G220" i="7"/>
  <c r="G207" i="7"/>
  <c r="G219" i="7"/>
  <c r="G218" i="7"/>
  <c r="G211" i="7"/>
  <c r="G217" i="7"/>
  <c r="G212" i="7"/>
  <c r="G216" i="7"/>
  <c r="G215" i="7"/>
  <c r="G214" i="7"/>
  <c r="G213" i="7"/>
  <c r="G210" i="7"/>
  <c r="G209" i="7"/>
  <c r="G208" i="7"/>
  <c r="G206" i="7"/>
  <c r="G203" i="7"/>
  <c r="G205" i="7"/>
  <c r="G204" i="7"/>
  <c r="G202" i="7"/>
  <c r="G201" i="7"/>
  <c r="G200" i="7"/>
  <c r="G173" i="7"/>
  <c r="G199" i="7"/>
  <c r="G198" i="7"/>
  <c r="G197" i="7"/>
  <c r="G194" i="7"/>
  <c r="G196" i="7"/>
  <c r="G193" i="7"/>
  <c r="G195" i="7"/>
  <c r="G188" i="7"/>
  <c r="G192" i="7"/>
  <c r="G190" i="7"/>
  <c r="G191" i="7"/>
  <c r="G189" i="7"/>
  <c r="G187" i="7"/>
  <c r="G186" i="7"/>
  <c r="G149" i="7"/>
  <c r="G151" i="7"/>
  <c r="G185" i="7"/>
  <c r="G184" i="7"/>
  <c r="G181" i="7"/>
  <c r="G183" i="7"/>
  <c r="G182" i="7"/>
  <c r="G180" i="7"/>
  <c r="G179" i="7"/>
  <c r="G178" i="7"/>
  <c r="G177" i="7"/>
  <c r="G176" i="7"/>
  <c r="G175" i="7"/>
  <c r="G172" i="7"/>
  <c r="G174" i="7"/>
  <c r="G153" i="7"/>
  <c r="G155" i="7"/>
  <c r="G171" i="7"/>
  <c r="G168" i="7"/>
  <c r="G170" i="7"/>
  <c r="G167" i="7"/>
  <c r="G169" i="7"/>
  <c r="G166" i="7"/>
  <c r="G165" i="7"/>
  <c r="G164" i="7"/>
  <c r="G163" i="7"/>
  <c r="G148" i="7"/>
  <c r="G150" i="7"/>
  <c r="G162" i="7"/>
  <c r="G157" i="7"/>
  <c r="G161" i="7"/>
  <c r="G154" i="7"/>
  <c r="G156" i="7"/>
  <c r="G158" i="7"/>
  <c r="G160" i="7"/>
  <c r="G159" i="7"/>
  <c r="G152" i="7"/>
  <c r="G147" i="7"/>
  <c r="G143" i="7"/>
  <c r="G145" i="7"/>
  <c r="G146" i="7"/>
  <c r="G144" i="7"/>
  <c r="G142" i="7"/>
  <c r="G135" i="7"/>
  <c r="G141" i="7"/>
  <c r="G132" i="7"/>
  <c r="G134" i="7"/>
  <c r="G136" i="7"/>
  <c r="G138" i="7"/>
  <c r="G140" i="7"/>
  <c r="G131" i="7"/>
  <c r="G137" i="7"/>
  <c r="G139" i="7"/>
  <c r="G133" i="7"/>
  <c r="E130" i="7"/>
  <c r="F130" i="7"/>
  <c r="E129" i="7"/>
  <c r="F129" i="7"/>
  <c r="E128" i="7"/>
  <c r="F128" i="7"/>
  <c r="E127" i="7"/>
  <c r="F127" i="7"/>
  <c r="E126" i="7"/>
  <c r="F126" i="7"/>
  <c r="E125" i="7"/>
  <c r="F125" i="7"/>
  <c r="E124" i="7"/>
  <c r="F124" i="7"/>
  <c r="E123" i="7"/>
  <c r="F123" i="7"/>
  <c r="E122" i="7"/>
  <c r="F122" i="7"/>
  <c r="E121" i="7"/>
  <c r="F121" i="7"/>
  <c r="E120" i="7"/>
  <c r="F120" i="7"/>
  <c r="E119" i="7"/>
  <c r="F119" i="7"/>
  <c r="E118" i="7"/>
  <c r="F118" i="7"/>
  <c r="E117" i="7"/>
  <c r="F117" i="7"/>
  <c r="E116" i="7"/>
  <c r="F116" i="7"/>
  <c r="E115" i="7"/>
  <c r="F115" i="7"/>
  <c r="E114" i="7"/>
  <c r="F114" i="7"/>
  <c r="E113" i="7"/>
  <c r="F113" i="7"/>
  <c r="E112" i="7"/>
  <c r="F112" i="7"/>
  <c r="E111" i="7"/>
  <c r="F111" i="7"/>
  <c r="E110" i="7"/>
  <c r="F110" i="7"/>
  <c r="E109" i="7"/>
  <c r="F109" i="7"/>
  <c r="E108" i="7"/>
  <c r="F108" i="7"/>
  <c r="E107" i="7"/>
  <c r="F107" i="7"/>
  <c r="E106" i="7"/>
  <c r="F106" i="7"/>
  <c r="E105" i="7"/>
  <c r="F105" i="7"/>
  <c r="E104" i="7"/>
  <c r="F104" i="7"/>
  <c r="E103" i="7"/>
  <c r="F103" i="7"/>
  <c r="E102" i="7"/>
  <c r="F102" i="7"/>
  <c r="E101" i="7"/>
  <c r="F101" i="7"/>
  <c r="E100" i="7"/>
  <c r="F100" i="7"/>
  <c r="E99" i="7"/>
  <c r="F99" i="7"/>
  <c r="E98" i="7"/>
  <c r="F98" i="7"/>
  <c r="E97" i="7"/>
  <c r="F97" i="7"/>
  <c r="E96" i="7"/>
  <c r="F96" i="7"/>
  <c r="E95" i="7"/>
  <c r="F95" i="7"/>
  <c r="E94" i="7"/>
  <c r="F94" i="7"/>
  <c r="E93" i="7"/>
  <c r="F93" i="7"/>
  <c r="E92" i="7"/>
  <c r="F92" i="7"/>
  <c r="E91" i="7"/>
  <c r="F91" i="7"/>
  <c r="E90" i="7"/>
  <c r="F90" i="7"/>
  <c r="E89" i="7"/>
  <c r="F89" i="7"/>
  <c r="E88" i="7"/>
  <c r="F88" i="7"/>
  <c r="E87" i="7"/>
  <c r="F87" i="7"/>
  <c r="E86" i="7"/>
  <c r="F86" i="7"/>
  <c r="E85" i="7"/>
  <c r="F85" i="7"/>
  <c r="E84" i="7"/>
  <c r="F84" i="7"/>
  <c r="E83" i="7"/>
  <c r="F83" i="7"/>
  <c r="E82" i="7"/>
  <c r="F82" i="7"/>
  <c r="E81" i="7"/>
  <c r="F81" i="7"/>
  <c r="E80" i="7"/>
  <c r="F80" i="7"/>
  <c r="E79" i="7"/>
  <c r="F79" i="7"/>
  <c r="E78" i="7"/>
  <c r="F78" i="7"/>
  <c r="E77" i="7"/>
  <c r="F77" i="7"/>
  <c r="E76" i="7"/>
  <c r="F76" i="7"/>
  <c r="E75" i="7"/>
  <c r="F75" i="7"/>
  <c r="E74" i="7"/>
  <c r="F74" i="7"/>
  <c r="E73" i="7"/>
  <c r="F73" i="7"/>
  <c r="E72" i="7"/>
  <c r="F72" i="7"/>
  <c r="E71" i="7"/>
  <c r="F71" i="7"/>
  <c r="E70" i="7"/>
  <c r="F70" i="7"/>
  <c r="E69" i="7"/>
  <c r="F69" i="7"/>
  <c r="E68" i="7"/>
  <c r="F68" i="7"/>
  <c r="E67" i="7"/>
  <c r="F67" i="7"/>
  <c r="E66" i="7"/>
  <c r="F66" i="7"/>
  <c r="E65" i="7"/>
  <c r="F65" i="7"/>
  <c r="E64" i="7"/>
  <c r="F64" i="7"/>
  <c r="E63" i="7"/>
  <c r="F63" i="7"/>
  <c r="E62" i="7"/>
  <c r="F62" i="7"/>
  <c r="E61" i="7"/>
  <c r="F61" i="7"/>
  <c r="E60" i="7"/>
  <c r="F60" i="7"/>
  <c r="E59" i="7"/>
  <c r="F59" i="7"/>
  <c r="E58" i="7"/>
  <c r="F58" i="7"/>
  <c r="E57" i="7"/>
  <c r="F57" i="7"/>
  <c r="E56" i="7"/>
  <c r="F56" i="7"/>
  <c r="E55" i="7"/>
  <c r="F55" i="7"/>
  <c r="E54" i="7"/>
  <c r="F54" i="7"/>
  <c r="E53" i="7"/>
  <c r="F53" i="7"/>
  <c r="E52" i="7"/>
  <c r="F52" i="7"/>
  <c r="E51" i="7"/>
  <c r="F51" i="7"/>
  <c r="E50" i="7"/>
  <c r="F50" i="7"/>
  <c r="E49" i="7"/>
  <c r="F49" i="7"/>
  <c r="E48" i="7"/>
  <c r="F48" i="7"/>
  <c r="E47" i="7"/>
  <c r="F47" i="7"/>
  <c r="E46" i="7"/>
  <c r="F46" i="7"/>
  <c r="E45" i="7"/>
  <c r="F45" i="7"/>
  <c r="E44" i="7"/>
  <c r="F44" i="7"/>
  <c r="E43" i="7"/>
  <c r="F43" i="7"/>
  <c r="E42" i="7"/>
  <c r="F42" i="7"/>
  <c r="E41" i="7"/>
  <c r="F41" i="7"/>
  <c r="E40" i="7"/>
  <c r="F40" i="7"/>
  <c r="E39" i="7"/>
  <c r="F39" i="7"/>
  <c r="E38" i="7"/>
  <c r="F38" i="7"/>
  <c r="E37" i="7"/>
  <c r="F37" i="7"/>
  <c r="E36" i="7"/>
  <c r="F36" i="7"/>
  <c r="E35" i="7"/>
  <c r="F35" i="7"/>
  <c r="E34" i="7"/>
  <c r="F34" i="7"/>
  <c r="E33" i="7"/>
  <c r="F33" i="7"/>
  <c r="E32" i="7"/>
  <c r="F32" i="7"/>
  <c r="E31" i="7"/>
  <c r="F31" i="7"/>
  <c r="E30" i="7"/>
  <c r="F30" i="7"/>
  <c r="E29" i="7"/>
  <c r="F29" i="7"/>
  <c r="E28" i="7"/>
  <c r="F28" i="7"/>
  <c r="E27" i="7"/>
  <c r="F27" i="7"/>
  <c r="E26" i="7"/>
  <c r="F26" i="7"/>
  <c r="E25" i="7"/>
  <c r="F25" i="7"/>
  <c r="E24" i="7"/>
  <c r="F24" i="7"/>
  <c r="E23" i="7"/>
  <c r="F23" i="7"/>
  <c r="E22" i="7"/>
  <c r="F22" i="7"/>
  <c r="E21" i="7"/>
  <c r="F21" i="7"/>
  <c r="E20" i="7"/>
  <c r="F20" i="7"/>
  <c r="E19" i="7"/>
  <c r="F19" i="7"/>
  <c r="E18" i="7"/>
  <c r="F18" i="7"/>
  <c r="E17" i="7"/>
  <c r="F17" i="7"/>
  <c r="E16" i="7"/>
  <c r="F16" i="7"/>
  <c r="E15" i="7"/>
  <c r="F15" i="7"/>
  <c r="E14" i="7"/>
  <c r="F14" i="7"/>
  <c r="E13" i="7"/>
  <c r="F13" i="7"/>
  <c r="E12" i="7"/>
  <c r="F12" i="7"/>
  <c r="E11" i="7"/>
  <c r="F11" i="7"/>
  <c r="E10" i="7"/>
  <c r="F10" i="7"/>
  <c r="G101" i="7" l="1"/>
  <c r="G126" i="7"/>
  <c r="G128" i="7"/>
  <c r="G130" i="7"/>
  <c r="G127" i="7"/>
  <c r="G129" i="7"/>
  <c r="G125" i="7"/>
  <c r="G124" i="7"/>
  <c r="G123" i="7"/>
  <c r="G122" i="7"/>
  <c r="G118" i="7"/>
  <c r="G120" i="7"/>
  <c r="G121" i="7"/>
  <c r="G119" i="7"/>
  <c r="G115" i="7"/>
  <c r="G114" i="7"/>
  <c r="G116" i="7"/>
  <c r="G117" i="7"/>
  <c r="G111" i="7"/>
  <c r="G113" i="7"/>
  <c r="G112" i="7"/>
  <c r="G110" i="7"/>
  <c r="G109" i="7"/>
  <c r="G108" i="7"/>
  <c r="G105" i="7"/>
  <c r="G107" i="7"/>
  <c r="G104" i="7"/>
  <c r="G106" i="7"/>
  <c r="G103" i="7"/>
  <c r="G100" i="7"/>
  <c r="G102" i="7"/>
  <c r="G99" i="7"/>
  <c r="G98" i="7"/>
  <c r="G97" i="7"/>
  <c r="G96" i="7"/>
  <c r="G95" i="7"/>
  <c r="G94" i="7"/>
  <c r="G93" i="7"/>
  <c r="G90" i="7"/>
  <c r="G92" i="7"/>
  <c r="G91" i="7"/>
  <c r="G87" i="7"/>
  <c r="G89" i="7"/>
  <c r="G88" i="7"/>
  <c r="G86" i="7"/>
  <c r="G85" i="7"/>
  <c r="G82" i="7"/>
  <c r="G84" i="7"/>
  <c r="G81" i="7"/>
  <c r="G83" i="7"/>
  <c r="G80" i="7"/>
  <c r="G79" i="7"/>
  <c r="G78" i="7"/>
  <c r="G77" i="7"/>
  <c r="G76" i="7"/>
  <c r="G75" i="7"/>
  <c r="G74" i="7"/>
  <c r="G73" i="7"/>
  <c r="G72" i="7"/>
  <c r="G71" i="7"/>
  <c r="G70" i="7"/>
  <c r="G68" i="7"/>
  <c r="G69" i="7"/>
  <c r="G67" i="7"/>
  <c r="G66" i="7"/>
  <c r="G65" i="7"/>
  <c r="G60" i="7"/>
  <c r="G62" i="7"/>
  <c r="G64" i="7"/>
  <c r="G61" i="7"/>
  <c r="G63" i="7"/>
  <c r="G59" i="7"/>
  <c r="G56" i="7"/>
  <c r="G58" i="7"/>
  <c r="G57" i="7"/>
  <c r="G55" i="7"/>
  <c r="G54" i="7"/>
  <c r="G53" i="7"/>
  <c r="G52" i="7"/>
  <c r="G51" i="7"/>
  <c r="G50" i="7"/>
  <c r="G49" i="7"/>
  <c r="G48" i="7"/>
  <c r="G45" i="7"/>
  <c r="G47" i="7"/>
  <c r="G46" i="7"/>
  <c r="G44" i="7"/>
  <c r="G43" i="7"/>
  <c r="G42" i="7"/>
  <c r="G41" i="7"/>
  <c r="G39" i="7"/>
  <c r="G40" i="7"/>
  <c r="G38" i="7"/>
  <c r="G37" i="7"/>
  <c r="G36" i="7"/>
  <c r="G35" i="7"/>
  <c r="G34" i="7"/>
  <c r="G33" i="7"/>
  <c r="G32" i="7"/>
  <c r="G31" i="7"/>
  <c r="G30" i="7"/>
  <c r="G29" i="7"/>
  <c r="G28" i="7"/>
  <c r="G25" i="7"/>
  <c r="G27" i="7"/>
  <c r="G26" i="7"/>
  <c r="G24" i="7"/>
  <c r="G23" i="7"/>
  <c r="G22" i="7"/>
  <c r="G21" i="7"/>
  <c r="G20" i="7"/>
  <c r="G19" i="7"/>
  <c r="G18" i="7"/>
  <c r="G17" i="7"/>
  <c r="G16" i="7"/>
  <c r="G13" i="7"/>
  <c r="G15" i="7"/>
  <c r="G14" i="7"/>
  <c r="G12" i="7"/>
  <c r="G11" i="7"/>
  <c r="G10" i="7"/>
  <c r="E9" i="7" l="1"/>
  <c r="F9" i="7"/>
  <c r="E8" i="7"/>
  <c r="F8" i="7"/>
  <c r="E7" i="7"/>
  <c r="F7" i="7"/>
  <c r="E6" i="7"/>
  <c r="F6" i="7"/>
  <c r="E5" i="7"/>
  <c r="F5" i="7"/>
  <c r="E4" i="7"/>
  <c r="F4" i="7"/>
  <c r="E3" i="7"/>
  <c r="F3" i="7"/>
  <c r="C9" i="6"/>
  <c r="C7" i="6"/>
  <c r="C3" i="6"/>
  <c r="C17" i="4"/>
  <c r="D17" i="4"/>
  <c r="C16" i="4"/>
  <c r="D16" i="4"/>
  <c r="C15" i="4"/>
  <c r="D15" i="4"/>
  <c r="C14" i="4"/>
  <c r="D14" i="4"/>
  <c r="B8" i="3" a="1"/>
  <c r="C9" i="4"/>
  <c r="C10" i="4"/>
  <c r="C11" i="4"/>
  <c r="C12" i="4"/>
  <c r="C13" i="4"/>
  <c r="C8" i="4"/>
  <c r="D13" i="4"/>
  <c r="D9" i="4"/>
  <c r="D10" i="4"/>
  <c r="D11" i="4"/>
  <c r="D12" i="4"/>
  <c r="G4" i="4"/>
  <c r="F30" i="3" l="1"/>
  <c r="F34" i="3"/>
  <c r="F38" i="3"/>
  <c r="F42" i="3"/>
  <c r="F46" i="3"/>
  <c r="F33" i="3"/>
  <c r="F45" i="3"/>
  <c r="F31" i="3"/>
  <c r="F35" i="3"/>
  <c r="F39" i="3"/>
  <c r="F43" i="3"/>
  <c r="F47" i="3"/>
  <c r="F37" i="3"/>
  <c r="F32" i="3"/>
  <c r="F36" i="3"/>
  <c r="F40" i="3"/>
  <c r="F44" i="3"/>
  <c r="F29" i="3"/>
  <c r="F41" i="3"/>
  <c r="F20" i="3"/>
  <c r="F24" i="3"/>
  <c r="F28" i="3"/>
  <c r="F21" i="3"/>
  <c r="F25" i="3"/>
  <c r="F27" i="3"/>
  <c r="F22" i="3"/>
  <c r="F26" i="3"/>
  <c r="F23" i="3"/>
  <c r="F13" i="3"/>
  <c r="F17" i="3"/>
  <c r="F15" i="3"/>
  <c r="F16" i="3"/>
  <c r="F14" i="3"/>
  <c r="F18" i="3"/>
  <c r="F19" i="3"/>
  <c r="F12" i="3"/>
  <c r="G9" i="7"/>
  <c r="G8" i="7"/>
  <c r="G5" i="7"/>
  <c r="F9" i="3" s="1"/>
  <c r="G7" i="7"/>
  <c r="F11" i="3" s="1"/>
  <c r="G4" i="7"/>
  <c r="G6" i="7"/>
  <c r="F10" i="3" s="1"/>
  <c r="G3" i="7"/>
  <c r="B8" i="3"/>
  <c r="F8" i="3" l="1"/>
  <c r="H8" i="4"/>
  <c r="F18" i="4" s="1"/>
  <c r="F20" i="4" l="1"/>
  <c r="E2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<sst xmlns="http://schemas.openxmlformats.org/spreadsheetml/2006/main" count="1758" uniqueCount="485">
  <si>
    <t>CODIGO</t>
  </si>
  <si>
    <t>NOMBRE</t>
  </si>
  <si>
    <t>PRECIO</t>
  </si>
  <si>
    <t>AGREGAR NUEVO PRODUCTO</t>
  </si>
  <si>
    <t>LISTA DE PRODUCTOS</t>
  </si>
  <si>
    <t>EXISTENCIAS INICIALES</t>
  </si>
  <si>
    <t>ENTRADAS</t>
  </si>
  <si>
    <t>SALIDAS</t>
  </si>
  <si>
    <t>STOK</t>
  </si>
  <si>
    <t>TABLA INVENTARIO</t>
  </si>
  <si>
    <t>NOTA DE VENTA</t>
  </si>
  <si>
    <t>CLIENTE</t>
  </si>
  <si>
    <t>FECHA</t>
  </si>
  <si>
    <t>DETALLE DE VENTA</t>
  </si>
  <si>
    <t>CANTIDAD</t>
  </si>
  <si>
    <t>PRODUCTO</t>
  </si>
  <si>
    <t>TOTAL</t>
  </si>
  <si>
    <t>SUBTOTAL</t>
  </si>
  <si>
    <t>IVA</t>
  </si>
  <si>
    <t>MARCA</t>
  </si>
  <si>
    <t>PRECIO C/U</t>
  </si>
  <si>
    <t>PRECIO V/U</t>
  </si>
  <si>
    <t>PRECIO DE COMPRA</t>
  </si>
  <si>
    <t>PRECIO DE VENTA</t>
  </si>
  <si>
    <t>INGRESE EL NOMBRE DEL PRODUCTO</t>
  </si>
  <si>
    <t>REPORTE DE VENTAS</t>
  </si>
  <si>
    <t>REPORTE DE SALIDAS</t>
  </si>
  <si>
    <t>NUEVO PRODUCTO</t>
  </si>
  <si>
    <t>CD1857</t>
  </si>
  <si>
    <t>CEPILLO ROSADO ANTIFRIZ</t>
  </si>
  <si>
    <t xml:space="preserve">Trendy </t>
  </si>
  <si>
    <t>KMF2454</t>
  </si>
  <si>
    <t>KIT MINI FAVORITOS</t>
  </si>
  <si>
    <t>MT2397</t>
  </si>
  <si>
    <t>KIT SPLASH POLLY POCKET MORADO</t>
  </si>
  <si>
    <t>Trendy</t>
  </si>
  <si>
    <t>MT2396</t>
  </si>
  <si>
    <t>KIT SPLASH POLLY POCKET ROSADO</t>
  </si>
  <si>
    <t>MT2398</t>
  </si>
  <si>
    <t>KIT SPLASH POLLY POCKET AGUAMARINA</t>
  </si>
  <si>
    <t>CMM 2399</t>
  </si>
  <si>
    <t>MANTEQUILLA CORPORAL FRESH</t>
  </si>
  <si>
    <t>CMO2402</t>
  </si>
  <si>
    <t>MANTEQUILLA CORPORAL ORANGE</t>
  </si>
  <si>
    <t>CMW2401</t>
  </si>
  <si>
    <t>MANTEQUILLA CORPORAL WATERMELON</t>
  </si>
  <si>
    <t>PFS1593</t>
  </si>
  <si>
    <t>PAPELETAS ANTIGRSA FORGET SHINE</t>
  </si>
  <si>
    <t>DY2102</t>
  </si>
  <si>
    <t>KIT CEJAS VILLANOS</t>
  </si>
  <si>
    <t>BAM2430#1</t>
  </si>
  <si>
    <t>LAB BRILLO MOCA</t>
  </si>
  <si>
    <t>BAM2430#2</t>
  </si>
  <si>
    <t>BAM2430#3</t>
  </si>
  <si>
    <t>BAM2430#4</t>
  </si>
  <si>
    <t>BAM2430#5</t>
  </si>
  <si>
    <t>BAM2430#6</t>
  </si>
  <si>
    <t>BAT1878#1</t>
  </si>
  <si>
    <t>LAB BRILLO AURA</t>
  </si>
  <si>
    <t>BAT1878#2</t>
  </si>
  <si>
    <t>BAT1878#3</t>
  </si>
  <si>
    <t xml:space="preserve">LAB BRILLO AURA </t>
  </si>
  <si>
    <t>BAT1878#4</t>
  </si>
  <si>
    <t>BAT1878#5</t>
  </si>
  <si>
    <t>BAT1878#6</t>
  </si>
  <si>
    <t>HKS1551</t>
  </si>
  <si>
    <t>LAB BRILLO BALM KISSES</t>
  </si>
  <si>
    <t>BCH2273</t>
  </si>
  <si>
    <t>BRILLO LLAVERO TONO 1 HIPPIE CHIC</t>
  </si>
  <si>
    <t>BCH2274</t>
  </si>
  <si>
    <t>BRILLO LLAVERO TONO 2 HIPPIE CHIC</t>
  </si>
  <si>
    <t>MT2393</t>
  </si>
  <si>
    <t>KIT GLOSS BARBIE</t>
  </si>
  <si>
    <t>KCL1674</t>
  </si>
  <si>
    <t>LAB TORRE LABIOS Y MEJILLAS</t>
  </si>
  <si>
    <t>DRT 1329</t>
  </si>
  <si>
    <t>OJO DELINEADOR GLITTER ROCK</t>
  </si>
  <si>
    <t>AC30</t>
  </si>
  <si>
    <t>DELINEADOR PLUMON NEGRO</t>
  </si>
  <si>
    <t>MCR1861</t>
  </si>
  <si>
    <t>SOMBRAS COLOR ROSA</t>
  </si>
  <si>
    <t>PD08</t>
  </si>
  <si>
    <t>SOMBRA DREAMS PRO</t>
  </si>
  <si>
    <t>SCT1471</t>
  </si>
  <si>
    <t>SOMBRA GLITTER CIRCUS</t>
  </si>
  <si>
    <t>SMT1657</t>
  </si>
  <si>
    <t>SOMBRA MEOW</t>
  </si>
  <si>
    <t>SSB1867</t>
  </si>
  <si>
    <t>SOMBRA SAFARI BOOM</t>
  </si>
  <si>
    <t>FDT2173</t>
  </si>
  <si>
    <t>FIJADOR DREAMS</t>
  </si>
  <si>
    <t>ICU2172</t>
  </si>
  <si>
    <t>ILUMINADOR LIQUIDO CORPORAL URBAN</t>
  </si>
  <si>
    <t>MT2392</t>
  </si>
  <si>
    <t>KIT PRIMERY FIJADOR BARBIE</t>
  </si>
  <si>
    <t>KPN2248</t>
  </si>
  <si>
    <t>KIT RUBOR Y GLOSS PINKY</t>
  </si>
  <si>
    <t>PHM2166</t>
  </si>
  <si>
    <t>POLVO DE HADAS GOLDEN</t>
  </si>
  <si>
    <t>PH03</t>
  </si>
  <si>
    <t>POLVO DE HADAS TRENDY</t>
  </si>
  <si>
    <t>PBB1462</t>
  </si>
  <si>
    <t>POLVOS BANANA BOOOM</t>
  </si>
  <si>
    <t>PMT1371</t>
  </si>
  <si>
    <t>PRIMER MENTA</t>
  </si>
  <si>
    <t>RD44</t>
  </si>
  <si>
    <t>RUBOR DONUT</t>
  </si>
  <si>
    <t>MT2381#1</t>
  </si>
  <si>
    <t>RUBOR EN BARRA BARBIE VAQUERA</t>
  </si>
  <si>
    <t>MT2381#4</t>
  </si>
  <si>
    <t>MT 2381#6</t>
  </si>
  <si>
    <t>RBS1312</t>
  </si>
  <si>
    <t>RUBOR EN CREMA BLUSH STAMP</t>
  </si>
  <si>
    <t>MT1665</t>
  </si>
  <si>
    <t>TORRE MULTI ILUMNINADOR CAT</t>
  </si>
  <si>
    <t>KCF1673</t>
  </si>
  <si>
    <t>TORRE RUBOR ILUMINDOR CONTORNO</t>
  </si>
  <si>
    <t>ADT862</t>
  </si>
  <si>
    <t>DESMAQUILLANTE ACEITE</t>
  </si>
  <si>
    <t>DBT1926</t>
  </si>
  <si>
    <t>DESMAQUILLANTE BIFASICO</t>
  </si>
  <si>
    <t>DTR1753</t>
  </si>
  <si>
    <t>TONICO DOYPACK DE ROSAS</t>
  </si>
  <si>
    <t>DY2073</t>
  </si>
  <si>
    <t>SKIN EXFOLIANTE CORPORAL DE STITCH</t>
  </si>
  <si>
    <t>F0472</t>
  </si>
  <si>
    <t>SHAMPOO COLAGENO COLAGENO Y VITAMINA E FRENCH GOLD</t>
  </si>
  <si>
    <t>Frenchs Gold</t>
  </si>
  <si>
    <t>FO496</t>
  </si>
  <si>
    <t>TRATAMIENTO ALISADOR GOLD</t>
  </si>
  <si>
    <t>F0595</t>
  </si>
  <si>
    <t>TRATAMIENTO COLAGENO Y VITAMINA E</t>
  </si>
  <si>
    <t>F0596</t>
  </si>
  <si>
    <t>SHAMPOO RIZOS OLIGOSACARIDO AMINOCERAMIDA</t>
  </si>
  <si>
    <t>FGSTT01</t>
  </si>
  <si>
    <t>ACONDICIONADOR RIZOS RIZOS</t>
  </si>
  <si>
    <t>F0724</t>
  </si>
  <si>
    <t>TERMOPROTECTOR PERFECT BLOWER</t>
  </si>
  <si>
    <t>F0222</t>
  </si>
  <si>
    <t>TRATAMIENTO ANTICAIDA</t>
  </si>
  <si>
    <t>Marcel France</t>
  </si>
  <si>
    <t>F0007</t>
  </si>
  <si>
    <t>TRATAMIENTO REPARADOR MAGIC SPRAY</t>
  </si>
  <si>
    <t>F0052</t>
  </si>
  <si>
    <t>TRATAMIENTO OIL TOTAL REPAIR</t>
  </si>
  <si>
    <t>F0625</t>
  </si>
  <si>
    <t>TRATAMIENTO BOTOX SILVER</t>
  </si>
  <si>
    <t>GTE1</t>
  </si>
  <si>
    <t>NITRILO NEGRO TALLA M 50 PARES</t>
  </si>
  <si>
    <t>BM1</t>
  </si>
  <si>
    <t>BOLSA MANICURA +100 UNIDADES</t>
  </si>
  <si>
    <t>TAPABOCAS AZUL +50 UNIDADES</t>
  </si>
  <si>
    <t>TB1</t>
  </si>
  <si>
    <t>RT1</t>
  </si>
  <si>
    <t>ROLLO DE TOALLA BLANCO * 88 UNIDADES</t>
  </si>
  <si>
    <t>MBE1</t>
  </si>
  <si>
    <t>BOMBAS EFEBERCENTES MARA</t>
  </si>
  <si>
    <t>MVTP</t>
  </si>
  <si>
    <t>VELOTERAPIA MARA *</t>
  </si>
  <si>
    <t>ARB0011</t>
  </si>
  <si>
    <t>AROBEL ABLANDADOR DE CALLOS Y CUTICULA</t>
  </si>
  <si>
    <t>BELL01</t>
  </si>
  <si>
    <t>BELLFRANX CERA DEPILATORIA *500</t>
  </si>
  <si>
    <t>EXF01</t>
  </si>
  <si>
    <t>EXFOLIAANTE LOS MONOS</t>
  </si>
  <si>
    <t>SPG1</t>
  </si>
  <si>
    <t>ESPONGE LIMA</t>
  </si>
  <si>
    <t>LM01</t>
  </si>
  <si>
    <t>LIMAS LIMAS 180, 100,</t>
  </si>
  <si>
    <t>DSL01</t>
  </si>
  <si>
    <t>DILUSOR DILUSOR DE ESMALTE*500</t>
  </si>
  <si>
    <t>DRCO01</t>
  </si>
  <si>
    <t>CUCHILLAS DORCO PARA AFEITAR</t>
  </si>
  <si>
    <t>BGEL01</t>
  </si>
  <si>
    <t>GEL BRILLANT GEL</t>
  </si>
  <si>
    <t>VLCR1</t>
  </si>
  <si>
    <t>TIRAS FLOREZ VELCRO*12</t>
  </si>
  <si>
    <t>CCH1</t>
  </si>
  <si>
    <t>CAUCHOS DE SILICONA PAQUETE SURTIDO *12</t>
  </si>
  <si>
    <t>ABD1</t>
  </si>
  <si>
    <t>ABRAZADERA MILLAR SURITDA DE COLORES</t>
  </si>
  <si>
    <t>MÑ1</t>
  </si>
  <si>
    <t>TIRA MOÑO *6</t>
  </si>
  <si>
    <t>GR01</t>
  </si>
  <si>
    <t>GUARDIAN PARA CUCHILLAS</t>
  </si>
  <si>
    <t>ARGAN ACEITE DE ARGAN REESTRUCTURANTE x 95 ML</t>
  </si>
  <si>
    <t>A-811</t>
  </si>
  <si>
    <t>AMINOIL CREME 8.11 RUBIO CLARO CENIZO 60 ML</t>
  </si>
  <si>
    <t>A5-52</t>
  </si>
  <si>
    <t>AMINOIL CREME 5.52 CASTAÑO CLARO CAOBA VIOLETA 60 ML</t>
  </si>
  <si>
    <t>A-12</t>
  </si>
  <si>
    <t>AMINOIL CREME 8.12 RUBIO CLARO VIOLETA</t>
  </si>
  <si>
    <t>A6-0</t>
  </si>
  <si>
    <t>AMINOIL CREME 6.0 RUBIO OSCURO NATURAL 60 ML</t>
  </si>
  <si>
    <t>A7-0</t>
  </si>
  <si>
    <t>AMINOIL CREME 7.0 RUBIO MEDIO NATURAL 60 ML</t>
  </si>
  <si>
    <t>A4-26</t>
  </si>
  <si>
    <t>AMINOIL CREME 4.26 CASTAÑO MEDIO VIOLETA ROJIZO 60 ML</t>
  </si>
  <si>
    <t>A5-0</t>
  </si>
  <si>
    <t>AMINOIL CREME 5.0 CASTAÑO CLARO NATURAL</t>
  </si>
  <si>
    <t>A8-10</t>
  </si>
  <si>
    <t>AMINOIL CREME 8.10 RUBIO CLARO AMBAR 60 ML</t>
  </si>
  <si>
    <t>A96</t>
  </si>
  <si>
    <t>AMINOIL CREME 55 ROJO</t>
  </si>
  <si>
    <t>A6-62</t>
  </si>
  <si>
    <t>AMINOIL CREME 6.62 ROJO VIBRANTE 60 ML</t>
  </si>
  <si>
    <t>A20V</t>
  </si>
  <si>
    <t>AMINOIL ACTIVADOR 20 VOL *1000LT</t>
  </si>
  <si>
    <t>A5V</t>
  </si>
  <si>
    <t>AMINOIL ACTIVADOR 5 VOL * 1000 LT</t>
  </si>
  <si>
    <t>LOCION DESENREDANTE DE 290 ML</t>
  </si>
  <si>
    <t>TRATAMIENTO AVIVER * 200 ML</t>
  </si>
  <si>
    <t>CHAMPU ANTIOXIDANTE Y RESTAURADOR 480 ML</t>
  </si>
  <si>
    <t>SELLANTE PARA CABELLO SECO 400 ML</t>
  </si>
  <si>
    <t>SELLANTE PARA CABELLO SECO CON SEMILLA DE LINO 390 ML</t>
  </si>
  <si>
    <t>SELLANTE FRUTALIA 390 ML</t>
  </si>
  <si>
    <t>SELLANTE PARA CABELLO TINTURADO 400 ML</t>
  </si>
  <si>
    <t>FIJADORES LACA MOVIMIENTOS</t>
  </si>
  <si>
    <t>1031013 0</t>
  </si>
  <si>
    <t>MOLDEO HILOS DE SEDA</t>
  </si>
  <si>
    <t>M3600</t>
  </si>
  <si>
    <t>GEL ANTIBACTERIAL BOSQUE TROPICAL</t>
  </si>
  <si>
    <t>4BJ</t>
  </si>
  <si>
    <t>COLOR CREME 4BJ POR 60 ML</t>
  </si>
  <si>
    <t>M93</t>
  </si>
  <si>
    <t>COLOR CREME 93 MATIZANTE</t>
  </si>
  <si>
    <t>7NM</t>
  </si>
  <si>
    <t>COLOR CREME RUBIO MEDIO CHOCOLATE 60 ML</t>
  </si>
  <si>
    <t>4V</t>
  </si>
  <si>
    <t>COLOR CREME CASTAÑO VIOLETA 60 ML</t>
  </si>
  <si>
    <t>1111SUPER</t>
  </si>
  <si>
    <t>COLOR CREME SUPERACLARANTE CENIZO 60 ML</t>
  </si>
  <si>
    <t>9D</t>
  </si>
  <si>
    <t>COLOR CREME RUBIO MUY DORADO 60 ML</t>
  </si>
  <si>
    <t>SPF4</t>
  </si>
  <si>
    <t>COLOR SPLENDOR VIOLETA</t>
  </si>
  <si>
    <t>SPF1</t>
  </si>
  <si>
    <t>COLOR CREME SPLENDOR FUCSIA</t>
  </si>
  <si>
    <t>6D</t>
  </si>
  <si>
    <t>COLOR CREME RUBIO OSCURO DORADO 60 ML</t>
  </si>
  <si>
    <t>6M 1</t>
  </si>
  <si>
    <t>COLOR CRFEME RUBIO OSCURO CAOBA DE 100 ML</t>
  </si>
  <si>
    <t>4N</t>
  </si>
  <si>
    <t>COLOR CREME CASTAÑO MEDIO NATURAL 60 ML</t>
  </si>
  <si>
    <t>3MV</t>
  </si>
  <si>
    <t>COLOR CREME CASTAÑO OSCURO CAOBA VIOLETA 60 ML</t>
  </si>
  <si>
    <t>5RR</t>
  </si>
  <si>
    <t>COLOR CREME CASTAÑO OSCURO ROJO INTENSO 100 ML</t>
  </si>
  <si>
    <t>6F</t>
  </si>
  <si>
    <t>COLOR CREME RUBIO OSCURO CAFÉ 60 ML</t>
  </si>
  <si>
    <t>6MV</t>
  </si>
  <si>
    <t>COLOR CREME RUBIO OSCURO MORADO VIOLETA 60 ML</t>
  </si>
  <si>
    <t>9VD</t>
  </si>
  <si>
    <t>COLOR CREME RUBIO MUY CLARO BEIGE 60 ML</t>
  </si>
  <si>
    <t>7VC</t>
  </si>
  <si>
    <t>COLOR CREME RUBIO MEDIO IRIZADO CENIZO 60 ML</t>
  </si>
  <si>
    <t>6RAM</t>
  </si>
  <si>
    <t>COLOR CREME RUBIO OSCURO COBRIZO CAOBA 60 ML</t>
  </si>
  <si>
    <t>C6.04</t>
  </si>
  <si>
    <t>COLOR CREME RUBIO OSCURO CASTAÑO 60 ML</t>
  </si>
  <si>
    <t>2NV</t>
  </si>
  <si>
    <t>COLOR CREME NEGRO VIOLINO 60 ML</t>
  </si>
  <si>
    <t>110S</t>
  </si>
  <si>
    <t>COLOR CREME RUBIO SUPER ACLARANTE NEUTRO 60 ML</t>
  </si>
  <si>
    <t>9CN</t>
  </si>
  <si>
    <t>COLOR CREME RUBIO MUY CLARO AMBAR 60 ML</t>
  </si>
  <si>
    <t>5NM</t>
  </si>
  <si>
    <t>COLOR CREME CASTAÑO CLARO CHOCOLATE 60 ML</t>
  </si>
  <si>
    <t>5RAD</t>
  </si>
  <si>
    <t>COLOR CREME CASTAÑO CLARO COBRE DORADO 60 ML</t>
  </si>
  <si>
    <t>SPV2</t>
  </si>
  <si>
    <t>SPLENDOR VERDE 60 ML</t>
  </si>
  <si>
    <t>SPM3</t>
  </si>
  <si>
    <t>SPLENDOR MAGENTA 60 ML</t>
  </si>
  <si>
    <t>SPN4</t>
  </si>
  <si>
    <t>SPLENDOR NEUTRO 60 ML</t>
  </si>
  <si>
    <t>SPLENDOR FUCSIA 60 ML</t>
  </si>
  <si>
    <t>SPA5</t>
  </si>
  <si>
    <t>SPLENDOR AZUL 60 ML</t>
  </si>
  <si>
    <t>3F</t>
  </si>
  <si>
    <t>COLOR CREME CASTAÑO OSCURO CAFÉ 60 ML</t>
  </si>
  <si>
    <t>5F</t>
  </si>
  <si>
    <t>COLOR CREME CASTAÑO CLARO CAFÉ</t>
  </si>
  <si>
    <t>7RR</t>
  </si>
  <si>
    <t>COLOR CREME RUBIO MEDIO ROJO INTENSO</t>
  </si>
  <si>
    <t>10C</t>
  </si>
  <si>
    <t>COLOR CREME RUBIO ACLARANTE CENIZO</t>
  </si>
  <si>
    <t>8RA</t>
  </si>
  <si>
    <t>COLOR CREME RUBIO CLARO COBRIZO</t>
  </si>
  <si>
    <t>5RV</t>
  </si>
  <si>
    <t xml:space="preserve">Marcel France </t>
  </si>
  <si>
    <t>M94</t>
  </si>
  <si>
    <t>COLOR CREME PLATA</t>
  </si>
  <si>
    <t>7F</t>
  </si>
  <si>
    <t>COLOR CREME RUBIO MEDIO CAFÉ</t>
  </si>
  <si>
    <t>0N</t>
  </si>
  <si>
    <t>COLOR CREME ORQUIDEA NEGRA</t>
  </si>
  <si>
    <t>M96</t>
  </si>
  <si>
    <t>COLOR CREME MATIZANTE VIOLETA</t>
  </si>
  <si>
    <t>COLOR CREME 5N CASTAÑO OSCURO 60ML</t>
  </si>
  <si>
    <t>5N</t>
  </si>
  <si>
    <t>7N</t>
  </si>
  <si>
    <t>COLOR CREME RUBIO MEDIO NATURAL</t>
  </si>
  <si>
    <t>COLOR CREME 6N RUBIO OSCURO NATURAL 60 ML</t>
  </si>
  <si>
    <t>6N</t>
  </si>
  <si>
    <t>8CC</t>
  </si>
  <si>
    <t>COLOR CREME 8CC RUBIO CLARO CENIZO INTENSO 60 ML</t>
  </si>
  <si>
    <t>8VC</t>
  </si>
  <si>
    <t>COLOR CREME RUBIO CLARO IRIZADO</t>
  </si>
  <si>
    <t>8VD</t>
  </si>
  <si>
    <t>COLOR CREME 8VD RUBIO CLARO BEIGE 60 ML</t>
  </si>
  <si>
    <t>PER1</t>
  </si>
  <si>
    <t>PEROXIDO FLEX UP 10 VOL</t>
  </si>
  <si>
    <t>PER2</t>
  </si>
  <si>
    <t>PEROXIDO FLEX UP 20VOL</t>
  </si>
  <si>
    <t>PER3</t>
  </si>
  <si>
    <t>PEROXIDO 5VOL</t>
  </si>
  <si>
    <t>CC3N</t>
  </si>
  <si>
    <t>COLOR CLASS CASTAÑO OSCURO</t>
  </si>
  <si>
    <t>COLOR CLASS RUBIO CALRO CENIZA</t>
  </si>
  <si>
    <t>CC8N</t>
  </si>
  <si>
    <t>COLOR CLASS RUBIO OSCURO COBRIZO CAOBA 60 ML</t>
  </si>
  <si>
    <t>CC01</t>
  </si>
  <si>
    <t>COLOR CLASS MORENO</t>
  </si>
  <si>
    <t>SHAMPOO MANZANILLA</t>
  </si>
  <si>
    <t>SHAMPOO ROMERO Y QUINA 390 ML</t>
  </si>
  <si>
    <t>CH HOMBRE CABELLO BLANCO DE 200 ML</t>
  </si>
  <si>
    <t>SHAMPOO RESTRCUCTURANTE DE ARGAN 270 ML</t>
  </si>
  <si>
    <t>1023008-1</t>
  </si>
  <si>
    <t>SHAMPOO BIO BIO 340 ML</t>
  </si>
  <si>
    <t>SHAMPOO BIO 1000 ML</t>
  </si>
  <si>
    <t>M009</t>
  </si>
  <si>
    <t>PLEX BLINDAGE 250 ML</t>
  </si>
  <si>
    <t>M151</t>
  </si>
  <si>
    <t>POLVO DECOLORANTE BOLSA DOY PACK 500 GR</t>
  </si>
  <si>
    <t>M025</t>
  </si>
  <si>
    <t>HIDRATANTE PROQUERATINE 200 ML</t>
  </si>
  <si>
    <t>M020</t>
  </si>
  <si>
    <t>SPLENDOR COLOR VIOLETA 60ML</t>
  </si>
  <si>
    <t>M049</t>
  </si>
  <si>
    <t>TRATAMIENTO COLOR BEIGE PERLA 270 ML</t>
  </si>
  <si>
    <t>M041</t>
  </si>
  <si>
    <t>TRATAMIENTO LEAVE-IN 195 ML</t>
  </si>
  <si>
    <t>TRATAMIENTO INFUSION 2023 200 ML</t>
  </si>
  <si>
    <t>M3701</t>
  </si>
  <si>
    <t>AMINOIL DERMOPROTECTOR</t>
  </si>
  <si>
    <t>CREMA GLICOLICA AZUL</t>
  </si>
  <si>
    <t>CREMA GLICOLICA HOMBRE 280 ML</t>
  </si>
  <si>
    <t>LOCION PARA LA PELUQUEADA HOMBRE 270 ML</t>
  </si>
  <si>
    <t>CH HOMBRE ANTICAIDA ENERGIZANTE 1000 ML</t>
  </si>
  <si>
    <t>CH HOMBRE CABELLO GRASO 390 ML</t>
  </si>
  <si>
    <t>LACA HOMBRE 200 ML</t>
  </si>
  <si>
    <t>LOCION ABIMES</t>
  </si>
  <si>
    <t>TRATAMIENTO BREVAGE 300 ML</t>
  </si>
  <si>
    <t>CH CABELLO TINTURADO X 400 ML</t>
  </si>
  <si>
    <t>CH ANTICASPA</t>
  </si>
  <si>
    <t>CH CH. CABELLOS BLANCOS MUJER X 200 ML</t>
  </si>
  <si>
    <t>TRATAMIENTO ANTIOXIDANTE TTO X 150 ML</t>
  </si>
  <si>
    <t>CH CH. REPARADOR DE PUNTAS X 400 ML</t>
  </si>
  <si>
    <t>TRATAMIENTO MIRACLE 100 ML</t>
  </si>
  <si>
    <t>MASCARILLA LISOS INTELIGENTE 330 ML</t>
  </si>
  <si>
    <t>TRATAMIENTO FERULA ASSA 145ML</t>
  </si>
  <si>
    <t>CH LISOS INTELIGENTE 330 ML</t>
  </si>
  <si>
    <t>CH GRASO MUJER X 390 ML</t>
  </si>
  <si>
    <t>CH ALOHE 980 ML</t>
  </si>
  <si>
    <t>AMPOLLETAS SEMILLAS DE LINO</t>
  </si>
  <si>
    <t>AMPOLLETAS SERAMIDAD</t>
  </si>
  <si>
    <t>CH CABELLO TINTURADO 1000 ML</t>
  </si>
  <si>
    <t>CH CH. AGUACATE X 390 ML</t>
  </si>
  <si>
    <t>CREMA PARA PEINAR 280 ML NIÑOS</t>
  </si>
  <si>
    <t>POLVO DECOLORANTE 500 G</t>
  </si>
  <si>
    <t>GEL ANTIBACTERIAL 580 ML</t>
  </si>
  <si>
    <t>AMPOLLETAS CROISANCE PARA LA CAIDA CAJA 10</t>
  </si>
  <si>
    <t>Marcel france</t>
  </si>
  <si>
    <t>PAPEL ALUMINIO POR 50 METRO</t>
  </si>
  <si>
    <t>PLEX BLINDAGE PLEX BLINDAGE X 250 ML</t>
  </si>
  <si>
    <t>CH ANTIRESIDUOS 1000 ML</t>
  </si>
  <si>
    <t>TTO COLOR FANTASIA FANTASIA GRIS PLATA 260 ML</t>
  </si>
  <si>
    <t>TTO COLOR FANTASIA ROJO VIOLETA</t>
  </si>
  <si>
    <t>TTO COLOR FANTASIA ROJO</t>
  </si>
  <si>
    <t>VITA01</t>
  </si>
  <si>
    <t>TTO COLOR FANTASIA VIOLETA PROFUNDO</t>
  </si>
  <si>
    <t>TTO COLOR FANTASIA BEIGE PERLA 260 ML</t>
  </si>
  <si>
    <t>TTO COLO FATASIA MORADO 260 ML</t>
  </si>
  <si>
    <t>CH COLOR REPARACION INTANTANEA 340 ML</t>
  </si>
  <si>
    <t>CH COLOR COLOR VIOLETA PROFUNDO 270 ML</t>
  </si>
  <si>
    <t>CH COLOR ROJO 270 ML</t>
  </si>
  <si>
    <t>CH COLOR PLATA 270 ML</t>
  </si>
  <si>
    <t>CH COLOR NEGRO VIOLINO</t>
  </si>
  <si>
    <t>CH COLOR BORGOÑA</t>
  </si>
  <si>
    <t>CH COLOR PERLA BEIGE 270 ML</t>
  </si>
  <si>
    <t>TTO COLOR ROJO 270 ML</t>
  </si>
  <si>
    <t>TTO COLOR NEGRO VIOLINO 270 ML</t>
  </si>
  <si>
    <t>TTO COLOR PERLA BEIGE 270 ML</t>
  </si>
  <si>
    <t>TTO COLOR VIOLETA INTENSO</t>
  </si>
  <si>
    <t>TTO COLOR BORGOÑA</t>
  </si>
  <si>
    <t>TTO MECHAS RADIANTES 200ML</t>
  </si>
  <si>
    <t>MASCARILLA MASCARILLA REESTRUCT. ACEITE ARGAN X 200ML</t>
  </si>
  <si>
    <t>SERUM DERMOCALMANTE</t>
  </si>
  <si>
    <t>CMR2400</t>
  </si>
  <si>
    <t>MANTEQUILLA CORPORAL ROSAS</t>
  </si>
  <si>
    <t>DY2101</t>
  </si>
  <si>
    <t>TINTA VILLANOS</t>
  </si>
  <si>
    <t>DY2081</t>
  </si>
  <si>
    <t>DELINEADOR PLUMON DELINEADOR LIQUIDO PARA OJOS BLANCO - NEGRO</t>
  </si>
  <si>
    <t xml:space="preserve">GE18 </t>
  </si>
  <si>
    <t>KIT PESTAÑINA PESTAÑINA FORTALECEDORA</t>
  </si>
  <si>
    <t>WGT1652</t>
  </si>
  <si>
    <t>ILUMINADOR ILUMINADOR EN POLVO PARA EL ROSTRO</t>
  </si>
  <si>
    <t>CHT1253</t>
  </si>
  <si>
    <t xml:space="preserve">DY2188 </t>
  </si>
  <si>
    <t>POLVO COMPACTO POLVO ROSADO COMPACTO PARA ROSTRO</t>
  </si>
  <si>
    <t>SLC1369</t>
  </si>
  <si>
    <t>SOMBRA LIQUIDA SOMBRA LIQUIDA CHAMPAGNE</t>
  </si>
  <si>
    <t>GF19</t>
  </si>
  <si>
    <t>GEL FIJADOR DE CEJAS GEL FIJADOR DE CEJAS</t>
  </si>
  <si>
    <t>PST1590</t>
  </si>
  <si>
    <t>POLVOS SUELTOS POLVOS SUELTOS PARA EL ROSTRO TEDDY</t>
  </si>
  <si>
    <t>GCD2283</t>
  </si>
  <si>
    <t>MAQUILLAJE PARA CEJAS MAQUILLAJE EN CREMA PARA CEJAS</t>
  </si>
  <si>
    <t>DY2098</t>
  </si>
  <si>
    <t>KIT FURIA KIT FURIA PARA LABIOS</t>
  </si>
  <si>
    <t>DY2159</t>
  </si>
  <si>
    <t>BRILLO LABIAL BRILLO LABIAL DUO</t>
  </si>
  <si>
    <t>FE5</t>
  </si>
  <si>
    <t>PESTAÑINA PESTAÑINA FORTALECEDORA</t>
  </si>
  <si>
    <t>PSF766</t>
  </si>
  <si>
    <t>PROTECTOR SOLAR PROTECTOR SOLAR SKIN CARE</t>
  </si>
  <si>
    <t>SPV1777</t>
  </si>
  <si>
    <t>SOMBRA VINTAGE SOMBRA VINTAGE</t>
  </si>
  <si>
    <t>PPT2510</t>
  </si>
  <si>
    <t>PLANEADOR PLANEADOR SEMANAL</t>
  </si>
  <si>
    <t>KBP2506</t>
  </si>
  <si>
    <t>BROCHAS KIT DE BROCHAS</t>
  </si>
  <si>
    <t>CAN2463</t>
  </si>
  <si>
    <t>CALENDARIO ADVIENTO CALENDARIO ADVIENTO</t>
  </si>
  <si>
    <t>ML001</t>
  </si>
  <si>
    <t>TONICO MILAGRO HERBAL MILAGRO HERBAL 110 ML</t>
  </si>
  <si>
    <t>Milagros</t>
  </si>
  <si>
    <t>ML002</t>
  </si>
  <si>
    <t>PERFUMES CAPILARES PERFUMES CAPILARES Y CORPORALES</t>
  </si>
  <si>
    <t>ML003</t>
  </si>
  <si>
    <t>MILAGROS KITS SH MILAGROS KIDS</t>
  </si>
  <si>
    <t>ML004</t>
  </si>
  <si>
    <t>TRMTO ESTRACTOS DE FRUTAS TRMTO 450 ML</t>
  </si>
  <si>
    <t>ML005</t>
  </si>
  <si>
    <t>DESENREDANTE TERMOPR TERMOPRPTECTOR MULTIBENEFICIOS</t>
  </si>
  <si>
    <t>ML006</t>
  </si>
  <si>
    <t>SHAMPOO EMERGENCIA SHAMPOO EMERGENCIA CAPILAR</t>
  </si>
  <si>
    <t>ML007</t>
  </si>
  <si>
    <t>SHAMPOO BIO SHAMPOO BIO REPOLARIZADOR</t>
  </si>
  <si>
    <t>ML008</t>
  </si>
  <si>
    <t>SHAMPOO HERBAL SHAMPOO HERBAL ANTICAIDA</t>
  </si>
  <si>
    <t>ML009</t>
  </si>
  <si>
    <t>SHAMPOO CEBOLLA SHAMPOO CEBOLLA ANTICAIDA</t>
  </si>
  <si>
    <t>ML010</t>
  </si>
  <si>
    <t>SHAMPOO ULTRA PREMIUM SHAMPOO ULTRA PREMIUM</t>
  </si>
  <si>
    <t>ML011</t>
  </si>
  <si>
    <t>ACONDICIONADOR ULTRA ACONDICIONADOR ULTRA PREMIUM</t>
  </si>
  <si>
    <t>ML012</t>
  </si>
  <si>
    <t>ACONDICIONADOR ANTI ACONDICIONADOR ANTI FRIZ</t>
  </si>
  <si>
    <t>ML013</t>
  </si>
  <si>
    <t>ACONDICIONADOR HERBAL ACONDICIONADOR MILAGRO HERBAL</t>
  </si>
  <si>
    <t>ML014</t>
  </si>
  <si>
    <t>SERUM DE PESTAÑAS SERUM DE PESTAÑAS</t>
  </si>
  <si>
    <t>ML015</t>
  </si>
  <si>
    <t>TERAPIA NUTRICION TERAPIA NUTRICION Y CRECIMIENTO ESP. RIZOS</t>
  </si>
  <si>
    <t>ML016</t>
  </si>
  <si>
    <t>BIO REPOLARIZADOR CAPILAR BIO REPOLARIZADOR CAPILAR</t>
  </si>
  <si>
    <t>ML017</t>
  </si>
  <si>
    <t>SHAMPOO MAGIA CAPILAR SHAMPOO MAGIA CAPILAR</t>
  </si>
  <si>
    <t>STOCK</t>
  </si>
  <si>
    <t>COLABORADOR</t>
  </si>
  <si>
    <t>% COMISION</t>
  </si>
  <si>
    <t>VALOR COMISION</t>
  </si>
  <si>
    <t>TIPO</t>
  </si>
  <si>
    <t xml:space="preserve">TIPO </t>
  </si>
  <si>
    <t>SERVICIO</t>
  </si>
  <si>
    <t>S0001</t>
  </si>
  <si>
    <t>CORTE CABELLO DAMA</t>
  </si>
  <si>
    <t>PRECIO AUTOMATICO</t>
  </si>
  <si>
    <t>PRECIO MANUAL</t>
  </si>
  <si>
    <t>S0002</t>
  </si>
  <si>
    <t>CORTE CABELLO HOMBRE</t>
  </si>
  <si>
    <t>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</si>
</sst>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\ #,##0;\-&quot;$&quot;\ #,##0"/>
    <numFmt numFmtId="6" formatCode="&quot;$&quot;\ #,##0;[Red]\-&quot;$&quot;\ #,##0"/>
    <numFmt numFmtId="7" formatCode="&quot;$&quot;\ #,##0.00;\-&quot;$&quot;\ #,##0.00"/>
    <numFmt numFmtId="44" formatCode="_-&quot;$&quot;\ * #,##0.00_-;\-&quot;$&quot;\ * #,##0.00_-;_-&quot;$&quot;\ * &quot;-&quot;??_-;_-@_-"/>
    <numFmt numFmtId="43" formatCode="_-* #,##0.00_-;\-* #,##0.00_-;_-* &quot;-&quot;??_-;_-@_-"/>
  </numFmts>
  <fonts count="2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rial Black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color rgb="FFCC99FF"/>
      <name val="Mongolian Baiti"/>
      <family val="4"/>
    </font>
    <font>
      <b/>
      <sz val="16"/>
      <color rgb="FFCC99FF"/>
      <name val="Mongolian Baiti"/>
      <family val="4"/>
    </font>
    <font>
      <sz val="18"/>
      <color theme="3"/>
      <name val="Aptos Display"/>
      <family val="2"/>
      <scheme val="major"/>
    </font>
    <font>
      <sz val="22"/>
      <color theme="3"/>
      <name val="Aptos Display"/>
      <family val="2"/>
      <scheme val="major"/>
    </font>
    <font>
      <sz val="8"/>
      <name val="Aptos Narrow"/>
      <family val="2"/>
      <scheme val="minor"/>
    </font>
    <font>
      <sz val="16"/>
      <color rgb="FFCC99FF"/>
      <name val="Mongolian Baiti"/>
      <family val="4"/>
    </font>
    <font>
      <b/>
      <sz val="16"/>
      <color theme="1"/>
      <name val="Corbel"/>
      <family val="2"/>
    </font>
    <font>
      <sz val="16"/>
      <color theme="1"/>
      <name val="Corbel"/>
      <family val="2"/>
    </font>
    <font>
      <sz val="11"/>
      <color theme="1"/>
      <name val="Corbel"/>
      <family val="2"/>
    </font>
    <font>
      <b/>
      <sz val="16"/>
      <color theme="1"/>
      <name val="Calibri"/>
      <family val="2"/>
    </font>
    <font>
      <b/>
      <sz val="22"/>
      <color theme="1"/>
      <name val="Calibri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theme="1"/>
      <name val="Calibri"/>
      <family val="2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4"/>
      <color theme="1"/>
      <name val="Calibri"/>
      <family val="2"/>
    </font>
    <font>
      <sz val="16"/>
      <color theme="1"/>
      <name val="Calibri"/>
      <family val="2"/>
    </font>
    <font>
      <b/>
      <sz val="16"/>
      <color theme="1"/>
      <name val="Dubai"/>
      <family val="2"/>
    </font>
    <font>
      <sz val="16"/>
      <color theme="1"/>
      <name val="Dubai"/>
      <family val="2"/>
    </font>
    <font>
      <sz val="20"/>
      <color theme="1"/>
      <name val="Duba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" fillId="0" borderId="1" xfId="0" applyFont="1" applyFill="1" applyBorder="1" applyAlignment="1">
      <alignment horizontal="center"/>
    </xf>
    <xf numFmtId="0" fontId="0" fillId="0" borderId="5" xfId="0" applyBorder="1"/>
    <xf numFmtId="0" fontId="4" fillId="4" borderId="3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4" borderId="3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4" borderId="4" xfId="0" applyFont="1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left" vertical="center"/>
    </xf>
    <xf numFmtId="43" fontId="0" fillId="0" borderId="1" xfId="1" applyFont="1" applyBorder="1"/>
    <xf numFmtId="43" fontId="0" fillId="0" borderId="6" xfId="0" applyNumberFormat="1" applyBorder="1"/>
    <xf numFmtId="0" fontId="14" fillId="0" borderId="0" xfId="0" applyFont="1" applyAlignment="1">
      <alignment horizontal="left"/>
    </xf>
    <xf numFmtId="0" fontId="15" fillId="5" borderId="1" xfId="0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0" fontId="0" fillId="0" borderId="3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3" fontId="0" fillId="0" borderId="3" xfId="1" applyFont="1" applyBorder="1"/>
    <xf numFmtId="43" fontId="0" fillId="0" borderId="0" xfId="1" applyFont="1"/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center"/>
    </xf>
    <xf numFmtId="43" fontId="4" fillId="0" borderId="1" xfId="1" applyFont="1" applyBorder="1"/>
    <xf numFmtId="0" fontId="17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15" fillId="5" borderId="1" xfId="0" applyFont="1" applyFill="1" applyBorder="1" applyAlignment="1">
      <alignment vertical="center"/>
    </xf>
    <xf numFmtId="0" fontId="15" fillId="5" borderId="1" xfId="0" applyFont="1" applyFill="1" applyBorder="1" applyAlignment="1">
      <alignment vertical="center" wrapText="1"/>
    </xf>
    <xf numFmtId="0" fontId="22" fillId="6" borderId="1" xfId="0" applyFont="1" applyFill="1" applyBorder="1"/>
    <xf numFmtId="0" fontId="0" fillId="0" borderId="0" xfId="0" applyFill="1" applyBorder="1"/>
    <xf numFmtId="0" fontId="23" fillId="0" borderId="0" xfId="0" applyFont="1" applyFill="1" applyBorder="1" applyAlignment="1"/>
    <xf numFmtId="0" fontId="21" fillId="0" borderId="0" xfId="0" applyFont="1" applyFill="1" applyBorder="1" applyAlignment="1"/>
    <xf numFmtId="0" fontId="0" fillId="0" borderId="0" xfId="0" applyBorder="1" applyAlignment="1"/>
    <xf numFmtId="0" fontId="0" fillId="0" borderId="0" xfId="0" applyFont="1" applyFill="1" applyBorder="1" applyAlignment="1"/>
    <xf numFmtId="14" fontId="21" fillId="0" borderId="1" xfId="0" applyNumberFormat="1" applyFont="1" applyBorder="1" applyAlignment="1"/>
    <xf numFmtId="0" fontId="0" fillId="0" borderId="1" xfId="0" applyBorder="1" applyAlignment="1"/>
    <xf numFmtId="0" fontId="21" fillId="0" borderId="1" xfId="0" applyFont="1" applyBorder="1" applyAlignment="1">
      <alignment horizontal="right"/>
    </xf>
    <xf numFmtId="0" fontId="0" fillId="0" borderId="1" xfId="0" applyFont="1" applyFill="1" applyBorder="1" applyAlignment="1"/>
    <xf numFmtId="0" fontId="21" fillId="0" borderId="1" xfId="0" applyFont="1" applyBorder="1" applyAlignment="1"/>
    <xf numFmtId="0" fontId="24" fillId="0" borderId="3" xfId="0" applyFont="1" applyBorder="1" applyAlignment="1">
      <alignment horizontal="center"/>
    </xf>
    <xf numFmtId="0" fontId="24" fillId="0" borderId="4" xfId="0" applyFont="1" applyBorder="1"/>
    <xf numFmtId="0" fontId="24" fillId="0" borderId="22" xfId="0" applyFont="1" applyBorder="1" applyAlignment="1">
      <alignment horizontal="center"/>
    </xf>
    <xf numFmtId="0" fontId="0" fillId="0" borderId="0" xfId="0" applyFont="1" applyAlignment="1">
      <alignment horizontal="right"/>
    </xf>
    <xf numFmtId="0" fontId="25" fillId="5" borderId="1" xfId="0" applyFont="1" applyFill="1" applyBorder="1" applyAlignment="1">
      <alignment horizontal="center"/>
    </xf>
    <xf numFmtId="0" fontId="0" fillId="0" borderId="0" xfId="0" applyFont="1" applyAlignment="1">
      <alignment horizontal="left"/>
    </xf>
    <xf numFmtId="0" fontId="4" fillId="0" borderId="1" xfId="0" applyFont="1" applyBorder="1" applyAlignment="1">
      <alignment horizontal="right"/>
    </xf>
    <xf numFmtId="0" fontId="0" fillId="8" borderId="0" xfId="0" applyFill="1"/>
    <xf numFmtId="0" fontId="0" fillId="0" borderId="1" xfId="0" applyNumberFormat="1" applyBorder="1" applyAlignment="1">
      <alignment horizontal="left"/>
    </xf>
    <xf numFmtId="0" fontId="4" fillId="0" borderId="1" xfId="0" applyFont="1" applyFill="1" applyBorder="1" applyAlignment="1">
      <alignment horizontal="center" vertical="center"/>
    </xf>
    <xf numFmtId="7" fontId="4" fillId="0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right"/>
    </xf>
    <xf numFmtId="14" fontId="17" fillId="0" borderId="2" xfId="0" applyNumberFormat="1" applyFont="1" applyBorder="1"/>
    <xf numFmtId="0" fontId="1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4" fontId="14" fillId="0" borderId="0" xfId="2" applyFont="1" applyAlignment="1"/>
    <xf numFmtId="44" fontId="0" fillId="0" borderId="0" xfId="2" applyFont="1" applyAlignment="1"/>
    <xf numFmtId="0" fontId="12" fillId="7" borderId="0" xfId="0" applyFont="1" applyFill="1" applyAlignment="1">
      <alignment horizontal="right"/>
    </xf>
    <xf numFmtId="0" fontId="22" fillId="0" borderId="0" xfId="0" applyFont="1" applyAlignment="1">
      <alignment horizontal="right"/>
    </xf>
    <xf numFmtId="0" fontId="13" fillId="9" borderId="1" xfId="0" applyFont="1" applyFill="1" applyBorder="1" applyAlignment="1">
      <alignment horizontal="right" vertical="center"/>
    </xf>
    <xf numFmtId="44" fontId="13" fillId="9" borderId="1" xfId="2" applyFont="1" applyFill="1" applyBorder="1" applyAlignment="1">
      <alignment horizontal="right" vertical="center"/>
    </xf>
    <xf numFmtId="0" fontId="13" fillId="9" borderId="1" xfId="2" applyNumberFormat="1" applyFont="1" applyFill="1" applyBorder="1" applyAlignment="1">
      <alignment horizontal="right" vertical="center"/>
    </xf>
    <xf numFmtId="0" fontId="17" fillId="0" borderId="7" xfId="0" applyFont="1" applyBorder="1" applyAlignment="1">
      <alignment horizontal="center"/>
    </xf>
    <xf numFmtId="0" fontId="17" fillId="0" borderId="1" xfId="0" applyFont="1" applyBorder="1"/>
    <xf numFmtId="14" fontId="18" fillId="0" borderId="1" xfId="0" applyNumberFormat="1" applyFont="1" applyBorder="1" applyAlignment="1">
      <alignment horizontal="center"/>
    </xf>
    <xf numFmtId="0" fontId="0" fillId="0" borderId="0" xfId="0" applyNumberFormat="1"/>
    <xf numFmtId="0" fontId="4" fillId="4" borderId="3" xfId="0" applyNumberFormat="1" applyFont="1" applyFill="1" applyBorder="1" applyAlignment="1">
      <alignment horizontal="center"/>
    </xf>
    <xf numFmtId="0" fontId="4" fillId="0" borderId="3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44" fontId="0" fillId="0" borderId="22" xfId="2" applyFont="1" applyBorder="1" applyAlignment="1">
      <alignment horizontal="center"/>
    </xf>
    <xf numFmtId="0" fontId="4" fillId="4" borderId="22" xfId="0" applyFont="1" applyFill="1" applyBorder="1" applyAlignment="1">
      <alignment horizontal="center"/>
    </xf>
    <xf numFmtId="43" fontId="0" fillId="0" borderId="7" xfId="1" applyFont="1" applyBorder="1"/>
    <xf numFmtId="43" fontId="4" fillId="0" borderId="1" xfId="1" applyFont="1" applyBorder="1" applyAlignment="1">
      <alignment horizontal="center"/>
    </xf>
    <xf numFmtId="43" fontId="0" fillId="0" borderId="3" xfId="1" applyFont="1" applyBorder="1" applyAlignment="1">
      <alignment horizontal="center"/>
    </xf>
    <xf numFmtId="9" fontId="0" fillId="0" borderId="0" xfId="4" applyFont="1"/>
    <xf numFmtId="9" fontId="0" fillId="0" borderId="3" xfId="4" applyFont="1" applyBorder="1"/>
    <xf numFmtId="9" fontId="4" fillId="0" borderId="1" xfId="4" applyFont="1" applyBorder="1"/>
    <xf numFmtId="0" fontId="4" fillId="0" borderId="1" xfId="0" applyNumberFormat="1" applyFon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9" fontId="0" fillId="5" borderId="1" xfId="4" applyFont="1" applyFill="1" applyBorder="1"/>
    <xf numFmtId="0" fontId="17" fillId="10" borderId="7" xfId="0" applyFont="1" applyFill="1" applyBorder="1"/>
    <xf numFmtId="0" fontId="0" fillId="5" borderId="1" xfId="0" applyFill="1" applyBorder="1"/>
    <xf numFmtId="43" fontId="0" fillId="5" borderId="1" xfId="1" applyFont="1" applyFill="1" applyBorder="1"/>
    <xf numFmtId="0" fontId="17" fillId="0" borderId="1" xfId="0" applyFont="1" applyBorder="1" applyAlignment="1">
      <alignment horizontal="center"/>
    </xf>
    <xf numFmtId="6" fontId="4" fillId="0" borderId="1" xfId="2" applyNumberFormat="1" applyFont="1" applyBorder="1" applyAlignment="1">
      <alignment horizontal="right"/>
    </xf>
    <xf numFmtId="44" fontId="4" fillId="0" borderId="1" xfId="2" applyFont="1" applyBorder="1" applyAlignment="1">
      <alignment horizontal="right"/>
    </xf>
    <xf numFmtId="5" fontId="4" fillId="0" borderId="1" xfId="0" applyNumberFormat="1" applyFont="1" applyFill="1" applyBorder="1" applyAlignment="1">
      <alignment horizontal="right" vertical="center"/>
    </xf>
    <xf numFmtId="5" fontId="4" fillId="0" borderId="1" xfId="0" applyNumberFormat="1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left" vertical="center"/>
    </xf>
    <xf numFmtId="43" fontId="27" fillId="0" borderId="1" xfId="1" applyFont="1" applyFill="1" applyBorder="1" applyAlignment="1">
      <alignment horizontal="left" vertical="center"/>
    </xf>
    <xf numFmtId="0" fontId="27" fillId="0" borderId="1" xfId="1" applyNumberFormat="1" applyFont="1" applyFill="1" applyBorder="1" applyAlignment="1">
      <alignment horizontal="center" vertical="center"/>
    </xf>
    <xf numFmtId="44" fontId="27" fillId="0" borderId="1" xfId="2" applyFont="1" applyFill="1" applyBorder="1" applyAlignment="1">
      <alignment vertical="center"/>
    </xf>
    <xf numFmtId="0" fontId="26" fillId="7" borderId="1" xfId="0" applyFont="1" applyFill="1" applyBorder="1" applyAlignment="1">
      <alignment horizontal="right"/>
    </xf>
    <xf numFmtId="1" fontId="26" fillId="0" borderId="1" xfId="1" applyNumberFormat="1" applyFont="1" applyFill="1" applyBorder="1" applyAlignment="1">
      <alignment horizontal="left" vertical="center"/>
    </xf>
    <xf numFmtId="43" fontId="27" fillId="0" borderId="1" xfId="1" applyFont="1" applyFill="1" applyBorder="1" applyAlignment="1">
      <alignment horizontal="center" vertical="center"/>
    </xf>
    <xf numFmtId="0" fontId="26" fillId="0" borderId="1" xfId="1" applyNumberFormat="1" applyFont="1" applyFill="1" applyBorder="1" applyAlignment="1">
      <alignment horizontal="left" vertical="center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44" fontId="27" fillId="0" borderId="1" xfId="2" applyFont="1" applyBorder="1" applyAlignment="1"/>
    <xf numFmtId="0" fontId="28" fillId="5" borderId="1" xfId="0" applyFont="1" applyFill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20" fillId="5" borderId="7" xfId="0" applyFont="1" applyFill="1" applyBorder="1" applyAlignment="1">
      <alignment horizontal="center"/>
    </xf>
    <xf numFmtId="0" fontId="20" fillId="5" borderId="2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9" fillId="4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43" fontId="0" fillId="0" borderId="1" xfId="0" applyNumberFormat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23" fillId="6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5" fillId="0" borderId="1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5" fillId="2" borderId="0" xfId="0" applyFont="1" applyFill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</cellXfs>
  <cellStyles count="5">
    <cellStyle name="Millares" xfId="1" builtinId="3"/>
    <cellStyle name="Moneda" xfId="2" builtinId="4"/>
    <cellStyle name="Normal" xfId="0" builtinId="0"/>
    <cellStyle name="Porcentaje" xfId="4" builtinId="5"/>
    <cellStyle name="Título" xfId="3" builtinId="15"/>
  </cellStyles>
  <dxfs count="63"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15119</xdr:colOff>
      <xdr:row>6</xdr:row>
      <xdr:rowOff>43226</xdr:rowOff>
    </xdr:from>
    <xdr:to>
      <xdr:col>13</xdr:col>
      <xdr:colOff>119028</xdr:colOff>
      <xdr:row>34</xdr:row>
      <xdr:rowOff>96138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825F156-010A-87A1-F19F-14F73C4E824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119" y="1154476"/>
          <a:ext cx="9247909" cy="5238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222250</xdr:colOff>
          <xdr:row>16</xdr:row>
          <xdr:rowOff>31750</xdr:rowOff>
        </xdr:from>
        <xdr:to>
          <xdr:col>5</xdr:col>
          <xdr:colOff>419100</xdr:colOff>
          <xdr:row>20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AGREGAR PRODUCTO</a:t>
              </a:r>
            </a:p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698500</xdr:colOff>
          <xdr:row>16</xdr:row>
          <xdr:rowOff>12700</xdr:rowOff>
        </xdr:from>
        <xdr:to>
          <xdr:col>8</xdr:col>
          <xdr:colOff>127000</xdr:colOff>
          <xdr:row>20</xdr:row>
          <xdr:rowOff>165100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CONSULTAR PRODUCTOS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28</xdr:row>
          <xdr:rowOff>57150</xdr:rowOff>
        </xdr:from>
        <xdr:to>
          <xdr:col>8</xdr:col>
          <xdr:colOff>114300</xdr:colOff>
          <xdr:row>32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16</xdr:row>
          <xdr:rowOff>50800</xdr:rowOff>
        </xdr:from>
        <xdr:to>
          <xdr:col>10</xdr:col>
          <xdr:colOff>647700</xdr:colOff>
          <xdr:row>20</xdr:row>
          <xdr:rowOff>146050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LISTA DE PRODUCTOS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22</xdr:row>
          <xdr:rowOff>31750</xdr:rowOff>
        </xdr:from>
        <xdr:to>
          <xdr:col>5</xdr:col>
          <xdr:colOff>393700</xdr:colOff>
          <xdr:row>26</xdr:row>
          <xdr:rowOff>165100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NUEVA NOTA DE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28</xdr:row>
          <xdr:rowOff>31750</xdr:rowOff>
        </xdr:from>
        <xdr:to>
          <xdr:col>5</xdr:col>
          <xdr:colOff>381000</xdr:colOff>
          <xdr:row>32</xdr:row>
          <xdr:rowOff>146050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REPORTE DE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28</xdr:row>
          <xdr:rowOff>50800</xdr:rowOff>
        </xdr:from>
        <xdr:to>
          <xdr:col>10</xdr:col>
          <xdr:colOff>603250</xdr:colOff>
          <xdr:row>32</xdr:row>
          <xdr:rowOff>146050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REPORTE DE SALIDAS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22</xdr:row>
          <xdr:rowOff>31750</xdr:rowOff>
        </xdr:from>
        <xdr:to>
          <xdr:col>8</xdr:col>
          <xdr:colOff>114300</xdr:colOff>
          <xdr:row>26</xdr:row>
          <xdr:rowOff>146050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INGRESO PRODUCTOS EXISTENTES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22</xdr:row>
          <xdr:rowOff>31750</xdr:rowOff>
        </xdr:from>
        <xdr:to>
          <xdr:col>10</xdr:col>
          <xdr:colOff>584200</xdr:colOff>
          <xdr:row>26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REPORTE DE ENTRADAS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19</xdr:row>
          <xdr:rowOff>146050</xdr:rowOff>
        </xdr:from>
        <xdr:to>
          <xdr:col>2</xdr:col>
          <xdr:colOff>1371600</xdr:colOff>
          <xdr:row>23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GUARDAR PRODUCTO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17</xdr:row>
          <xdr:rowOff>12700</xdr:rowOff>
        </xdr:from>
        <xdr:to>
          <xdr:col>3</xdr:col>
          <xdr:colOff>1536700</xdr:colOff>
          <xdr:row>19</xdr:row>
          <xdr:rowOff>184150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CC99FF"/>
                  </a:solidFill>
                  <a:latin typeface="Mongolian Baiti"/>
                  <a:cs typeface="Mongolian Baiti"/>
                </a:rPr>
                <a:t>GUARDAR VENTA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3</xdr:row>
          <xdr:rowOff>12700</xdr:rowOff>
        </xdr:from>
        <xdr:to>
          <xdr:col>7</xdr:col>
          <xdr:colOff>12700</xdr:colOff>
          <xdr:row>5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COMPRA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CBDE9B-4EA9-42B8-8234-B747F5902E81}" name="DETALLE_VENTA" displayName="DETALLE_VENTA" ref="B7:J17" totalsRowShown="0" headerRowDxfId="62" headerRowBorderDxfId="61" tableBorderDxfId="60" totalsRowBorderDxfId="59">
  <autoFilter ref="B7:J17" xr:uid="{A9CBDE9B-4EA9-42B8-8234-B747F5902E81}"/>
  <tableColumns count="9">
    <tableColumn id="2" xr3:uid="{BBE648FB-8D7A-4F51-91D7-8B790F0914F5}" name="CODIGO" dataDxfId="58"/>
    <tableColumn id="3" xr3:uid="{4BCA8D17-6DB4-4544-A25A-F0FED65AD7C2}" name="PRODUCTO" dataDxfId="57">
      <calculatedColumnFormula>IFERROR(VLOOKUP(DETALLE_VENTA[[#This Row],[CODIGO]],LISTADEPRODUCTOS[],2,FALSE), "")</calculatedColumnFormula>
    </tableColumn>
    <tableColumn id="4" xr3:uid="{FA860E0A-2795-46EB-AAC4-49DF74DF19BE}" name="MARCA" dataDxfId="56">
      <calculatedColumnFormula>IFERROR(VLOOKUP(DETALLE_VENTA[[#This Row],[CODIGO]],LISTADEPRODUCTOS[],3,FALSE), "")</calculatedColumnFormula>
    </tableColumn>
    <tableColumn id="1" xr3:uid="{8ADA8FFE-F9CB-43CC-9F43-670200A19079}" name="CANTIDAD" dataDxfId="55"/>
    <tableColumn id="5" xr3:uid="{57D467A4-18BC-4348-87B4-F4E63D72C3E9}" name="PRECIO" dataDxfId="54" dataCellStyle="Millares">
      <calculatedColumnFormula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calculatedColumnFormula>
    </tableColumn>
    <tableColumn id="10" xr3:uid="{C245A42F-5F20-4190-BBA5-44CB63F5D6FF}" name="PRECIO MANUAL" dataDxfId="53" dataCellStyle="Millares"/>
    <tableColumn id="6" xr3:uid="{1235F495-8966-4644-B98C-E6E8079F87F5}" name="TOTAL" dataDxfId="52">
      <calculatedColumnFormula>IFERROR(DETALLE_VENTA[[#This Row],[CANTIDAD]]*DETALLE_VENTA[[#This Row],[PRECIO]], "")</calculatedColumnFormula>
    </tableColumn>
    <tableColumn id="7" xr3:uid="{43B5CC59-99A3-4559-BBB0-384A96C51E25}" name="TIPO" dataDxfId="51">
      <calculatedColumnFormula>IFERROR(VLOOKUP(DETALLE_VENTA[[#This Row],[CODIGO]],LISTADEPRODUCTOS[],6,FALSE), "")</calculatedColumnFormula>
    </tableColumn>
    <tableColumn id="8" xr3:uid="{9BD03324-3EDB-4162-9A95-E74BC5FF8AEC}" name="PRECIO AUTOMATICO" dataDxfId="50">
      <calculatedColumnFormula>IF(DETALLE_VENTA[[#This Row],[TIPO]]="PRODUCTO",
   _xlfn.XLOOKUP(DETALLE_VENTA[[#This Row],[CODIGO]],
           LISTADEPRODUCTOS[CODIGO],
          LISTADEPRODUCTOS[PRECIO V/U]),
   ""
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85C4FD-C613-4F69-B34B-5AC94302E3EA}" name="LISTADEPRODUCTOS" displayName="LISTADEPRODUCTOS" ref="A2:F262" totalsRowShown="0" headerRowDxfId="49" dataDxfId="48">
  <autoFilter ref="A2:F262" xr:uid="{3785C4FD-C613-4F69-B34B-5AC94302E3EA}"/>
  <tableColumns count="6">
    <tableColumn id="1" xr3:uid="{C2F6E5D4-DF40-43F6-8107-BCD62D9CDAEC}" name="CODIGO" dataDxfId="47"/>
    <tableColumn id="2" xr3:uid="{931FD883-AF83-4EFA-A4EC-D380DEB0A4EA}" name="NOMBRE" dataDxfId="1"/>
    <tableColumn id="5" xr3:uid="{0BE05BA0-6761-421E-862C-528F7A70FC97}" name="MARCA" dataDxfId="46"/>
    <tableColumn id="3" xr3:uid="{DA8B4E7B-E6C0-4B7B-A04B-B98476A3C6C3}" name="PRECIO C/U" dataDxfId="45"/>
    <tableColumn id="4" xr3:uid="{EE99AA24-BB59-459D-8801-E2BC34BE59D6}" name="PRECIO V/U" dataDxfId="44"/>
    <tableColumn id="6" xr3:uid="{D572D09C-F494-4153-B590-75FB30839D6F}" name="TIPO" dataDxfId="43"/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5330A4-2C4D-4159-A09C-938DB6FC75DF}" name="TABLAINVENTARIOS" displayName="TABLAINVENTARIOS" ref="A2:G260" totalsRowShown="0" headerRowDxfId="42" dataDxfId="41">
  <autoFilter ref="A2:G260" xr:uid="{125330A4-2C4D-4159-A09C-938DB6FC75DF}"/>
  <tableColumns count="7">
    <tableColumn id="1" xr3:uid="{660AA42D-C2CA-490B-89B3-D6F1BCCF33CE}" name="CODIGO" dataDxfId="40"/>
    <tableColumn id="2" xr3:uid="{E249E7D0-759D-446A-ADEA-87EF2D71CE05}" name="NOMBRE" dataDxfId="0"/>
    <tableColumn id="7" xr3:uid="{5E83BBB2-381A-4527-B500-A4D388233F90}" name="MARCA" dataDxfId="39"/>
    <tableColumn id="3" xr3:uid="{AFAF8D34-F5F3-4032-9E6A-D33526600178}" name="EXISTENCIAS INICIALES" dataDxfId="38"/>
    <tableColumn id="4" xr3:uid="{8D821065-3286-4D6D-B1DB-B7E53772F8CA}" name="ENTRADAS" dataDxfId="37">
      <calculatedColumnFormula>SUMIF(ENTRADAS[CODIGO],TABLAINVENTARIOS[[#This Row],[CODIGO]],ENTRADAS[CANTIDAD])</calculatedColumnFormula>
    </tableColumn>
    <tableColumn id="5" xr3:uid="{EAFCD05F-D28F-4926-BC81-8C34B806A5AC}" name="SALIDAS" dataDxfId="36">
      <calculatedColumnFormula>SUMIF(SALIDAS[CODIGO],TABLAINVENTARIOS[[#This Row],[CODIGO]],SALIDAS[CANTIDAD])</calculatedColumnFormula>
    </tableColumn>
    <tableColumn id="6" xr3:uid="{6C2F320E-B915-4237-B2E3-99F208DA1571}" name="STOCK" dataDxfId="35">
      <calculatedColumnFormula>TABLAINVENTARIOS[[#This Row],[EXISTENCIAS INICIALES]]+TABLAINVENTARIOS[[#This Row],[ENTRADAS]]-TABLAINVENTARIOS[[#This Row],[SALIDAS]]</calculatedColumnFormula>
    </tableColumn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D59FBBC-BCA1-4F1E-90F1-71252E1753F0}" name="ENTRADAS" displayName="ENTRADAS" ref="A2:E3" insertRow="1" totalsRowShown="0" headerRowDxfId="34" dataDxfId="32" headerRowBorderDxfId="33" tableBorderDxfId="31" totalsRowBorderDxfId="30">
  <autoFilter ref="A2:E3" xr:uid="{AD59FBBC-BCA1-4F1E-90F1-71252E1753F0}"/>
  <sortState xmlns:xlrd2="http://schemas.microsoft.com/office/spreadsheetml/2017/richdata2" ref="A3:E3">
    <sortCondition descending="1" ref="A2:A3"/>
  </sortState>
  <tableColumns count="5">
    <tableColumn id="1" xr3:uid="{92101C4E-BAFA-4617-88B8-A18FE39167C7}" name="FECHA" dataDxfId="29"/>
    <tableColumn id="2" xr3:uid="{E5062E3A-EB89-495F-98E6-340280377379}" name="CODIGO" dataDxfId="28"/>
    <tableColumn id="3" xr3:uid="{4BB66340-AE52-48CB-B302-7EE03F64E33E}" name="NOMBRE" dataDxfId="27"/>
    <tableColumn id="4" xr3:uid="{44BD1689-2ECB-4EC3-B5CA-F2EAA68DAA6A}" name="MARCA" dataDxfId="26"/>
    <tableColumn id="5" xr3:uid="{5837AAAF-F444-4139-A3FC-C706241ED5BA}" name="CANTIDAD" dataDxfId="2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BE88D-7B11-4F1E-938A-3CD8C9E77592}" name="SALIDAS" displayName="SALIDAS" ref="A2:E3" insertRow="1" totalsRowShown="0" headerRowDxfId="24" dataDxfId="22" headerRowBorderDxfId="23" tableBorderDxfId="21">
  <autoFilter ref="A2:E3" xr:uid="{B3EBE88D-7B11-4F1E-938A-3CD8C9E77592}"/>
  <sortState xmlns:xlrd2="http://schemas.microsoft.com/office/spreadsheetml/2017/richdata2" ref="A3:E3">
    <sortCondition descending="1" ref="A2:A3"/>
  </sortState>
  <tableColumns count="5">
    <tableColumn id="1" xr3:uid="{AC743B9B-EB68-4CDB-8BD4-766C05394BB5}" name="FECHA" dataDxfId="20"/>
    <tableColumn id="2" xr3:uid="{99F7A4E2-8C3E-4BD7-8749-2608956CAF0D}" name="CODIGO" dataDxfId="19"/>
    <tableColumn id="3" xr3:uid="{B2597C25-FA3B-4077-B621-DFD7C54B4C51}" name="PRODUCTO" dataDxfId="18"/>
    <tableColumn id="4" xr3:uid="{3B66491D-8BF0-429E-B212-C44D0C8D2E6A}" name="MARCA" dataDxfId="17"/>
    <tableColumn id="5" xr3:uid="{867AABE2-274E-45B4-947F-A9B12788C4FF}" name="CANTIDAD" dataDxfId="16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7BD35C-9352-4ADC-A211-B6D15C36C4F5}" name="RESUMENVENTAS" displayName="RESUMENVENTAS" ref="A2:J3" insertRow="1" totalsRowShown="0" headerRowDxfId="15" dataDxfId="13" headerRowBorderDxfId="14" tableBorderDxfId="12">
  <autoFilter ref="A2:J3" xr:uid="{B17BD35C-9352-4ADC-A211-B6D15C36C4F5}"/>
  <tableColumns count="10">
    <tableColumn id="1" xr3:uid="{72BF100A-3AA3-4A8D-B07D-499252BB9778}" name="CLIENTE" dataDxfId="11"/>
    <tableColumn id="2" xr3:uid="{4B247906-F58F-4F14-9D40-24534409EDB7}" name="FECHA" dataDxfId="10"/>
    <tableColumn id="14" xr3:uid="{494EC578-0BB7-4F9B-A12E-AF6B73138E52}" name="PRECIO MANUAL" dataDxfId="9" dataCellStyle="Millares"/>
    <tableColumn id="15" xr3:uid="{40BBDAB1-CA21-4FDD-84C4-91ACC180BD9A}" name="TIPO" dataDxfId="8"/>
    <tableColumn id="3" xr3:uid="{60B0A2EA-17BE-435E-A335-94147F765E45}" name="SUBTOTAL" dataDxfId="7" dataCellStyle="Millares"/>
    <tableColumn id="4" xr3:uid="{7EEC5242-A15D-4A95-A442-A2F6CF175330}" name="IVA" dataDxfId="6" dataCellStyle="Millares"/>
    <tableColumn id="5" xr3:uid="{A1C47C54-7544-4AA8-A137-0B528D5CE083}" name="TOTAL" dataDxfId="5" dataCellStyle="Millares"/>
    <tableColumn id="6" xr3:uid="{15BEC560-3480-46D2-AC39-52182A60CEA7}" name="COLABORADOR" dataDxfId="4" dataCellStyle="Millares"/>
    <tableColumn id="7" xr3:uid="{B6BD96FB-6344-42F5-9245-BC6E3D667881}" name="% COMISION" dataDxfId="3" dataCellStyle="Porcentaje"/>
    <tableColumn id="8" xr3:uid="{737ACF3F-9B1F-4C37-A572-B451828C5DBE}" name="VALOR COMISION" dataDxfId="2" dataCellStyle="Millares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AEAEA-67E0-45E4-9FA1-51961205E4CA}">
  <sheetPr codeName="Hoja1"/>
  <dimension ref="A1"/>
  <sheetViews>
    <sheetView showGridLines="0" showRowColHeaders="0" tabSelected="1" view="pageBreakPreview" topLeftCell="B15" zoomScale="136" zoomScaleNormal="85" zoomScaleSheetLayoutView="136" workbookViewId="0">
      <selection activeCell="C19" sqref="C19"/>
    </sheetView>
  </sheetViews>
  <sheetFormatPr baseColWidth="10" defaultColWidth="10.81640625" defaultRowHeight="14.5" x14ac:dyDescent="0.35"/>
  <cols>
    <col min="1" max="16384" width="10.81640625" style="59"/>
  </cols>
  <sheetData/>
  <pageMargins left="0.7" right="0.7" top="0.75" bottom="0.75" header="0.3" footer="0.3"/>
  <pageSetup paperSize="9" scale="5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TN_AGREGARPRODUCTO">
                <anchor moveWithCells="1" sizeWithCells="1">
                  <from>
                    <xdr:col>3</xdr:col>
                    <xdr:colOff>222250</xdr:colOff>
                    <xdr:row>16</xdr:row>
                    <xdr:rowOff>31750</xdr:rowOff>
                  </from>
                  <to>
                    <xdr:col>5</xdr:col>
                    <xdr:colOff>419100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BTN_CONSULTA">
                <anchor moveWithCells="1" sizeWithCells="1">
                  <from>
                    <xdr:col>5</xdr:col>
                    <xdr:colOff>698500</xdr:colOff>
                    <xdr:row>16</xdr:row>
                    <xdr:rowOff>12700</xdr:rowOff>
                  </from>
                  <to>
                    <xdr:col>8</xdr:col>
                    <xdr:colOff>127000</xdr:colOff>
                    <xdr:row>20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TN_INVENTARIO">
                <anchor moveWithCells="1" sizeWithCells="1">
                  <from>
                    <xdr:col>5</xdr:col>
                    <xdr:colOff>685800</xdr:colOff>
                    <xdr:row>28</xdr:row>
                    <xdr:rowOff>57150</xdr:rowOff>
                  </from>
                  <to>
                    <xdr:col>8</xdr:col>
                    <xdr:colOff>114300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TN_LISTADEPRODUCTOS">
                <anchor moveWithCells="1" sizeWithCells="1">
                  <from>
                    <xdr:col>8</xdr:col>
                    <xdr:colOff>419100</xdr:colOff>
                    <xdr:row>16</xdr:row>
                    <xdr:rowOff>50800</xdr:rowOff>
                  </from>
                  <to>
                    <xdr:col>10</xdr:col>
                    <xdr:colOff>647700</xdr:colOff>
                    <xdr:row>20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TN_NUEVAVENTA">
                <anchor moveWithCells="1" sizeWithCells="1">
                  <from>
                    <xdr:col>3</xdr:col>
                    <xdr:colOff>228600</xdr:colOff>
                    <xdr:row>22</xdr:row>
                    <xdr:rowOff>31750</xdr:rowOff>
                  </from>
                  <to>
                    <xdr:col>5</xdr:col>
                    <xdr:colOff>393700</xdr:colOff>
                    <xdr:row>26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TN_REPORTE_DE_VENTAS">
                <anchor moveWithCells="1" sizeWithCells="1">
                  <from>
                    <xdr:col>3</xdr:col>
                    <xdr:colOff>228600</xdr:colOff>
                    <xdr:row>28</xdr:row>
                    <xdr:rowOff>31750</xdr:rowOff>
                  </from>
                  <to>
                    <xdr:col>5</xdr:col>
                    <xdr:colOff>381000</xdr:colOff>
                    <xdr:row>32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TN_REPORTE_DE_SALIDAS">
                <anchor moveWithCells="1" sizeWithCells="1">
                  <from>
                    <xdr:col>8</xdr:col>
                    <xdr:colOff>438150</xdr:colOff>
                    <xdr:row>28</xdr:row>
                    <xdr:rowOff>50800</xdr:rowOff>
                  </from>
                  <to>
                    <xdr:col>10</xdr:col>
                    <xdr:colOff>603250</xdr:colOff>
                    <xdr:row>32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TN_COMPRAS">
                <anchor moveWithCells="1" sizeWithCells="1">
                  <from>
                    <xdr:col>5</xdr:col>
                    <xdr:colOff>704850</xdr:colOff>
                    <xdr:row>22</xdr:row>
                    <xdr:rowOff>31750</xdr:rowOff>
                  </from>
                  <to>
                    <xdr:col>8</xdr:col>
                    <xdr:colOff>114300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TN_REPORTE_ENTRADAS">
                <anchor moveWithCells="1" sizeWithCells="1">
                  <from>
                    <xdr:col>8</xdr:col>
                    <xdr:colOff>438150</xdr:colOff>
                    <xdr:row>22</xdr:row>
                    <xdr:rowOff>31750</xdr:rowOff>
                  </from>
                  <to>
                    <xdr:col>10</xdr:col>
                    <xdr:colOff>584200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E6859-CC39-4788-8377-6918963D6ED2}">
  <sheetPr codeName="Hoja2"/>
  <dimension ref="A5:H19"/>
  <sheetViews>
    <sheetView topLeftCell="A4" zoomScaleNormal="100" workbookViewId="0">
      <selection activeCell="C7" sqref="C7"/>
    </sheetView>
  </sheetViews>
  <sheetFormatPr baseColWidth="10" defaultRowHeight="14.5" x14ac:dyDescent="0.35"/>
  <cols>
    <col min="1" max="1" width="13" customWidth="1"/>
    <col min="2" max="2" width="44.54296875" customWidth="1"/>
    <col min="3" max="3" width="100.81640625" customWidth="1"/>
  </cols>
  <sheetData>
    <row r="5" spans="1:8" ht="26" x14ac:dyDescent="0.6">
      <c r="B5" s="117" t="s">
        <v>3</v>
      </c>
      <c r="C5" s="118"/>
      <c r="D5" s="1"/>
      <c r="E5" s="1"/>
      <c r="F5" s="1"/>
      <c r="G5" s="1"/>
      <c r="H5" s="1"/>
    </row>
    <row r="6" spans="1:8" ht="17.5" customHeight="1" x14ac:dyDescent="0.35">
      <c r="B6" s="115"/>
      <c r="C6" s="115"/>
    </row>
    <row r="7" spans="1:8" ht="26.5" customHeight="1" x14ac:dyDescent="0.35">
      <c r="B7" s="39" t="s">
        <v>0</v>
      </c>
      <c r="C7" s="71"/>
    </row>
    <row r="8" spans="1:8" ht="14.5" customHeight="1" x14ac:dyDescent="0.35">
      <c r="B8" s="116"/>
      <c r="C8" s="116"/>
    </row>
    <row r="9" spans="1:8" ht="22" customHeight="1" x14ac:dyDescent="0.35">
      <c r="B9" s="39" t="s">
        <v>1</v>
      </c>
      <c r="C9" s="71"/>
    </row>
    <row r="10" spans="1:8" ht="19.5" customHeight="1" x14ac:dyDescent="0.95">
      <c r="B10" s="119"/>
      <c r="C10" s="120"/>
    </row>
    <row r="11" spans="1:8" ht="21" x14ac:dyDescent="0.35">
      <c r="B11" s="39" t="s">
        <v>19</v>
      </c>
      <c r="C11" s="71"/>
    </row>
    <row r="12" spans="1:8" x14ac:dyDescent="0.35">
      <c r="A12" s="2"/>
      <c r="B12" s="116"/>
      <c r="C12" s="116"/>
    </row>
    <row r="13" spans="1:8" ht="21" x14ac:dyDescent="0.35">
      <c r="B13" s="40" t="s">
        <v>22</v>
      </c>
      <c r="C13" s="72"/>
    </row>
    <row r="14" spans="1:8" x14ac:dyDescent="0.35">
      <c r="B14" s="116"/>
      <c r="C14" s="116"/>
    </row>
    <row r="15" spans="1:8" ht="21" x14ac:dyDescent="0.35">
      <c r="B15" s="39" t="s">
        <v>23</v>
      </c>
      <c r="C15" s="72"/>
    </row>
    <row r="16" spans="1:8" x14ac:dyDescent="0.35">
      <c r="B16" s="115"/>
      <c r="C16" s="115"/>
    </row>
    <row r="17" spans="2:3" ht="21" x14ac:dyDescent="0.35">
      <c r="B17" s="39" t="s">
        <v>5</v>
      </c>
      <c r="C17" s="73"/>
    </row>
    <row r="18" spans="2:3" x14ac:dyDescent="0.35">
      <c r="B18" s="115"/>
      <c r="C18" s="115"/>
    </row>
    <row r="19" spans="2:3" ht="21" x14ac:dyDescent="0.35">
      <c r="B19" s="39" t="s">
        <v>476</v>
      </c>
      <c r="C19" s="73"/>
    </row>
  </sheetData>
  <mergeCells count="8">
    <mergeCell ref="B18:C18"/>
    <mergeCell ref="B16:C16"/>
    <mergeCell ref="B14:C14"/>
    <mergeCell ref="B12:C12"/>
    <mergeCell ref="B5:C5"/>
    <mergeCell ref="B10:C10"/>
    <mergeCell ref="B8:C8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_NUEVOPRODUCTO">
                <anchor moveWithCells="1" sizeWithCells="1">
                  <from>
                    <xdr:col>0</xdr:col>
                    <xdr:colOff>876300</xdr:colOff>
                    <xdr:row>19</xdr:row>
                    <xdr:rowOff>146050</xdr:rowOff>
                  </from>
                  <to>
                    <xdr:col>2</xdr:col>
                    <xdr:colOff>1371600</xdr:colOff>
                    <xdr:row>23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BE722-E18C-4B48-B190-2EB81B790224}">
  <sheetPr codeName="Hoja3"/>
  <dimension ref="B1:F48"/>
  <sheetViews>
    <sheetView zoomScale="70" zoomScaleNormal="70" workbookViewId="0">
      <selection activeCell="B3" sqref="B3:C3"/>
    </sheetView>
  </sheetViews>
  <sheetFormatPr baseColWidth="10" defaultRowHeight="21" x14ac:dyDescent="0.5"/>
  <cols>
    <col min="2" max="2" width="35.26953125" style="3" customWidth="1"/>
    <col min="3" max="3" width="85.54296875" style="57" bestFit="1" customWidth="1"/>
    <col min="4" max="4" width="44.1796875" style="66" customWidth="1"/>
    <col min="5" max="5" width="36.1796875" style="68" customWidth="1"/>
    <col min="6" max="6" width="28.1796875" style="70" customWidth="1"/>
  </cols>
  <sheetData>
    <row r="1" spans="2:6" ht="14.5" x14ac:dyDescent="0.35">
      <c r="E1" s="55"/>
      <c r="F1"/>
    </row>
    <row r="2" spans="2:6" ht="14.5" x14ac:dyDescent="0.35">
      <c r="D2" s="57"/>
      <c r="E2" s="55"/>
      <c r="F2"/>
    </row>
    <row r="3" spans="2:6" ht="36.5" x14ac:dyDescent="1.4">
      <c r="B3" s="121" t="s">
        <v>24</v>
      </c>
      <c r="C3" s="121"/>
      <c r="D3" s="114" t="s">
        <v>484</v>
      </c>
      <c r="E3" s="55"/>
      <c r="F3"/>
    </row>
    <row r="4" spans="2:6" ht="14.5" customHeight="1" x14ac:dyDescent="0.35">
      <c r="D4" s="57"/>
      <c r="E4" s="55"/>
      <c r="F4"/>
    </row>
    <row r="5" spans="2:6" ht="14.5" x14ac:dyDescent="0.35">
      <c r="D5" s="57"/>
      <c r="E5" s="55"/>
      <c r="F5"/>
    </row>
    <row r="6" spans="2:6" ht="14.5" x14ac:dyDescent="0.35">
      <c r="D6" s="57"/>
      <c r="E6" s="55"/>
      <c r="F6"/>
    </row>
    <row r="7" spans="2:6" x14ac:dyDescent="0.5">
      <c r="B7" s="23" t="s">
        <v>0</v>
      </c>
      <c r="C7" s="56" t="s">
        <v>1</v>
      </c>
      <c r="D7" s="56" t="s">
        <v>19</v>
      </c>
      <c r="E7" s="56" t="s">
        <v>2</v>
      </c>
      <c r="F7" s="23" t="s">
        <v>8</v>
      </c>
    </row>
    <row r="8" spans="2:6" ht="29.5" x14ac:dyDescent="1.1499999999999999">
      <c r="B8" s="103" t="str" cm="1">
        <f t="array" ref="B8:E19">_xlfn._xlws.FILTER(
   CHOOSE({1,2,3,4},
      LISTADEPRODUCTOS[CODIGO],
      LISTADEPRODUCTOS[NOMBRE],
      LISTADEPRODUCTOS[MARCA],
      LISTADEPRODUCTOS[PRECIO V/U]
   ),
   ISNUMBER(SEARCH(D3, LISTADEPRODUCTOS[NOMBRE])),
   "No encontrado"
)</f>
        <v>KMF2454</v>
      </c>
      <c r="C8" s="104" t="str">
        <v>KIT MINI FAVORITOS</v>
      </c>
      <c r="D8" s="105" t="str">
        <v xml:space="preserve">Trendy </v>
      </c>
      <c r="E8" s="106">
        <v>0</v>
      </c>
      <c r="F8" s="107">
        <f>IF(TRIM(B8)="","",IFERROR(
   _xlfn.XLOOKUP(B8, TABLAINVENTARIOS[CODIGO], TABLAINVENTARIOS[STOCK]),
   ""
))</f>
        <v>0</v>
      </c>
    </row>
    <row r="9" spans="2:6" ht="29.5" x14ac:dyDescent="1.1499999999999999">
      <c r="B9" s="108" t="str">
        <v>MT2397</v>
      </c>
      <c r="C9" s="104" t="str">
        <v>KIT SPLASH POLLY POCKET MORADO</v>
      </c>
      <c r="D9" s="105" t="str">
        <v>Trendy</v>
      </c>
      <c r="E9" s="106">
        <v>30000</v>
      </c>
      <c r="F9" s="107">
        <f>IF(TRIM(B9)="","",IFERROR(
   _xlfn.XLOOKUP(B9, TABLAINVENTARIOS[CODIGO], TABLAINVENTARIOS[STOCK]),
   ""
))</f>
        <v>0</v>
      </c>
    </row>
    <row r="10" spans="2:6" ht="29.5" x14ac:dyDescent="1.1499999999999999">
      <c r="B10" s="108" t="str">
        <v>MT2396</v>
      </c>
      <c r="C10" s="104" t="str">
        <v>KIT SPLASH POLLY POCKET ROSADO</v>
      </c>
      <c r="D10" s="105" t="str">
        <v xml:space="preserve">Trendy </v>
      </c>
      <c r="E10" s="106">
        <v>30000</v>
      </c>
      <c r="F10" s="107">
        <f>IF(TRIM(B10)="","",IFERROR(
   _xlfn.XLOOKUP(B10, TABLAINVENTARIOS[CODIGO], TABLAINVENTARIOS[STOCK]),
   ""
))</f>
        <v>1</v>
      </c>
    </row>
    <row r="11" spans="2:6" ht="29.5" x14ac:dyDescent="1.1499999999999999">
      <c r="B11" s="108" t="str">
        <v>MT2398</v>
      </c>
      <c r="C11" s="104" t="str">
        <v>KIT SPLASH POLLY POCKET AGUAMARINA</v>
      </c>
      <c r="D11" s="105" t="str">
        <v xml:space="preserve">Trendy </v>
      </c>
      <c r="E11" s="106">
        <v>30000</v>
      </c>
      <c r="F11" s="107">
        <f>IF(TRIM(B11)="","",IFERROR(
   _xlfn.XLOOKUP(B11, TABLAINVENTARIOS[CODIGO], TABLAINVENTARIOS[STOCK]),
   ""
))</f>
        <v>1</v>
      </c>
    </row>
    <row r="12" spans="2:6" ht="29.5" x14ac:dyDescent="1.1499999999999999">
      <c r="B12" s="108" t="str">
        <v>DY2102</v>
      </c>
      <c r="C12" s="104" t="str">
        <v>KIT CEJAS VILLANOS</v>
      </c>
      <c r="D12" s="109" t="str">
        <v>Trendy</v>
      </c>
      <c r="E12" s="106">
        <v>20000</v>
      </c>
      <c r="F12" s="107">
        <f>IF(TRIM(B12)="","",IFERROR(
   _xlfn.XLOOKUP(B12, TABLAINVENTARIOS[CODIGO], TABLAINVENTARIOS[STOCK]),
   ""
))</f>
        <v>3</v>
      </c>
    </row>
    <row r="13" spans="2:6" ht="29.5" x14ac:dyDescent="1.1499999999999999">
      <c r="B13" s="108" t="str">
        <v>MT2393</v>
      </c>
      <c r="C13" s="104" t="str">
        <v>KIT GLOSS BARBIE</v>
      </c>
      <c r="D13" s="109" t="str">
        <v>Trendy</v>
      </c>
      <c r="E13" s="106">
        <v>18000</v>
      </c>
      <c r="F13" s="107">
        <f>IF(TRIM(B13)="","",IFERROR(
   _xlfn.XLOOKUP(B13, TABLAINVENTARIOS[CODIGO], TABLAINVENTARIOS[STOCK]),
   ""
))</f>
        <v>2</v>
      </c>
    </row>
    <row r="14" spans="2:6" ht="29.5" x14ac:dyDescent="1.1499999999999999">
      <c r="B14" s="108" t="str">
        <v>MT2392</v>
      </c>
      <c r="C14" s="104" t="str">
        <v>KIT PRIMERY FIJADOR BARBIE</v>
      </c>
      <c r="D14" s="109" t="str">
        <v>Trendy</v>
      </c>
      <c r="E14" s="106">
        <v>20000</v>
      </c>
      <c r="F14" s="107">
        <f>IF(TRIM(B14)="","",IFERROR(
   _xlfn.XLOOKUP(B14, TABLAINVENTARIOS[CODIGO], TABLAINVENTARIOS[STOCK]),
   ""
))</f>
        <v>2</v>
      </c>
    </row>
    <row r="15" spans="2:6" ht="29.5" x14ac:dyDescent="1.1499999999999999">
      <c r="B15" s="110" t="str">
        <v>KPN2248</v>
      </c>
      <c r="C15" s="104" t="str">
        <v>KIT RUBOR Y GLOSS PINKY</v>
      </c>
      <c r="D15" s="109" t="str">
        <v>Trendy</v>
      </c>
      <c r="E15" s="106">
        <v>15000</v>
      </c>
      <c r="F15" s="107">
        <f>IF(TRIM(B15)="","",IFERROR(
   _xlfn.XLOOKUP(B15, TABLAINVENTARIOS[CODIGO], TABLAINVENTARIOS[STOCK]),
   ""
))</f>
        <v>0</v>
      </c>
    </row>
    <row r="16" spans="2:6" ht="29.5" x14ac:dyDescent="1.1499999999999999">
      <c r="B16" s="111" t="str">
        <v xml:space="preserve">GE18 </v>
      </c>
      <c r="C16" s="111" t="str">
        <v>KIT PESTAÑINA PESTAÑINA FORTALECEDORA</v>
      </c>
      <c r="D16" s="112" t="str">
        <v>Trendy</v>
      </c>
      <c r="E16" s="113">
        <v>25000</v>
      </c>
      <c r="F16" s="107">
        <f>IF(TRIM(B16)="","",IFERROR(
   _xlfn.XLOOKUP(B16, TABLAINVENTARIOS[CODIGO], TABLAINVENTARIOS[STOCK]),
   ""
))</f>
        <v>2</v>
      </c>
    </row>
    <row r="17" spans="2:6" ht="29.5" x14ac:dyDescent="1.1499999999999999">
      <c r="B17" s="111" t="str">
        <v>DY2098</v>
      </c>
      <c r="C17" s="111" t="str">
        <v>KIT FURIA KIT FURIA PARA LABIOS</v>
      </c>
      <c r="D17" s="112" t="str">
        <v>Trendy</v>
      </c>
      <c r="E17" s="113">
        <v>25000</v>
      </c>
      <c r="F17" s="107">
        <f>IF(TRIM(B17)="","",IFERROR(
   _xlfn.XLOOKUP(B17, TABLAINVENTARIOS[CODIGO], TABLAINVENTARIOS[STOCK]),
   ""
))</f>
        <v>1</v>
      </c>
    </row>
    <row r="18" spans="2:6" ht="29.5" x14ac:dyDescent="1.1499999999999999">
      <c r="B18" s="111" t="str">
        <v>KBP2506</v>
      </c>
      <c r="C18" s="111" t="str">
        <v>BROCHAS KIT DE BROCHAS</v>
      </c>
      <c r="D18" s="112" t="str">
        <v>Trendy</v>
      </c>
      <c r="E18" s="113">
        <v>25000</v>
      </c>
      <c r="F18" s="107">
        <f>IF(TRIM(B18)="","",IFERROR(
   _xlfn.XLOOKUP(B18, TABLAINVENTARIOS[CODIGO], TABLAINVENTARIOS[STOCK]),
   ""
))</f>
        <v>1</v>
      </c>
    </row>
    <row r="19" spans="2:6" ht="29.5" x14ac:dyDescent="1.1499999999999999">
      <c r="B19" s="111" t="str">
        <v>ML003</v>
      </c>
      <c r="C19" s="111" t="str">
        <v>MILAGROS KITS SH MILAGROS KIDS</v>
      </c>
      <c r="D19" s="112" t="str">
        <v>Milagros</v>
      </c>
      <c r="E19" s="113">
        <v>35000</v>
      </c>
      <c r="F19" s="107">
        <f>IF(TRIM(B19)="","",IFERROR(
   _xlfn.XLOOKUP(B19, TABLAINVENTARIOS[CODIGO], TABLAINVENTARIOS[STOCK]),
   ""
))</f>
        <v>2</v>
      </c>
    </row>
    <row r="20" spans="2:6" ht="29.5" x14ac:dyDescent="1.1499999999999999">
      <c r="B20" s="111"/>
      <c r="C20" s="111"/>
      <c r="D20" s="112"/>
      <c r="E20" s="113"/>
      <c r="F20" s="107" t="str">
        <f>IF(TRIM(B20)="","",IFERROR(
   _xlfn.XLOOKUP(B20, TABLAINVENTARIOS[CODIGO], TABLAINVENTARIOS[STOCK]),
   ""
))</f>
        <v/>
      </c>
    </row>
    <row r="21" spans="2:6" ht="29.5" x14ac:dyDescent="1.1499999999999999">
      <c r="B21" s="111"/>
      <c r="C21" s="111"/>
      <c r="D21" s="112"/>
      <c r="E21" s="113"/>
      <c r="F21" s="107" t="str">
        <f>IF(TRIM(B21)="","",IFERROR(
   _xlfn.XLOOKUP(B21, TABLAINVENTARIOS[CODIGO], TABLAINVENTARIOS[STOCK]),
   ""
))</f>
        <v/>
      </c>
    </row>
    <row r="22" spans="2:6" ht="29.5" x14ac:dyDescent="1.1499999999999999">
      <c r="B22" s="111"/>
      <c r="C22" s="111"/>
      <c r="D22" s="112"/>
      <c r="E22" s="113"/>
      <c r="F22" s="107" t="str">
        <f>IF(TRIM(B22)="","",IFERROR(
   _xlfn.XLOOKUP(B22, TABLAINVENTARIOS[CODIGO], TABLAINVENTARIOS[STOCK]),
   ""
))</f>
        <v/>
      </c>
    </row>
    <row r="23" spans="2:6" ht="29.5" x14ac:dyDescent="1.1499999999999999">
      <c r="B23" s="111"/>
      <c r="C23" s="111"/>
      <c r="D23" s="112"/>
      <c r="E23" s="113"/>
      <c r="F23" s="107" t="str">
        <f>IF(TRIM(B23)="","",IFERROR(
   _xlfn.XLOOKUP(B23, TABLAINVENTARIOS[CODIGO], TABLAINVENTARIOS[STOCK]),
   ""
))</f>
        <v/>
      </c>
    </row>
    <row r="24" spans="2:6" ht="29.5" x14ac:dyDescent="1.1499999999999999">
      <c r="B24" s="111"/>
      <c r="C24" s="111"/>
      <c r="D24" s="112"/>
      <c r="E24" s="113"/>
      <c r="F24" s="107" t="str">
        <f>IF(TRIM(B24)="","",IFERROR(
   _xlfn.XLOOKUP(B24, TABLAINVENTARIOS[CODIGO], TABLAINVENTARIOS[STOCK]),
   ""
))</f>
        <v/>
      </c>
    </row>
    <row r="25" spans="2:6" ht="29.5" x14ac:dyDescent="1.1499999999999999">
      <c r="B25" s="111"/>
      <c r="C25" s="111"/>
      <c r="D25" s="112"/>
      <c r="E25" s="113"/>
      <c r="F25" s="107" t="str">
        <f>IF(TRIM(B25)="","",IFERROR(
   _xlfn.XLOOKUP(B25, TABLAINVENTARIOS[CODIGO], TABLAINVENTARIOS[STOCK]),
   ""
))</f>
        <v/>
      </c>
    </row>
    <row r="26" spans="2:6" ht="29.5" x14ac:dyDescent="1.1499999999999999">
      <c r="B26" s="111"/>
      <c r="C26" s="111"/>
      <c r="D26" s="112"/>
      <c r="E26" s="113"/>
      <c r="F26" s="107" t="str">
        <f>IF(TRIM(B26)="","",IFERROR(
   _xlfn.XLOOKUP(B26, TABLAINVENTARIOS[CODIGO], TABLAINVENTARIOS[STOCK]),
   ""
))</f>
        <v/>
      </c>
    </row>
    <row r="27" spans="2:6" ht="29.5" x14ac:dyDescent="1.1499999999999999">
      <c r="B27" s="111"/>
      <c r="C27" s="111"/>
      <c r="D27" s="112"/>
      <c r="E27" s="113"/>
      <c r="F27" s="107" t="str">
        <f>IF(TRIM(B27)="","",IFERROR(
   _xlfn.XLOOKUP(B27, TABLAINVENTARIOS[CODIGO], TABLAINVENTARIOS[STOCK]),
   ""
))</f>
        <v/>
      </c>
    </row>
    <row r="28" spans="2:6" ht="29.5" x14ac:dyDescent="1.1499999999999999">
      <c r="B28" s="111"/>
      <c r="C28" s="111"/>
      <c r="D28" s="112"/>
      <c r="E28" s="113"/>
      <c r="F28" s="107" t="str">
        <f>IF(TRIM(B28)="","",IFERROR(
   _xlfn.XLOOKUP(B28, TABLAINVENTARIOS[CODIGO], TABLAINVENTARIOS[STOCK]),
   ""
))</f>
        <v/>
      </c>
    </row>
    <row r="29" spans="2:6" ht="29.5" x14ac:dyDescent="1.1499999999999999">
      <c r="B29" s="111"/>
      <c r="C29" s="111"/>
      <c r="D29" s="112"/>
      <c r="E29" s="113"/>
      <c r="F29" s="107" t="str">
        <f>IF(TRIM(B29)="","",IFERROR(
   _xlfn.XLOOKUP(B29, TABLAINVENTARIOS[CODIGO], TABLAINVENTARIOS[STOCK]),
   ""
))</f>
        <v/>
      </c>
    </row>
    <row r="30" spans="2:6" ht="29.5" x14ac:dyDescent="1.1499999999999999">
      <c r="B30" s="111"/>
      <c r="C30" s="111"/>
      <c r="D30" s="112"/>
      <c r="E30" s="113"/>
      <c r="F30" s="107" t="str">
        <f>IF(TRIM(B30)="","",IFERROR(
   _xlfn.XLOOKUP(B30, TABLAINVENTARIOS[CODIGO], TABLAINVENTARIOS[STOCK]),
   ""
))</f>
        <v/>
      </c>
    </row>
    <row r="31" spans="2:6" ht="29.5" x14ac:dyDescent="1.1499999999999999">
      <c r="B31" s="111"/>
      <c r="C31" s="111"/>
      <c r="D31" s="112"/>
      <c r="E31" s="113"/>
      <c r="F31" s="107" t="str">
        <f>IF(TRIM(B31)="","",IFERROR(
   _xlfn.XLOOKUP(B31, TABLAINVENTARIOS[CODIGO], TABLAINVENTARIOS[STOCK]),
   ""
))</f>
        <v/>
      </c>
    </row>
    <row r="32" spans="2:6" ht="29.5" x14ac:dyDescent="1.1499999999999999">
      <c r="B32" s="111"/>
      <c r="C32" s="111"/>
      <c r="D32" s="112"/>
      <c r="E32" s="113"/>
      <c r="F32" s="107" t="str">
        <f>IF(TRIM(B32)="","",IFERROR(
   _xlfn.XLOOKUP(B32, TABLAINVENTARIOS[CODIGO], TABLAINVENTARIOS[STOCK]),
   ""
))</f>
        <v/>
      </c>
    </row>
    <row r="33" spans="2:6" ht="29.5" x14ac:dyDescent="1.1499999999999999">
      <c r="B33" s="111"/>
      <c r="C33" s="111"/>
      <c r="D33" s="112"/>
      <c r="E33" s="113"/>
      <c r="F33" s="107" t="str">
        <f>IF(TRIM(B33)="","",IFERROR(
   _xlfn.XLOOKUP(B33, TABLAINVENTARIOS[CODIGO], TABLAINVENTARIOS[STOCK]),
   ""
))</f>
        <v/>
      </c>
    </row>
    <row r="34" spans="2:6" ht="29.5" x14ac:dyDescent="1.1499999999999999">
      <c r="B34" s="111"/>
      <c r="C34" s="111"/>
      <c r="D34" s="112"/>
      <c r="E34" s="113"/>
      <c r="F34" s="107" t="str">
        <f>IF(TRIM(B34)="","",IFERROR(
   _xlfn.XLOOKUP(B34, TABLAINVENTARIOS[CODIGO], TABLAINVENTARIOS[STOCK]),
   ""
))</f>
        <v/>
      </c>
    </row>
    <row r="35" spans="2:6" ht="29.5" x14ac:dyDescent="1.1499999999999999">
      <c r="B35" s="111"/>
      <c r="C35" s="111"/>
      <c r="D35" s="112"/>
      <c r="E35" s="113"/>
      <c r="F35" s="107" t="str">
        <f>IF(TRIM(B35)="","",IFERROR(
   _xlfn.XLOOKUP(B35, TABLAINVENTARIOS[CODIGO], TABLAINVENTARIOS[STOCK]),
   ""
))</f>
        <v/>
      </c>
    </row>
    <row r="36" spans="2:6" ht="29.5" x14ac:dyDescent="1.1499999999999999">
      <c r="B36" s="111"/>
      <c r="C36" s="111"/>
      <c r="D36" s="112"/>
      <c r="E36" s="113"/>
      <c r="F36" s="107" t="str">
        <f>IF(TRIM(B36)="","",IFERROR(
   _xlfn.XLOOKUP(B36, TABLAINVENTARIOS[CODIGO], TABLAINVENTARIOS[STOCK]),
   ""
))</f>
        <v/>
      </c>
    </row>
    <row r="37" spans="2:6" ht="29.5" x14ac:dyDescent="1.1499999999999999">
      <c r="B37" s="111"/>
      <c r="C37" s="111"/>
      <c r="D37" s="112"/>
      <c r="E37" s="113"/>
      <c r="F37" s="107" t="str">
        <f>IF(TRIM(B37)="","",IFERROR(
   _xlfn.XLOOKUP(B37, TABLAINVENTARIOS[CODIGO], TABLAINVENTARIOS[STOCK]),
   ""
))</f>
        <v/>
      </c>
    </row>
    <row r="38" spans="2:6" ht="29.5" x14ac:dyDescent="1.1499999999999999">
      <c r="B38" s="111"/>
      <c r="C38" s="111"/>
      <c r="D38" s="112"/>
      <c r="E38" s="113"/>
      <c r="F38" s="107" t="str">
        <f>IF(TRIM(B38)="","",IFERROR(
   _xlfn.XLOOKUP(B38, TABLAINVENTARIOS[CODIGO], TABLAINVENTARIOS[STOCK]),
   ""
))</f>
        <v/>
      </c>
    </row>
    <row r="39" spans="2:6" ht="29.5" x14ac:dyDescent="1.1499999999999999">
      <c r="B39" s="111"/>
      <c r="C39" s="111"/>
      <c r="D39" s="112"/>
      <c r="E39" s="113"/>
      <c r="F39" s="107" t="str">
        <f>IF(TRIM(B39)="","",IFERROR(
   _xlfn.XLOOKUP(B39, TABLAINVENTARIOS[CODIGO], TABLAINVENTARIOS[STOCK]),
   ""
))</f>
        <v/>
      </c>
    </row>
    <row r="40" spans="2:6" ht="29.5" x14ac:dyDescent="1.1499999999999999">
      <c r="B40" s="111"/>
      <c r="C40" s="111"/>
      <c r="D40" s="112"/>
      <c r="E40" s="113"/>
      <c r="F40" s="107" t="str">
        <f>IF(TRIM(B40)="","",IFERROR(
   _xlfn.XLOOKUP(B40, TABLAINVENTARIOS[CODIGO], TABLAINVENTARIOS[STOCK]),
   ""
))</f>
        <v/>
      </c>
    </row>
    <row r="41" spans="2:6" ht="29.5" x14ac:dyDescent="1.1499999999999999">
      <c r="B41" s="111"/>
      <c r="C41" s="111"/>
      <c r="D41" s="112"/>
      <c r="E41" s="113"/>
      <c r="F41" s="107" t="str">
        <f>IF(TRIM(B41)="","",IFERROR(
   _xlfn.XLOOKUP(B41, TABLAINVENTARIOS[CODIGO], TABLAINVENTARIOS[STOCK]),
   ""
))</f>
        <v/>
      </c>
    </row>
    <row r="42" spans="2:6" ht="29.5" x14ac:dyDescent="1.1499999999999999">
      <c r="B42" s="111"/>
      <c r="C42" s="111"/>
      <c r="D42" s="112"/>
      <c r="E42" s="113"/>
      <c r="F42" s="107" t="str">
        <f>IF(TRIM(B42)="","",IFERROR(
   _xlfn.XLOOKUP(B42, TABLAINVENTARIOS[CODIGO], TABLAINVENTARIOS[STOCK]),
   ""
))</f>
        <v/>
      </c>
    </row>
    <row r="43" spans="2:6" ht="29.5" x14ac:dyDescent="1.1499999999999999">
      <c r="B43" s="111"/>
      <c r="C43" s="111"/>
      <c r="D43" s="112"/>
      <c r="E43" s="113"/>
      <c r="F43" s="107" t="str">
        <f>IF(TRIM(B43)="","",IFERROR(
   _xlfn.XLOOKUP(B43, TABLAINVENTARIOS[CODIGO], TABLAINVENTARIOS[STOCK]),
   ""
))</f>
        <v/>
      </c>
    </row>
    <row r="44" spans="2:6" ht="29.5" x14ac:dyDescent="1.1499999999999999">
      <c r="B44" s="111"/>
      <c r="C44" s="111"/>
      <c r="D44" s="112"/>
      <c r="E44" s="113"/>
      <c r="F44" s="107" t="str">
        <f>IF(TRIM(B44)="","",IFERROR(
   _xlfn.XLOOKUP(B44, TABLAINVENTARIOS[CODIGO], TABLAINVENTARIOS[STOCK]),
   ""
))</f>
        <v/>
      </c>
    </row>
    <row r="45" spans="2:6" ht="29.5" x14ac:dyDescent="1.1499999999999999">
      <c r="B45" s="111"/>
      <c r="C45" s="111"/>
      <c r="D45" s="112"/>
      <c r="E45" s="113"/>
      <c r="F45" s="107" t="str">
        <f>IF(TRIM(B45)="","",IFERROR(
   _xlfn.XLOOKUP(B45, TABLAINVENTARIOS[CODIGO], TABLAINVENTARIOS[STOCK]),
   ""
))</f>
        <v/>
      </c>
    </row>
    <row r="46" spans="2:6" ht="29.5" x14ac:dyDescent="1.1499999999999999">
      <c r="B46" s="111"/>
      <c r="C46" s="111"/>
      <c r="D46" s="112"/>
      <c r="E46" s="113"/>
      <c r="F46" s="107" t="str">
        <f>IF(TRIM(B46)="","",IFERROR(
   _xlfn.XLOOKUP(B46, TABLAINVENTARIOS[CODIGO], TABLAINVENTARIOS[STOCK]),
   ""
))</f>
        <v/>
      </c>
    </row>
    <row r="47" spans="2:6" ht="29.5" x14ac:dyDescent="1.1499999999999999">
      <c r="B47" s="111"/>
      <c r="C47" s="111"/>
      <c r="D47" s="112"/>
      <c r="E47" s="113"/>
      <c r="F47" s="107" t="str">
        <f>IF(TRIM(B47)="","",IFERROR(
   _xlfn.XLOOKUP(B47, TABLAINVENTARIOS[CODIGO], TABLAINVENTARIOS[STOCK]),
   ""
))</f>
        <v/>
      </c>
    </row>
    <row r="48" spans="2:6" x14ac:dyDescent="0.5">
      <c r="B48" s="22"/>
      <c r="C48" s="22"/>
      <c r="D48" s="65"/>
      <c r="E48" s="67"/>
      <c r="F48" s="69"/>
    </row>
  </sheetData>
  <mergeCells count="1">
    <mergeCell ref="B3:C3"/>
  </mergeCells>
  <dataValidations count="1">
    <dataValidation type="list" allowBlank="1" showInputMessage="1" showErrorMessage="1" sqref="E8:E15" xr:uid="{E79E8C52-0735-4AB8-802A-421B0F4B8E55}">
      <formula1>INDIRECT("LISTADEPRODUCTOS[CODIGO]")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3CC50-629A-48D5-B83F-F22553304564}">
  <sheetPr codeName="Hoja4"/>
  <dimension ref="B2:J22"/>
  <sheetViews>
    <sheetView showGridLines="0" zoomScaleNormal="100" zoomScaleSheetLayoutView="104" workbookViewId="0">
      <selection activeCell="C4" sqref="C4:E4"/>
    </sheetView>
  </sheetViews>
  <sheetFormatPr baseColWidth="10" defaultRowHeight="14.5" x14ac:dyDescent="0.35"/>
  <cols>
    <col min="2" max="2" width="23.1796875" customWidth="1"/>
    <col min="3" max="3" width="46.81640625" bestFit="1" customWidth="1"/>
    <col min="4" max="5" width="22.1796875" customWidth="1"/>
    <col min="6" max="6" width="19.26953125" customWidth="1"/>
    <col min="7" max="7" width="20.54296875" bestFit="1" customWidth="1"/>
    <col min="8" max="8" width="11.7265625" style="81" bestFit="1" customWidth="1"/>
    <col min="9" max="9" width="10.26953125" hidden="1" customWidth="1"/>
    <col min="10" max="10" width="24.81640625" hidden="1" customWidth="1"/>
    <col min="12" max="12" width="16" bestFit="1" customWidth="1"/>
    <col min="13" max="13" width="16.453125" customWidth="1"/>
  </cols>
  <sheetData>
    <row r="2" spans="2:10" ht="28.5" customHeight="1" x14ac:dyDescent="0.35"/>
    <row r="3" spans="2:10" ht="28.5" x14ac:dyDescent="0.65">
      <c r="B3" s="122" t="s">
        <v>10</v>
      </c>
      <c r="C3" s="122"/>
      <c r="D3" s="122"/>
      <c r="E3" s="122"/>
      <c r="F3" s="122"/>
      <c r="G3" s="122"/>
      <c r="H3" s="122"/>
    </row>
    <row r="4" spans="2:10" ht="16" x14ac:dyDescent="0.4">
      <c r="B4" s="75" t="s">
        <v>11</v>
      </c>
      <c r="C4" s="135"/>
      <c r="D4" s="135"/>
      <c r="E4" s="135"/>
      <c r="F4" s="34" t="s">
        <v>12</v>
      </c>
      <c r="G4" s="76">
        <f ca="1">TODAY()</f>
        <v>46159</v>
      </c>
      <c r="H4" s="82"/>
    </row>
    <row r="5" spans="2:10" x14ac:dyDescent="0.35">
      <c r="B5" s="115"/>
      <c r="C5" s="115"/>
      <c r="D5" s="115"/>
      <c r="E5" s="115"/>
      <c r="F5" s="115"/>
      <c r="G5" s="115"/>
      <c r="H5" s="115"/>
    </row>
    <row r="6" spans="2:10" ht="23.5" x14ac:dyDescent="0.55000000000000004">
      <c r="B6" s="123" t="s">
        <v>13</v>
      </c>
      <c r="C6" s="123"/>
      <c r="D6" s="123"/>
      <c r="E6" s="123"/>
      <c r="F6" s="123"/>
      <c r="G6" s="123"/>
      <c r="H6" s="123"/>
    </row>
    <row r="7" spans="2:10" x14ac:dyDescent="0.35">
      <c r="B7" s="11" t="s">
        <v>0</v>
      </c>
      <c r="C7" s="10" t="s">
        <v>15</v>
      </c>
      <c r="D7" s="18" t="s">
        <v>19</v>
      </c>
      <c r="E7" s="11" t="s">
        <v>14</v>
      </c>
      <c r="F7" s="7" t="s">
        <v>2</v>
      </c>
      <c r="G7" s="85" t="s">
        <v>481</v>
      </c>
      <c r="H7" s="12" t="s">
        <v>16</v>
      </c>
      <c r="I7" s="78" t="s">
        <v>475</v>
      </c>
      <c r="J7" s="78" t="s">
        <v>480</v>
      </c>
    </row>
    <row r="8" spans="2:10" x14ac:dyDescent="0.35">
      <c r="B8" s="60"/>
      <c r="C8" s="35" t="str">
        <f>IFERROR(VLOOKUP(DETALLE_VENTA[[#This Row],[CODIGO]],LISTADEPRODUCTOS[],2,FALSE), "")</f>
        <v/>
      </c>
      <c r="D8" s="36" t="str">
        <f>IFERROR(VLOOKUP(DETALLE_VENTA[[#This Row],[CODIGO]],LISTADEPRODUCTOS[],3,FALSE), " ")</f>
        <v xml:space="preserve"> </v>
      </c>
      <c r="E8" s="6"/>
      <c r="F8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8" s="86"/>
      <c r="H8" s="21" t="str">
        <f>IFERROR(DETALLE_VENTA[[#This Row],[CANTIDAD]]*DETALLE_VENTA[[#This Row],[PRECIO]], "")</f>
        <v/>
      </c>
      <c r="I8" s="83" t="str">
        <f>IFERROR(VLOOKUP(DETALLE_VENTA[[#This Row],[CODIGO]],LISTADEPRODUCTOS[],6,FALSE), "")</f>
        <v/>
      </c>
      <c r="J8" s="84" t="str">
        <f>IF(DETALLE_VENTA[[#This Row],[TIPO]]="PRODUCTO",
   _xlfn.XLOOKUP(DETALLE_VENTA[[#This Row],[CODIGO]],
           LISTADEPRODUCTOS[CODIGO],
          LISTADEPRODUCTOS[PRECIO V/U]),
   ""
)</f>
        <v/>
      </c>
    </row>
    <row r="9" spans="2:10" x14ac:dyDescent="0.35">
      <c r="B9" s="60"/>
      <c r="C9" s="35" t="str">
        <f>IFERROR(VLOOKUP(DETALLE_VENTA[[#This Row],[CODIGO]],LISTADEPRODUCTOS[],2,FALSE), "")</f>
        <v/>
      </c>
      <c r="D9" s="36" t="str">
        <f>IFERROR(VLOOKUP(DETALLE_VENTA[[#This Row],[CODIGO]],LISTADEPRODUCTOS[],3,FALSE), "")</f>
        <v/>
      </c>
      <c r="E9" s="6"/>
      <c r="F9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9" s="86"/>
      <c r="H9" s="21" t="str">
        <f>IFERROR(DETALLE_VENTA[[#This Row],[CANTIDAD]]*DETALLE_VENTA[[#This Row],[PRECIO]], "")</f>
        <v/>
      </c>
      <c r="I9" s="83" t="str">
        <f>IFERROR(VLOOKUP(DETALLE_VENTA[[#This Row],[CODIGO]],LISTADEPRODUCTOS[],6,FALSE), "")</f>
        <v/>
      </c>
      <c r="J9" s="84" t="str">
        <f>IF(DETALLE_VENTA[[#This Row],[TIPO]]="PRODUCTO",
   _xlfn.XLOOKUP(DETALLE_VENTA[[#This Row],[CODIGO]],
           LISTADEPRODUCTOS[CODIGO],
          LISTADEPRODUCTOS[PRECIO V/U]),
   ""
)</f>
        <v/>
      </c>
    </row>
    <row r="10" spans="2:10" x14ac:dyDescent="0.35">
      <c r="B10" s="60"/>
      <c r="C10" s="35" t="str">
        <f>IFERROR(VLOOKUP(DETALLE_VENTA[[#This Row],[CODIGO]],LISTADEPRODUCTOS[],2,FALSE), "")</f>
        <v/>
      </c>
      <c r="D10" s="36" t="str">
        <f>IFERROR(VLOOKUP(DETALLE_VENTA[[#This Row],[CODIGO]],LISTADEPRODUCTOS[],3,FALSE), "")</f>
        <v/>
      </c>
      <c r="E10" s="6"/>
      <c r="F10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10" s="86"/>
      <c r="H10" s="21" t="str">
        <f>IFERROR(DETALLE_VENTA[[#This Row],[CANTIDAD]]*DETALLE_VENTA[[#This Row],[PRECIO]], "")</f>
        <v/>
      </c>
      <c r="I10" s="83" t="str">
        <f>IFERROR(VLOOKUP(DETALLE_VENTA[[#This Row],[CODIGO]],LISTADEPRODUCTOS[],6,FALSE), "")</f>
        <v/>
      </c>
      <c r="J10" s="84" t="str">
        <f>IF(DETALLE_VENTA[[#This Row],[TIPO]]="PRODUCTO",
   _xlfn.XLOOKUP(DETALLE_VENTA[[#This Row],[CODIGO]],
           LISTADEPRODUCTOS[CODIGO],
          LISTADEPRODUCTOS[PRECIO V/U]),
   ""
)</f>
        <v/>
      </c>
    </row>
    <row r="11" spans="2:10" x14ac:dyDescent="0.35">
      <c r="B11" s="60"/>
      <c r="C11" s="35" t="str">
        <f>IFERROR(VLOOKUP(DETALLE_VENTA[[#This Row],[CODIGO]],LISTADEPRODUCTOS[],2,FALSE), "")</f>
        <v/>
      </c>
      <c r="D11" s="36" t="str">
        <f>IFERROR(VLOOKUP(DETALLE_VENTA[[#This Row],[CODIGO]],LISTADEPRODUCTOS[],3,FALSE), "")</f>
        <v/>
      </c>
      <c r="E11" s="6"/>
      <c r="F11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11" s="86"/>
      <c r="H11" s="21" t="str">
        <f>IFERROR(DETALLE_VENTA[[#This Row],[CANTIDAD]]*DETALLE_VENTA[[#This Row],[PRECIO]], "")</f>
        <v/>
      </c>
      <c r="I11" s="83" t="str">
        <f>IFERROR(VLOOKUP(DETALLE_VENTA[[#This Row],[CODIGO]],LISTADEPRODUCTOS[],6,FALSE), "")</f>
        <v/>
      </c>
      <c r="J11" s="84" t="str">
        <f>IF(DETALLE_VENTA[[#This Row],[TIPO]]="PRODUCTO",
   _xlfn.XLOOKUP(DETALLE_VENTA[[#This Row],[CODIGO]],
           LISTADEPRODUCTOS[CODIGO],
          LISTADEPRODUCTOS[PRECIO V/U]),
   ""
)</f>
        <v/>
      </c>
    </row>
    <row r="12" spans="2:10" x14ac:dyDescent="0.35">
      <c r="B12" s="60"/>
      <c r="C12" s="35" t="str">
        <f>IFERROR(VLOOKUP(DETALLE_VENTA[[#This Row],[CODIGO]],LISTADEPRODUCTOS[],2,FALSE), "")</f>
        <v/>
      </c>
      <c r="D12" s="36" t="str">
        <f>IFERROR(VLOOKUP(DETALLE_VENTA[[#This Row],[CODIGO]],LISTADEPRODUCTOS[],3,FALSE), "")</f>
        <v/>
      </c>
      <c r="E12" s="6"/>
      <c r="F12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12" s="86"/>
      <c r="H12" s="21" t="str">
        <f>IFERROR(DETALLE_VENTA[[#This Row],[CANTIDAD]]*DETALLE_VENTA[[#This Row],[PRECIO]], "")</f>
        <v/>
      </c>
      <c r="I12" s="83" t="str">
        <f>IFERROR(VLOOKUP(DETALLE_VENTA[[#This Row],[CODIGO]],LISTADEPRODUCTOS[],6,FALSE), "")</f>
        <v/>
      </c>
      <c r="J12" s="84" t="str">
        <f>IF(DETALLE_VENTA[[#This Row],[TIPO]]="PRODUCTO",
   _xlfn.XLOOKUP(DETALLE_VENTA[[#This Row],[CODIGO]],
           LISTADEPRODUCTOS[CODIGO],
          LISTADEPRODUCTOS[PRECIO V/U]),
   ""
)</f>
        <v/>
      </c>
    </row>
    <row r="13" spans="2:10" x14ac:dyDescent="0.35">
      <c r="B13" s="60"/>
      <c r="C13" s="35" t="str">
        <f>IFERROR(VLOOKUP(DETALLE_VENTA[[#This Row],[CODIGO]],LISTADEPRODUCTOS[],2,FALSE), "")</f>
        <v/>
      </c>
      <c r="D13" s="36" t="str">
        <f>IFERROR(VLOOKUP(DETALLE_VENTA[[#This Row],[CODIGO]],LISTADEPRODUCTOS[],3,FALSE), "")</f>
        <v/>
      </c>
      <c r="E13" s="6"/>
      <c r="F13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13" s="86"/>
      <c r="H13" s="21" t="str">
        <f>IFERROR(DETALLE_VENTA[[#This Row],[CANTIDAD]]*DETALLE_VENTA[[#This Row],[PRECIO]], "")</f>
        <v/>
      </c>
      <c r="I13" s="83" t="str">
        <f>IFERROR(VLOOKUP(DETALLE_VENTA[[#This Row],[CODIGO]],LISTADEPRODUCTOS[],6,FALSE), "")</f>
        <v/>
      </c>
      <c r="J13" s="84" t="str">
        <f>IF(DETALLE_VENTA[[#This Row],[TIPO]]="PRODUCTO",
   _xlfn.XLOOKUP(DETALLE_VENTA[[#This Row],[CODIGO]],
           LISTADEPRODUCTOS[CODIGO],
          LISTADEPRODUCTOS[PRECIO V/U]),
   ""
)</f>
        <v/>
      </c>
    </row>
    <row r="14" spans="2:10" x14ac:dyDescent="0.35">
      <c r="B14" s="60"/>
      <c r="C14" s="37" t="str">
        <f>IFERROR(VLOOKUP(DETALLE_VENTA[[#This Row],[CODIGO]],LISTADEPRODUCTOS[],2,FALSE), "")</f>
        <v/>
      </c>
      <c r="D14" s="36" t="str">
        <f>IFERROR(VLOOKUP(DETALLE_VENTA[[#This Row],[CODIGO]],LISTADEPRODUCTOS[],3,FALSE), "")</f>
        <v/>
      </c>
      <c r="E14" s="38"/>
      <c r="F14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14" s="86"/>
      <c r="H14" s="21" t="str">
        <f>IFERROR(DETALLE_VENTA[[#This Row],[CANTIDAD]]*DETALLE_VENTA[[#This Row],[PRECIO]], "")</f>
        <v/>
      </c>
      <c r="I14" s="83" t="str">
        <f>IFERROR(VLOOKUP(DETALLE_VENTA[[#This Row],[CODIGO]],LISTADEPRODUCTOS[],6,FALSE), "")</f>
        <v/>
      </c>
      <c r="J14" s="84" t="str">
        <f>IF(DETALLE_VENTA[[#This Row],[TIPO]]="PRODUCTO",
   _xlfn.XLOOKUP(DETALLE_VENTA[[#This Row],[CODIGO]],
           LISTADEPRODUCTOS[CODIGO],
          LISTADEPRODUCTOS[PRECIO V/U]),
   ""
)</f>
        <v/>
      </c>
    </row>
    <row r="15" spans="2:10" x14ac:dyDescent="0.35">
      <c r="B15" s="60"/>
      <c r="C15" s="37" t="str">
        <f>IFERROR(VLOOKUP(DETALLE_VENTA[[#This Row],[CODIGO]],LISTADEPRODUCTOS[],2,FALSE), "")</f>
        <v/>
      </c>
      <c r="D15" s="36" t="str">
        <f>IFERROR(VLOOKUP(DETALLE_VENTA[[#This Row],[CODIGO]],LISTADEPRODUCTOS[],3,FALSE), "")</f>
        <v/>
      </c>
      <c r="E15" s="38"/>
      <c r="F15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15" s="86"/>
      <c r="H15" s="21" t="str">
        <f>IFERROR(DETALLE_VENTA[[#This Row],[CANTIDAD]]*DETALLE_VENTA[[#This Row],[PRECIO]], "")</f>
        <v/>
      </c>
      <c r="I15" s="83" t="str">
        <f>IFERROR(VLOOKUP(DETALLE_VENTA[[#This Row],[CODIGO]],LISTADEPRODUCTOS[],6,FALSE), "")</f>
        <v/>
      </c>
      <c r="J15" s="84" t="str">
        <f>IF(DETALLE_VENTA[[#This Row],[TIPO]]="PRODUCTO",
   _xlfn.XLOOKUP(DETALLE_VENTA[[#This Row],[CODIGO]],
           LISTADEPRODUCTOS[CODIGO],
          LISTADEPRODUCTOS[PRECIO V/U]),
   ""
)</f>
        <v/>
      </c>
    </row>
    <row r="16" spans="2:10" x14ac:dyDescent="0.35">
      <c r="B16" s="60"/>
      <c r="C16" s="37" t="str">
        <f>IFERROR(VLOOKUP(DETALLE_VENTA[[#This Row],[CODIGO]],LISTADEPRODUCTOS[],2,FALSE), "")</f>
        <v/>
      </c>
      <c r="D16" s="36" t="str">
        <f>IFERROR(VLOOKUP(DETALLE_VENTA[[#This Row],[CODIGO]],LISTADEPRODUCTOS[],3,FALSE), "")</f>
        <v/>
      </c>
      <c r="E16" s="38"/>
      <c r="F16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16" s="86"/>
      <c r="H16" s="21" t="str">
        <f>IFERROR(DETALLE_VENTA[[#This Row],[CANTIDAD]]*DETALLE_VENTA[[#This Row],[PRECIO]], "")</f>
        <v/>
      </c>
      <c r="I16" s="83" t="str">
        <f>IFERROR(VLOOKUP(DETALLE_VENTA[[#This Row],[CODIGO]],LISTADEPRODUCTOS[],6,FALSE), "")</f>
        <v/>
      </c>
      <c r="J16" s="84" t="str">
        <f>IF(DETALLE_VENTA[[#This Row],[TIPO]]="PRODUCTO",
   _xlfn.XLOOKUP(DETALLE_VENTA[[#This Row],[CODIGO]],
           LISTADEPRODUCTOS[CODIGO],
          LISTADEPRODUCTOS[PRECIO V/U]),
   ""
)</f>
        <v/>
      </c>
    </row>
    <row r="17" spans="2:10" ht="15" thickBot="1" x14ac:dyDescent="0.4">
      <c r="B17" s="60"/>
      <c r="C17" s="37" t="str">
        <f>IFERROR(VLOOKUP(DETALLE_VENTA[[#This Row],[CODIGO]],LISTADEPRODUCTOS[],2,FALSE), "")</f>
        <v/>
      </c>
      <c r="D17" s="36" t="str">
        <f>IFERROR(VLOOKUP(DETALLE_VENTA[[#This Row],[CODIGO]],LISTADEPRODUCTOS[],3,FALSE), "")</f>
        <v/>
      </c>
      <c r="E17" s="38"/>
      <c r="F17" s="20" t="str">
        <f>IF(DETALLE_VENTA[[#This Row],[TIPO]]="SERVICIO",
   DETALLE_VENTA[[#This Row],[PRECIO MANUAL]],
   IF(DETALLE_VENTA[[#This Row],[TIPO]]="PRODUCTO",
      _xlfn.XLOOKUP(DETALLE_VENTA[[#This Row],[CODIGO]],
              LISTADEPRODUCTOS[CODIGO],
              LISTADEPRODUCTOS[PRECIO V/U]),
      ""
   )
)</f>
        <v/>
      </c>
      <c r="G17" s="86"/>
      <c r="H17" s="21" t="str">
        <f>IFERROR(DETALLE_VENTA[[#This Row],[CANTIDAD]]*DETALLE_VENTA[[#This Row],[PRECIO]], "")</f>
        <v/>
      </c>
      <c r="I17" s="83" t="str">
        <f>IFERROR(VLOOKUP(DETALLE_VENTA[[#This Row],[CODIGO]],LISTADEPRODUCTOS[],6,FALSE), "")</f>
        <v/>
      </c>
      <c r="J17" s="84" t="str">
        <f>IF(DETALLE_VENTA[[#This Row],[TIPO]]="PRODUCTO",
   _xlfn.XLOOKUP(DETALLE_VENTA[[#This Row],[CODIGO]],
           LISTADEPRODUCTOS[CODIGO],
          LISTADEPRODUCTOS[PRECIO V/U]),
   ""
)</f>
        <v/>
      </c>
    </row>
    <row r="18" spans="2:10" x14ac:dyDescent="0.35">
      <c r="B18" s="132"/>
      <c r="C18" s="126"/>
      <c r="D18" s="127"/>
      <c r="E18" s="8" t="s">
        <v>17</v>
      </c>
      <c r="F18" s="125">
        <f>SUM(DETALLE_VENTA[TOTAL])</f>
        <v>0</v>
      </c>
      <c r="G18" s="115"/>
      <c r="H18" s="124"/>
    </row>
    <row r="19" spans="2:10" x14ac:dyDescent="0.35">
      <c r="B19" s="133"/>
      <c r="C19" s="128"/>
      <c r="D19" s="129"/>
      <c r="E19" s="8" t="s">
        <v>18</v>
      </c>
      <c r="F19" s="125"/>
      <c r="G19" s="115"/>
      <c r="H19" s="124"/>
    </row>
    <row r="20" spans="2:10" ht="15" thickBot="1" x14ac:dyDescent="0.4">
      <c r="B20" s="134"/>
      <c r="C20" s="130"/>
      <c r="D20" s="131"/>
      <c r="E20" s="9" t="s">
        <v>16</v>
      </c>
      <c r="F20" s="125">
        <f>SUM(F18+F19)</f>
        <v>0</v>
      </c>
      <c r="G20" s="115"/>
      <c r="H20" s="124"/>
    </row>
    <row r="22" spans="2:10" ht="16" x14ac:dyDescent="0.4">
      <c r="B22" s="95" t="s">
        <v>472</v>
      </c>
      <c r="C22" s="96"/>
      <c r="D22" s="94"/>
      <c r="E22" s="97" t="str">
        <f>IF(OR(C22="",D22="",F20=""),"",D22*F20)</f>
        <v/>
      </c>
    </row>
  </sheetData>
  <mergeCells count="10">
    <mergeCell ref="B3:H3"/>
    <mergeCell ref="B5:H5"/>
    <mergeCell ref="B6:H6"/>
    <mergeCell ref="H18:H20"/>
    <mergeCell ref="F20:G20"/>
    <mergeCell ref="C18:D20"/>
    <mergeCell ref="B18:B20"/>
    <mergeCell ref="C4:E4"/>
    <mergeCell ref="F18:G18"/>
    <mergeCell ref="F19:G19"/>
  </mergeCells>
  <phoneticPr fontId="10" type="noConversion"/>
  <dataValidations count="2">
    <dataValidation type="list" allowBlank="1" showInputMessage="1" showErrorMessage="1" sqref="B8:B17" xr:uid="{D2C0B2AA-3FAF-48D2-A818-ED0FB654C4A9}">
      <formula1>INDIRECT("LISTADEPRODUCTOS[CODIGO]")</formula1>
    </dataValidation>
    <dataValidation type="list" allowBlank="1" showInputMessage="1" showErrorMessage="1" sqref="I7:I17" xr:uid="{34CC0E0E-2D1A-4AF5-9DC0-BA4F5EF9E7A9}">
      <mc:AlternateContent xmlns:x12ac="http://schemas.microsoft.com/office/spreadsheetml/2011/1/ac" xmlns:mc="http://schemas.openxmlformats.org/markup-compatibility/2006">
        <mc:Choice Requires="x12ac">
          <x12ac:list>"PRODUCTO,SERVICIO"</x12ac:list>
        </mc:Choice>
        <mc:Fallback>
          <formula1>"PRODUCTO,SERVICIO"</formula1>
        </mc:Fallback>
      </mc:AlternateContent>
    </dataValidation>
  </dataValidations>
  <pageMargins left="0.7" right="0.7" top="0.75" bottom="0.75" header="0.3" footer="0.3"/>
  <pageSetup paperSize="5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BTN_GUARDAR_VENTA">
                <anchor moveWithCells="1" sizeWithCells="1">
                  <from>
                    <xdr:col>2</xdr:col>
                    <xdr:colOff>12700</xdr:colOff>
                    <xdr:row>17</xdr:row>
                    <xdr:rowOff>12700</xdr:rowOff>
                  </from>
                  <to>
                    <xdr:col>3</xdr:col>
                    <xdr:colOff>1536700</xdr:colOff>
                    <xdr:row>19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8C9CA-EDF3-464B-B4A1-371F6EC32ADB}">
  <sheetPr codeName="Hoja12"/>
  <dimension ref="A1:F263"/>
  <sheetViews>
    <sheetView zoomScaleNormal="100" workbookViewId="0">
      <selection activeCell="D269" sqref="D269"/>
    </sheetView>
  </sheetViews>
  <sheetFormatPr baseColWidth="10" defaultRowHeight="14.5" x14ac:dyDescent="0.35"/>
  <cols>
    <col min="1" max="1" width="21.54296875" style="3" customWidth="1"/>
    <col min="2" max="2" width="62.81640625" style="145" bestFit="1" customWidth="1"/>
    <col min="3" max="3" width="21.453125" customWidth="1"/>
    <col min="4" max="4" width="16.26953125" customWidth="1"/>
    <col min="5" max="5" width="21.81640625" customWidth="1"/>
    <col min="6" max="6" width="18" customWidth="1"/>
  </cols>
  <sheetData>
    <row r="1" spans="1:6" x14ac:dyDescent="0.35">
      <c r="A1" s="138" t="s">
        <v>4</v>
      </c>
      <c r="B1" s="138"/>
      <c r="C1" s="138"/>
      <c r="D1" s="138"/>
      <c r="E1" s="138"/>
      <c r="F1" s="138"/>
    </row>
    <row r="2" spans="1:6" x14ac:dyDescent="0.35">
      <c r="A2" s="19" t="s">
        <v>0</v>
      </c>
      <c r="B2" s="143" t="s">
        <v>1</v>
      </c>
      <c r="C2" s="14" t="s">
        <v>19</v>
      </c>
      <c r="D2" s="13" t="s">
        <v>20</v>
      </c>
      <c r="E2" s="13" t="s">
        <v>21</v>
      </c>
      <c r="F2" s="13" t="s">
        <v>475</v>
      </c>
    </row>
    <row r="3" spans="1:6" x14ac:dyDescent="0.35">
      <c r="A3" s="15" t="s">
        <v>28</v>
      </c>
      <c r="B3" s="144" t="s">
        <v>29</v>
      </c>
      <c r="C3" s="5" t="s">
        <v>30</v>
      </c>
      <c r="D3" s="102">
        <v>7000</v>
      </c>
      <c r="E3" s="99">
        <v>15000</v>
      </c>
      <c r="F3" s="79" t="s">
        <v>15</v>
      </c>
    </row>
    <row r="4" spans="1:6" x14ac:dyDescent="0.35">
      <c r="A4" s="15" t="s">
        <v>31</v>
      </c>
      <c r="B4" s="144" t="s">
        <v>32</v>
      </c>
      <c r="C4" s="5" t="s">
        <v>30</v>
      </c>
      <c r="D4" s="102">
        <v>10500</v>
      </c>
      <c r="E4" s="100"/>
      <c r="F4" s="79" t="s">
        <v>15</v>
      </c>
    </row>
    <row r="5" spans="1:6" x14ac:dyDescent="0.35">
      <c r="A5" s="15" t="s">
        <v>33</v>
      </c>
      <c r="B5" s="144" t="s">
        <v>34</v>
      </c>
      <c r="C5" s="5" t="s">
        <v>35</v>
      </c>
      <c r="D5" s="102">
        <v>20000</v>
      </c>
      <c r="E5" s="99">
        <v>30000</v>
      </c>
      <c r="F5" s="79" t="s">
        <v>15</v>
      </c>
    </row>
    <row r="6" spans="1:6" x14ac:dyDescent="0.35">
      <c r="A6" s="15" t="s">
        <v>36</v>
      </c>
      <c r="B6" s="144" t="s">
        <v>37</v>
      </c>
      <c r="C6" s="5" t="s">
        <v>30</v>
      </c>
      <c r="D6" s="102">
        <v>20000</v>
      </c>
      <c r="E6" s="99">
        <v>30000</v>
      </c>
      <c r="F6" s="79" t="s">
        <v>15</v>
      </c>
    </row>
    <row r="7" spans="1:6" x14ac:dyDescent="0.35">
      <c r="A7" s="15" t="s">
        <v>38</v>
      </c>
      <c r="B7" s="144" t="s">
        <v>39</v>
      </c>
      <c r="C7" s="5" t="s">
        <v>30</v>
      </c>
      <c r="D7" s="102">
        <v>20000</v>
      </c>
      <c r="E7" s="99">
        <v>30000</v>
      </c>
      <c r="F7" s="79" t="s">
        <v>15</v>
      </c>
    </row>
    <row r="8" spans="1:6" x14ac:dyDescent="0.35">
      <c r="A8" s="15" t="s">
        <v>40</v>
      </c>
      <c r="B8" s="144" t="s">
        <v>41</v>
      </c>
      <c r="C8" s="5" t="s">
        <v>35</v>
      </c>
      <c r="D8" s="102">
        <v>15000</v>
      </c>
      <c r="E8" s="99">
        <v>28000</v>
      </c>
      <c r="F8" s="79" t="s">
        <v>15</v>
      </c>
    </row>
    <row r="9" spans="1:6" x14ac:dyDescent="0.35">
      <c r="A9" s="15" t="s">
        <v>42</v>
      </c>
      <c r="B9" s="144" t="s">
        <v>43</v>
      </c>
      <c r="C9" s="5" t="s">
        <v>30</v>
      </c>
      <c r="D9" s="102">
        <v>15000</v>
      </c>
      <c r="E9" s="99">
        <v>28000</v>
      </c>
      <c r="F9" s="79" t="s">
        <v>15</v>
      </c>
    </row>
    <row r="10" spans="1:6" x14ac:dyDescent="0.35">
      <c r="A10" s="15" t="s">
        <v>44</v>
      </c>
      <c r="B10" s="144" t="s">
        <v>45</v>
      </c>
      <c r="C10" s="5" t="s">
        <v>35</v>
      </c>
      <c r="D10" s="102">
        <v>15000</v>
      </c>
      <c r="E10" s="99">
        <v>28000</v>
      </c>
      <c r="F10" s="79" t="s">
        <v>15</v>
      </c>
    </row>
    <row r="11" spans="1:6" x14ac:dyDescent="0.35">
      <c r="A11" s="15" t="s">
        <v>46</v>
      </c>
      <c r="B11" s="144" t="s">
        <v>47</v>
      </c>
      <c r="C11" s="5" t="s">
        <v>35</v>
      </c>
      <c r="D11" s="102">
        <v>5500</v>
      </c>
      <c r="E11" s="99">
        <v>10000</v>
      </c>
      <c r="F11" s="79" t="s">
        <v>15</v>
      </c>
    </row>
    <row r="12" spans="1:6" x14ac:dyDescent="0.35">
      <c r="A12" s="15" t="s">
        <v>48</v>
      </c>
      <c r="B12" s="144" t="s">
        <v>49</v>
      </c>
      <c r="C12" s="5" t="s">
        <v>35</v>
      </c>
      <c r="D12" s="102">
        <v>12000</v>
      </c>
      <c r="E12" s="99">
        <v>20000</v>
      </c>
      <c r="F12" s="79" t="s">
        <v>15</v>
      </c>
    </row>
    <row r="13" spans="1:6" x14ac:dyDescent="0.35">
      <c r="A13" s="15" t="s">
        <v>50</v>
      </c>
      <c r="B13" s="144" t="s">
        <v>51</v>
      </c>
      <c r="C13" s="5" t="s">
        <v>35</v>
      </c>
      <c r="D13" s="102">
        <v>11000</v>
      </c>
      <c r="E13" s="99">
        <v>20000</v>
      </c>
      <c r="F13" s="79" t="s">
        <v>15</v>
      </c>
    </row>
    <row r="14" spans="1:6" x14ac:dyDescent="0.35">
      <c r="A14" s="15" t="s">
        <v>52</v>
      </c>
      <c r="B14" s="144" t="s">
        <v>51</v>
      </c>
      <c r="C14" s="5" t="s">
        <v>35</v>
      </c>
      <c r="D14" s="102">
        <v>11000</v>
      </c>
      <c r="E14" s="99">
        <v>20000</v>
      </c>
      <c r="F14" s="79" t="s">
        <v>15</v>
      </c>
    </row>
    <row r="15" spans="1:6" x14ac:dyDescent="0.35">
      <c r="A15" s="15" t="s">
        <v>53</v>
      </c>
      <c r="B15" s="144" t="s">
        <v>51</v>
      </c>
      <c r="C15" s="5" t="s">
        <v>35</v>
      </c>
      <c r="D15" s="102">
        <v>11000</v>
      </c>
      <c r="E15" s="99">
        <v>20000</v>
      </c>
      <c r="F15" s="79" t="s">
        <v>15</v>
      </c>
    </row>
    <row r="16" spans="1:6" x14ac:dyDescent="0.35">
      <c r="A16" s="15" t="s">
        <v>54</v>
      </c>
      <c r="B16" s="144" t="s">
        <v>51</v>
      </c>
      <c r="C16" s="5" t="s">
        <v>35</v>
      </c>
      <c r="D16" s="102">
        <v>11000</v>
      </c>
      <c r="E16" s="99">
        <v>20000</v>
      </c>
      <c r="F16" s="79" t="s">
        <v>15</v>
      </c>
    </row>
    <row r="17" spans="1:6" x14ac:dyDescent="0.35">
      <c r="A17" s="15" t="s">
        <v>55</v>
      </c>
      <c r="B17" s="144" t="s">
        <v>51</v>
      </c>
      <c r="C17" s="5" t="s">
        <v>35</v>
      </c>
      <c r="D17" s="102">
        <v>11000</v>
      </c>
      <c r="E17" s="99">
        <v>20000</v>
      </c>
      <c r="F17" s="79" t="s">
        <v>15</v>
      </c>
    </row>
    <row r="18" spans="1:6" x14ac:dyDescent="0.35">
      <c r="A18" s="15" t="s">
        <v>56</v>
      </c>
      <c r="B18" s="144" t="s">
        <v>51</v>
      </c>
      <c r="C18" s="5" t="s">
        <v>35</v>
      </c>
      <c r="D18" s="102">
        <v>11000</v>
      </c>
      <c r="E18" s="99">
        <v>20000</v>
      </c>
      <c r="F18" s="79" t="s">
        <v>15</v>
      </c>
    </row>
    <row r="19" spans="1:6" x14ac:dyDescent="0.35">
      <c r="A19" s="15" t="s">
        <v>57</v>
      </c>
      <c r="B19" s="144" t="s">
        <v>58</v>
      </c>
      <c r="C19" s="5" t="s">
        <v>30</v>
      </c>
      <c r="D19" s="102">
        <v>11000</v>
      </c>
      <c r="E19" s="99">
        <v>20000</v>
      </c>
      <c r="F19" s="79" t="s">
        <v>15</v>
      </c>
    </row>
    <row r="20" spans="1:6" x14ac:dyDescent="0.35">
      <c r="A20" s="15" t="s">
        <v>59</v>
      </c>
      <c r="B20" s="144" t="s">
        <v>58</v>
      </c>
      <c r="C20" s="5" t="s">
        <v>35</v>
      </c>
      <c r="D20" s="102">
        <v>11000</v>
      </c>
      <c r="E20" s="99">
        <v>20000</v>
      </c>
      <c r="F20" s="79" t="s">
        <v>15</v>
      </c>
    </row>
    <row r="21" spans="1:6" x14ac:dyDescent="0.35">
      <c r="A21" s="15" t="s">
        <v>60</v>
      </c>
      <c r="B21" s="144" t="s">
        <v>61</v>
      </c>
      <c r="C21" s="5" t="s">
        <v>35</v>
      </c>
      <c r="D21" s="102">
        <v>11000</v>
      </c>
      <c r="E21" s="99">
        <v>20000</v>
      </c>
      <c r="F21" s="79" t="s">
        <v>15</v>
      </c>
    </row>
    <row r="22" spans="1:6" x14ac:dyDescent="0.35">
      <c r="A22" s="15" t="s">
        <v>62</v>
      </c>
      <c r="B22" s="144" t="s">
        <v>58</v>
      </c>
      <c r="C22" s="5" t="s">
        <v>35</v>
      </c>
      <c r="D22" s="102">
        <v>11000</v>
      </c>
      <c r="E22" s="99">
        <v>20000</v>
      </c>
      <c r="F22" s="79" t="s">
        <v>15</v>
      </c>
    </row>
    <row r="23" spans="1:6" x14ac:dyDescent="0.35">
      <c r="A23" s="15" t="s">
        <v>63</v>
      </c>
      <c r="B23" s="144" t="s">
        <v>58</v>
      </c>
      <c r="C23" s="5" t="s">
        <v>35</v>
      </c>
      <c r="D23" s="102">
        <v>11000</v>
      </c>
      <c r="E23" s="99">
        <v>20000</v>
      </c>
      <c r="F23" s="79" t="s">
        <v>15</v>
      </c>
    </row>
    <row r="24" spans="1:6" x14ac:dyDescent="0.35">
      <c r="A24" s="15" t="s">
        <v>64</v>
      </c>
      <c r="B24" s="144" t="s">
        <v>58</v>
      </c>
      <c r="C24" s="5" t="s">
        <v>35</v>
      </c>
      <c r="D24" s="102">
        <v>11000</v>
      </c>
      <c r="E24" s="99">
        <v>20000</v>
      </c>
      <c r="F24" s="79" t="s">
        <v>15</v>
      </c>
    </row>
    <row r="25" spans="1:6" x14ac:dyDescent="0.35">
      <c r="A25" s="15" t="s">
        <v>65</v>
      </c>
      <c r="B25" s="144" t="s">
        <v>66</v>
      </c>
      <c r="C25" s="5" t="s">
        <v>35</v>
      </c>
      <c r="D25" s="102">
        <v>3500</v>
      </c>
      <c r="E25" s="100"/>
      <c r="F25" s="79" t="s">
        <v>15</v>
      </c>
    </row>
    <row r="26" spans="1:6" x14ac:dyDescent="0.35">
      <c r="A26" s="15" t="s">
        <v>67</v>
      </c>
      <c r="B26" s="144" t="s">
        <v>68</v>
      </c>
      <c r="C26" s="5" t="s">
        <v>35</v>
      </c>
      <c r="D26" s="102">
        <v>5500</v>
      </c>
      <c r="E26" s="99">
        <v>10000</v>
      </c>
      <c r="F26" s="79" t="s">
        <v>15</v>
      </c>
    </row>
    <row r="27" spans="1:6" x14ac:dyDescent="0.35">
      <c r="A27" s="15" t="s">
        <v>69</v>
      </c>
      <c r="B27" s="144" t="s">
        <v>70</v>
      </c>
      <c r="C27" s="5" t="s">
        <v>35</v>
      </c>
      <c r="D27" s="102">
        <v>5500</v>
      </c>
      <c r="E27" s="99">
        <v>10000</v>
      </c>
      <c r="F27" s="79" t="s">
        <v>15</v>
      </c>
    </row>
    <row r="28" spans="1:6" x14ac:dyDescent="0.35">
      <c r="A28" s="15" t="s">
        <v>71</v>
      </c>
      <c r="B28" s="144" t="s">
        <v>72</v>
      </c>
      <c r="C28" s="5" t="s">
        <v>35</v>
      </c>
      <c r="D28" s="102">
        <v>8000</v>
      </c>
      <c r="E28" s="99">
        <v>18000</v>
      </c>
      <c r="F28" s="79" t="s">
        <v>15</v>
      </c>
    </row>
    <row r="29" spans="1:6" x14ac:dyDescent="0.35">
      <c r="A29" s="15" t="s">
        <v>73</v>
      </c>
      <c r="B29" s="144" t="s">
        <v>74</v>
      </c>
      <c r="C29" s="5" t="s">
        <v>35</v>
      </c>
      <c r="D29" s="102">
        <v>9000</v>
      </c>
      <c r="E29" s="99">
        <v>15000</v>
      </c>
      <c r="F29" s="79" t="s">
        <v>15</v>
      </c>
    </row>
    <row r="30" spans="1:6" x14ac:dyDescent="0.35">
      <c r="A30" s="15" t="s">
        <v>75</v>
      </c>
      <c r="B30" s="144" t="s">
        <v>76</v>
      </c>
      <c r="C30" s="5" t="s">
        <v>35</v>
      </c>
      <c r="D30" s="102">
        <v>4000</v>
      </c>
      <c r="E30" s="99">
        <v>8000</v>
      </c>
      <c r="F30" s="79" t="s">
        <v>15</v>
      </c>
    </row>
    <row r="31" spans="1:6" x14ac:dyDescent="0.35">
      <c r="A31" s="15" t="s">
        <v>77</v>
      </c>
      <c r="B31" s="144" t="s">
        <v>78</v>
      </c>
      <c r="C31" s="5" t="s">
        <v>35</v>
      </c>
      <c r="D31" s="102">
        <v>12000</v>
      </c>
      <c r="E31" s="99">
        <v>20000</v>
      </c>
      <c r="F31" s="79" t="s">
        <v>15</v>
      </c>
    </row>
    <row r="32" spans="1:6" x14ac:dyDescent="0.35">
      <c r="A32" s="15" t="s">
        <v>79</v>
      </c>
      <c r="B32" s="144" t="s">
        <v>80</v>
      </c>
      <c r="C32" s="5" t="s">
        <v>35</v>
      </c>
      <c r="D32" s="102">
        <v>17000</v>
      </c>
      <c r="E32" s="99">
        <v>25000</v>
      </c>
      <c r="F32" s="79" t="s">
        <v>15</v>
      </c>
    </row>
    <row r="33" spans="1:6" x14ac:dyDescent="0.35">
      <c r="A33" s="15" t="s">
        <v>81</v>
      </c>
      <c r="B33" s="144" t="s">
        <v>82</v>
      </c>
      <c r="C33" s="5" t="s">
        <v>35</v>
      </c>
      <c r="D33" s="102">
        <v>28000</v>
      </c>
      <c r="E33" s="99">
        <v>18000</v>
      </c>
      <c r="F33" s="79" t="s">
        <v>15</v>
      </c>
    </row>
    <row r="34" spans="1:6" x14ac:dyDescent="0.35">
      <c r="A34" s="15" t="s">
        <v>83</v>
      </c>
      <c r="B34" s="144" t="s">
        <v>84</v>
      </c>
      <c r="C34" s="5" t="s">
        <v>35</v>
      </c>
      <c r="D34" s="102">
        <v>10000</v>
      </c>
      <c r="E34" s="99">
        <v>15000</v>
      </c>
      <c r="F34" s="79" t="s">
        <v>15</v>
      </c>
    </row>
    <row r="35" spans="1:6" x14ac:dyDescent="0.35">
      <c r="A35" s="15" t="s">
        <v>85</v>
      </c>
      <c r="B35" s="144" t="s">
        <v>86</v>
      </c>
      <c r="C35" s="5" t="s">
        <v>35</v>
      </c>
      <c r="D35" s="102">
        <v>7000</v>
      </c>
      <c r="E35" s="99">
        <v>12000</v>
      </c>
      <c r="F35" s="79" t="s">
        <v>15</v>
      </c>
    </row>
    <row r="36" spans="1:6" x14ac:dyDescent="0.35">
      <c r="A36" s="15" t="s">
        <v>87</v>
      </c>
      <c r="B36" s="144" t="s">
        <v>88</v>
      </c>
      <c r="C36" s="5" t="s">
        <v>35</v>
      </c>
      <c r="D36" s="102">
        <v>10000</v>
      </c>
      <c r="E36" s="99">
        <v>15000</v>
      </c>
      <c r="F36" s="79" t="s">
        <v>15</v>
      </c>
    </row>
    <row r="37" spans="1:6" x14ac:dyDescent="0.35">
      <c r="A37" s="15" t="s">
        <v>89</v>
      </c>
      <c r="B37" s="144" t="s">
        <v>90</v>
      </c>
      <c r="C37" s="5" t="s">
        <v>35</v>
      </c>
      <c r="D37" s="102">
        <v>7000</v>
      </c>
      <c r="E37" s="99">
        <v>15000</v>
      </c>
      <c r="F37" s="79" t="s">
        <v>15</v>
      </c>
    </row>
    <row r="38" spans="1:6" x14ac:dyDescent="0.35">
      <c r="A38" s="15" t="s">
        <v>91</v>
      </c>
      <c r="B38" s="144" t="s">
        <v>92</v>
      </c>
      <c r="C38" s="5" t="s">
        <v>35</v>
      </c>
      <c r="D38" s="102">
        <v>10000</v>
      </c>
      <c r="E38" s="100"/>
      <c r="F38" s="79" t="s">
        <v>15</v>
      </c>
    </row>
    <row r="39" spans="1:6" x14ac:dyDescent="0.35">
      <c r="A39" s="15" t="s">
        <v>93</v>
      </c>
      <c r="B39" s="144" t="s">
        <v>94</v>
      </c>
      <c r="C39" s="5" t="s">
        <v>35</v>
      </c>
      <c r="D39" s="102">
        <v>12000</v>
      </c>
      <c r="E39" s="99">
        <v>20000</v>
      </c>
      <c r="F39" s="79" t="s">
        <v>15</v>
      </c>
    </row>
    <row r="40" spans="1:6" x14ac:dyDescent="0.35">
      <c r="A40" s="15" t="s">
        <v>95</v>
      </c>
      <c r="B40" s="144" t="s">
        <v>96</v>
      </c>
      <c r="C40" s="5" t="s">
        <v>35</v>
      </c>
      <c r="D40" s="102">
        <v>8000</v>
      </c>
      <c r="E40" s="99">
        <v>15000</v>
      </c>
      <c r="F40" s="79" t="s">
        <v>15</v>
      </c>
    </row>
    <row r="41" spans="1:6" x14ac:dyDescent="0.35">
      <c r="A41" s="15" t="s">
        <v>97</v>
      </c>
      <c r="B41" s="144" t="s">
        <v>98</v>
      </c>
      <c r="C41" s="5" t="s">
        <v>35</v>
      </c>
      <c r="D41" s="102">
        <v>6500</v>
      </c>
      <c r="E41" s="100"/>
      <c r="F41" s="79" t="s">
        <v>15</v>
      </c>
    </row>
    <row r="42" spans="1:6" x14ac:dyDescent="0.35">
      <c r="A42" s="15" t="s">
        <v>99</v>
      </c>
      <c r="B42" s="144" t="s">
        <v>100</v>
      </c>
      <c r="C42" s="5" t="s">
        <v>35</v>
      </c>
      <c r="D42" s="102">
        <v>6500</v>
      </c>
      <c r="E42" s="99">
        <v>12000</v>
      </c>
      <c r="F42" s="79" t="s">
        <v>15</v>
      </c>
    </row>
    <row r="43" spans="1:6" x14ac:dyDescent="0.35">
      <c r="A43" s="15" t="s">
        <v>101</v>
      </c>
      <c r="B43" s="144" t="s">
        <v>102</v>
      </c>
      <c r="C43" s="5" t="s">
        <v>35</v>
      </c>
      <c r="D43" s="102">
        <v>6500</v>
      </c>
      <c r="E43" s="100"/>
      <c r="F43" s="79" t="s">
        <v>15</v>
      </c>
    </row>
    <row r="44" spans="1:6" x14ac:dyDescent="0.35">
      <c r="A44" s="15" t="s">
        <v>103</v>
      </c>
      <c r="B44" s="144" t="s">
        <v>104</v>
      </c>
      <c r="C44" s="5" t="s">
        <v>35</v>
      </c>
      <c r="D44" s="102">
        <v>9000</v>
      </c>
      <c r="E44" s="99">
        <v>15000</v>
      </c>
      <c r="F44" s="79" t="s">
        <v>15</v>
      </c>
    </row>
    <row r="45" spans="1:6" x14ac:dyDescent="0.35">
      <c r="A45" s="15" t="s">
        <v>105</v>
      </c>
      <c r="B45" s="144" t="s">
        <v>106</v>
      </c>
      <c r="C45" s="5" t="s">
        <v>35</v>
      </c>
      <c r="D45" s="102">
        <v>6000</v>
      </c>
      <c r="E45" s="100"/>
      <c r="F45" s="79" t="s">
        <v>15</v>
      </c>
    </row>
    <row r="46" spans="1:6" x14ac:dyDescent="0.35">
      <c r="A46" s="15" t="s">
        <v>107</v>
      </c>
      <c r="B46" s="144" t="s">
        <v>108</v>
      </c>
      <c r="C46" s="5" t="s">
        <v>35</v>
      </c>
      <c r="D46" s="102">
        <v>9000</v>
      </c>
      <c r="E46" s="99">
        <v>15000</v>
      </c>
      <c r="F46" s="79" t="s">
        <v>15</v>
      </c>
    </row>
    <row r="47" spans="1:6" x14ac:dyDescent="0.35">
      <c r="A47" s="15" t="s">
        <v>109</v>
      </c>
      <c r="B47" s="144" t="s">
        <v>108</v>
      </c>
      <c r="C47" s="5" t="s">
        <v>35</v>
      </c>
      <c r="D47" s="102">
        <v>9000</v>
      </c>
      <c r="E47" s="99">
        <v>15000</v>
      </c>
      <c r="F47" s="79" t="s">
        <v>15</v>
      </c>
    </row>
    <row r="48" spans="1:6" x14ac:dyDescent="0.35">
      <c r="A48" s="15" t="s">
        <v>110</v>
      </c>
      <c r="B48" s="144" t="s">
        <v>108</v>
      </c>
      <c r="C48" s="5" t="s">
        <v>35</v>
      </c>
      <c r="D48" s="102">
        <v>9000</v>
      </c>
      <c r="E48" s="99">
        <v>15000</v>
      </c>
      <c r="F48" s="79" t="s">
        <v>15</v>
      </c>
    </row>
    <row r="49" spans="1:6" x14ac:dyDescent="0.35">
      <c r="A49" s="15" t="s">
        <v>111</v>
      </c>
      <c r="B49" s="144" t="s">
        <v>112</v>
      </c>
      <c r="C49" s="5" t="s">
        <v>35</v>
      </c>
      <c r="D49" s="102">
        <v>11000</v>
      </c>
      <c r="E49" s="99">
        <v>20000</v>
      </c>
      <c r="F49" s="79" t="s">
        <v>15</v>
      </c>
    </row>
    <row r="50" spans="1:6" x14ac:dyDescent="0.35">
      <c r="A50" s="15" t="s">
        <v>113</v>
      </c>
      <c r="B50" s="144" t="s">
        <v>114</v>
      </c>
      <c r="C50" s="5" t="s">
        <v>35</v>
      </c>
      <c r="D50" s="102">
        <v>13000</v>
      </c>
      <c r="E50" s="99">
        <v>20000</v>
      </c>
      <c r="F50" s="79" t="s">
        <v>15</v>
      </c>
    </row>
    <row r="51" spans="1:6" x14ac:dyDescent="0.35">
      <c r="A51" s="15" t="s">
        <v>115</v>
      </c>
      <c r="B51" s="144" t="s">
        <v>116</v>
      </c>
      <c r="C51" s="5" t="s">
        <v>35</v>
      </c>
      <c r="D51" s="102">
        <v>10000</v>
      </c>
      <c r="E51" s="99">
        <v>15000</v>
      </c>
      <c r="F51" s="79" t="s">
        <v>15</v>
      </c>
    </row>
    <row r="52" spans="1:6" x14ac:dyDescent="0.35">
      <c r="A52" s="15" t="s">
        <v>117</v>
      </c>
      <c r="B52" s="144" t="s">
        <v>118</v>
      </c>
      <c r="C52" s="5" t="s">
        <v>35</v>
      </c>
      <c r="D52" s="102">
        <v>12500</v>
      </c>
      <c r="E52" s="99">
        <v>20000</v>
      </c>
      <c r="F52" s="79" t="s">
        <v>15</v>
      </c>
    </row>
    <row r="53" spans="1:6" x14ac:dyDescent="0.35">
      <c r="A53" s="15" t="s">
        <v>119</v>
      </c>
      <c r="B53" s="144" t="s">
        <v>120</v>
      </c>
      <c r="C53" s="5" t="s">
        <v>35</v>
      </c>
      <c r="D53" s="102">
        <v>10000</v>
      </c>
      <c r="E53" s="100"/>
      <c r="F53" s="79" t="s">
        <v>15</v>
      </c>
    </row>
    <row r="54" spans="1:6" x14ac:dyDescent="0.35">
      <c r="A54" s="15" t="s">
        <v>121</v>
      </c>
      <c r="B54" s="144" t="s">
        <v>122</v>
      </c>
      <c r="C54" s="5" t="s">
        <v>35</v>
      </c>
      <c r="D54" s="102">
        <v>9000</v>
      </c>
      <c r="E54" s="99">
        <v>15000</v>
      </c>
      <c r="F54" s="79" t="s">
        <v>15</v>
      </c>
    </row>
    <row r="55" spans="1:6" x14ac:dyDescent="0.35">
      <c r="A55" s="15" t="s">
        <v>123</v>
      </c>
      <c r="B55" s="144" t="s">
        <v>124</v>
      </c>
      <c r="C55" s="5" t="s">
        <v>35</v>
      </c>
      <c r="D55" s="102">
        <v>18000</v>
      </c>
      <c r="E55" s="99">
        <v>25000</v>
      </c>
      <c r="F55" s="79" t="s">
        <v>15</v>
      </c>
    </row>
    <row r="56" spans="1:6" x14ac:dyDescent="0.35">
      <c r="A56" s="15" t="s">
        <v>125</v>
      </c>
      <c r="B56" s="144" t="s">
        <v>126</v>
      </c>
      <c r="C56" s="5" t="s">
        <v>127</v>
      </c>
      <c r="D56" s="102">
        <v>14000</v>
      </c>
      <c r="E56" s="99">
        <v>22500</v>
      </c>
      <c r="F56" s="79" t="s">
        <v>15</v>
      </c>
    </row>
    <row r="57" spans="1:6" x14ac:dyDescent="0.35">
      <c r="A57" s="15" t="s">
        <v>128</v>
      </c>
      <c r="B57" s="144" t="s">
        <v>129</v>
      </c>
      <c r="C57" s="5" t="s">
        <v>127</v>
      </c>
      <c r="D57" s="102">
        <v>13000</v>
      </c>
      <c r="E57" s="99">
        <v>160000</v>
      </c>
      <c r="F57" s="79" t="s">
        <v>15</v>
      </c>
    </row>
    <row r="58" spans="1:6" x14ac:dyDescent="0.35">
      <c r="A58" s="15" t="s">
        <v>130</v>
      </c>
      <c r="B58" s="144" t="s">
        <v>131</v>
      </c>
      <c r="C58" s="5" t="s">
        <v>127</v>
      </c>
      <c r="D58" s="102">
        <v>14000</v>
      </c>
      <c r="E58" s="99">
        <v>22500</v>
      </c>
      <c r="F58" s="79" t="s">
        <v>15</v>
      </c>
    </row>
    <row r="59" spans="1:6" x14ac:dyDescent="0.35">
      <c r="A59" s="15" t="s">
        <v>132</v>
      </c>
      <c r="B59" s="144" t="s">
        <v>133</v>
      </c>
      <c r="C59" s="5" t="s">
        <v>127</v>
      </c>
      <c r="D59" s="102">
        <v>17000</v>
      </c>
      <c r="E59" s="99">
        <v>22500</v>
      </c>
      <c r="F59" s="79" t="s">
        <v>15</v>
      </c>
    </row>
    <row r="60" spans="1:6" x14ac:dyDescent="0.35">
      <c r="A60" s="15" t="s">
        <v>134</v>
      </c>
      <c r="B60" s="144" t="s">
        <v>135</v>
      </c>
      <c r="C60" s="5" t="s">
        <v>127</v>
      </c>
      <c r="D60" s="102">
        <v>17000</v>
      </c>
      <c r="E60" s="99">
        <v>22500</v>
      </c>
      <c r="F60" s="79" t="s">
        <v>15</v>
      </c>
    </row>
    <row r="61" spans="1:6" x14ac:dyDescent="0.35">
      <c r="A61" s="15" t="s">
        <v>136</v>
      </c>
      <c r="B61" s="144" t="s">
        <v>137</v>
      </c>
      <c r="C61" s="5" t="s">
        <v>127</v>
      </c>
      <c r="D61" s="102">
        <v>28000</v>
      </c>
      <c r="E61" s="99">
        <v>32000</v>
      </c>
      <c r="F61" s="79" t="s">
        <v>15</v>
      </c>
    </row>
    <row r="62" spans="1:6" x14ac:dyDescent="0.35">
      <c r="A62" s="15" t="s">
        <v>138</v>
      </c>
      <c r="B62" s="144" t="s">
        <v>139</v>
      </c>
      <c r="C62" s="5" t="s">
        <v>140</v>
      </c>
      <c r="D62" s="102">
        <v>70000</v>
      </c>
      <c r="E62" s="99">
        <v>70000</v>
      </c>
      <c r="F62" s="79" t="s">
        <v>15</v>
      </c>
    </row>
    <row r="63" spans="1:6" x14ac:dyDescent="0.35">
      <c r="A63" s="15" t="s">
        <v>141</v>
      </c>
      <c r="B63" s="144" t="s">
        <v>142</v>
      </c>
      <c r="C63" s="5" t="s">
        <v>140</v>
      </c>
      <c r="D63" s="102">
        <v>35000</v>
      </c>
      <c r="E63" s="100"/>
      <c r="F63" s="79" t="s">
        <v>15</v>
      </c>
    </row>
    <row r="64" spans="1:6" x14ac:dyDescent="0.35">
      <c r="A64" s="15" t="s">
        <v>143</v>
      </c>
      <c r="B64" s="144" t="s">
        <v>144</v>
      </c>
      <c r="C64" s="5" t="s">
        <v>140</v>
      </c>
      <c r="D64" s="102">
        <v>90000</v>
      </c>
      <c r="E64" s="100"/>
      <c r="F64" s="79" t="s">
        <v>15</v>
      </c>
    </row>
    <row r="65" spans="1:6" x14ac:dyDescent="0.35">
      <c r="A65" s="15" t="s">
        <v>145</v>
      </c>
      <c r="B65" s="144" t="s">
        <v>146</v>
      </c>
      <c r="C65" s="5" t="s">
        <v>140</v>
      </c>
      <c r="D65" s="102">
        <v>13000</v>
      </c>
      <c r="E65" s="99">
        <v>130000</v>
      </c>
      <c r="F65" s="79" t="s">
        <v>15</v>
      </c>
    </row>
    <row r="66" spans="1:6" x14ac:dyDescent="0.35">
      <c r="A66" s="15" t="s">
        <v>147</v>
      </c>
      <c r="B66" s="144" t="s">
        <v>148</v>
      </c>
      <c r="C66" s="5" t="s">
        <v>140</v>
      </c>
      <c r="D66" s="102">
        <v>24000</v>
      </c>
      <c r="E66" s="99">
        <v>1000</v>
      </c>
      <c r="F66" s="79" t="s">
        <v>15</v>
      </c>
    </row>
    <row r="67" spans="1:6" x14ac:dyDescent="0.35">
      <c r="A67" s="15" t="s">
        <v>149</v>
      </c>
      <c r="B67" s="144" t="s">
        <v>150</v>
      </c>
      <c r="C67" s="5" t="s">
        <v>140</v>
      </c>
      <c r="D67" s="102">
        <v>2500</v>
      </c>
      <c r="E67" s="99">
        <v>25</v>
      </c>
      <c r="F67" s="79" t="s">
        <v>15</v>
      </c>
    </row>
    <row r="68" spans="1:6" x14ac:dyDescent="0.35">
      <c r="A68" s="15" t="s">
        <v>152</v>
      </c>
      <c r="B68" s="144" t="s">
        <v>151</v>
      </c>
      <c r="C68" s="5" t="s">
        <v>140</v>
      </c>
      <c r="D68" s="102">
        <v>10000</v>
      </c>
      <c r="E68" s="99">
        <v>500</v>
      </c>
      <c r="F68" s="79" t="s">
        <v>15</v>
      </c>
    </row>
    <row r="69" spans="1:6" x14ac:dyDescent="0.35">
      <c r="A69" s="15" t="s">
        <v>153</v>
      </c>
      <c r="B69" s="144" t="s">
        <v>154</v>
      </c>
      <c r="C69" s="5" t="s">
        <v>140</v>
      </c>
      <c r="D69" s="102">
        <v>18000</v>
      </c>
      <c r="E69" s="99">
        <v>500</v>
      </c>
      <c r="F69" s="79" t="s">
        <v>15</v>
      </c>
    </row>
    <row r="70" spans="1:6" x14ac:dyDescent="0.35">
      <c r="A70" s="15" t="s">
        <v>155</v>
      </c>
      <c r="B70" s="144" t="s">
        <v>156</v>
      </c>
      <c r="C70" s="5" t="s">
        <v>140</v>
      </c>
      <c r="D70" s="102">
        <v>24000</v>
      </c>
      <c r="E70" s="99">
        <v>800</v>
      </c>
      <c r="F70" s="79" t="s">
        <v>15</v>
      </c>
    </row>
    <row r="71" spans="1:6" x14ac:dyDescent="0.35">
      <c r="A71" s="15" t="s">
        <v>157</v>
      </c>
      <c r="B71" s="144" t="s">
        <v>158</v>
      </c>
      <c r="C71" s="5" t="s">
        <v>140</v>
      </c>
      <c r="D71" s="102">
        <v>12000</v>
      </c>
      <c r="E71" s="99">
        <v>12000</v>
      </c>
      <c r="F71" s="79" t="s">
        <v>15</v>
      </c>
    </row>
    <row r="72" spans="1:6" x14ac:dyDescent="0.35">
      <c r="A72" s="15" t="s">
        <v>159</v>
      </c>
      <c r="B72" s="144" t="s">
        <v>160</v>
      </c>
      <c r="C72" s="5" t="s">
        <v>140</v>
      </c>
      <c r="D72" s="102">
        <v>22000</v>
      </c>
      <c r="E72" s="100"/>
      <c r="F72" s="79" t="s">
        <v>15</v>
      </c>
    </row>
    <row r="73" spans="1:6" x14ac:dyDescent="0.35">
      <c r="A73" s="15" t="s">
        <v>161</v>
      </c>
      <c r="B73" s="144" t="s">
        <v>162</v>
      </c>
      <c r="C73" s="5" t="s">
        <v>140</v>
      </c>
      <c r="D73" s="102">
        <v>28000</v>
      </c>
      <c r="E73" s="100"/>
      <c r="F73" s="79" t="s">
        <v>15</v>
      </c>
    </row>
    <row r="74" spans="1:6" x14ac:dyDescent="0.35">
      <c r="A74" s="15" t="s">
        <v>163</v>
      </c>
      <c r="B74" s="144" t="s">
        <v>164</v>
      </c>
      <c r="C74" s="5" t="s">
        <v>140</v>
      </c>
      <c r="D74" s="102">
        <v>14000</v>
      </c>
      <c r="E74" s="100"/>
      <c r="F74" s="79" t="s">
        <v>15</v>
      </c>
    </row>
    <row r="75" spans="1:6" x14ac:dyDescent="0.35">
      <c r="A75" s="15" t="s">
        <v>165</v>
      </c>
      <c r="B75" s="144" t="s">
        <v>166</v>
      </c>
      <c r="C75" s="5" t="s">
        <v>140</v>
      </c>
      <c r="D75" s="102">
        <v>3500</v>
      </c>
      <c r="E75" s="99">
        <v>1500</v>
      </c>
      <c r="F75" s="79" t="s">
        <v>15</v>
      </c>
    </row>
    <row r="76" spans="1:6" x14ac:dyDescent="0.35">
      <c r="A76" s="15" t="s">
        <v>167</v>
      </c>
      <c r="B76" s="144" t="s">
        <v>168</v>
      </c>
      <c r="C76" s="5" t="s">
        <v>140</v>
      </c>
      <c r="D76" s="102">
        <v>2500</v>
      </c>
      <c r="E76" s="100"/>
      <c r="F76" s="79" t="s">
        <v>15</v>
      </c>
    </row>
    <row r="77" spans="1:6" x14ac:dyDescent="0.35">
      <c r="A77" s="15" t="s">
        <v>169</v>
      </c>
      <c r="B77" s="144" t="s">
        <v>170</v>
      </c>
      <c r="C77" s="5" t="s">
        <v>140</v>
      </c>
      <c r="D77" s="102">
        <v>15500</v>
      </c>
      <c r="E77" s="100"/>
      <c r="F77" s="79" t="s">
        <v>15</v>
      </c>
    </row>
    <row r="78" spans="1:6" x14ac:dyDescent="0.35">
      <c r="A78" s="15" t="s">
        <v>171</v>
      </c>
      <c r="B78" s="144" t="s">
        <v>172</v>
      </c>
      <c r="C78" s="5" t="s">
        <v>140</v>
      </c>
      <c r="D78" s="102">
        <v>10000</v>
      </c>
      <c r="E78" s="100"/>
      <c r="F78" s="79" t="s">
        <v>15</v>
      </c>
    </row>
    <row r="79" spans="1:6" x14ac:dyDescent="0.35">
      <c r="A79" s="15" t="s">
        <v>173</v>
      </c>
      <c r="B79" s="144" t="s">
        <v>174</v>
      </c>
      <c r="C79" s="5" t="s">
        <v>140</v>
      </c>
      <c r="D79" s="102">
        <v>28000</v>
      </c>
      <c r="E79" s="100"/>
      <c r="F79" s="79" t="s">
        <v>15</v>
      </c>
    </row>
    <row r="80" spans="1:6" x14ac:dyDescent="0.35">
      <c r="A80" s="15" t="s">
        <v>175</v>
      </c>
      <c r="B80" s="144" t="s">
        <v>176</v>
      </c>
      <c r="C80" s="5" t="s">
        <v>140</v>
      </c>
      <c r="D80" s="102">
        <v>24000</v>
      </c>
      <c r="E80" s="99">
        <v>3000</v>
      </c>
      <c r="F80" s="79" t="s">
        <v>15</v>
      </c>
    </row>
    <row r="81" spans="1:6" x14ac:dyDescent="0.35">
      <c r="A81" s="15" t="s">
        <v>177</v>
      </c>
      <c r="B81" s="144" t="s">
        <v>178</v>
      </c>
      <c r="C81" s="5" t="s">
        <v>140</v>
      </c>
      <c r="D81" s="102">
        <v>12000</v>
      </c>
      <c r="E81" s="99">
        <v>2000</v>
      </c>
      <c r="F81" s="79" t="s">
        <v>15</v>
      </c>
    </row>
    <row r="82" spans="1:6" x14ac:dyDescent="0.35">
      <c r="A82" s="15" t="s">
        <v>179</v>
      </c>
      <c r="B82" s="144" t="s">
        <v>180</v>
      </c>
      <c r="C82" s="5" t="s">
        <v>140</v>
      </c>
      <c r="D82" s="102">
        <v>45000</v>
      </c>
      <c r="E82" s="99">
        <v>45</v>
      </c>
      <c r="F82" s="79" t="s">
        <v>15</v>
      </c>
    </row>
    <row r="83" spans="1:6" x14ac:dyDescent="0.35">
      <c r="A83" s="15" t="s">
        <v>181</v>
      </c>
      <c r="B83" s="144" t="s">
        <v>182</v>
      </c>
      <c r="C83" s="5" t="s">
        <v>140</v>
      </c>
      <c r="D83" s="102">
        <v>21000</v>
      </c>
      <c r="E83" s="99">
        <v>6000</v>
      </c>
      <c r="F83" s="79" t="s">
        <v>15</v>
      </c>
    </row>
    <row r="84" spans="1:6" x14ac:dyDescent="0.35">
      <c r="A84" s="15" t="s">
        <v>183</v>
      </c>
      <c r="B84" s="144" t="s">
        <v>184</v>
      </c>
      <c r="C84" s="5" t="s">
        <v>140</v>
      </c>
      <c r="D84" s="102">
        <v>13000</v>
      </c>
      <c r="E84" s="100"/>
      <c r="F84" s="79" t="s">
        <v>15</v>
      </c>
    </row>
    <row r="85" spans="1:6" x14ac:dyDescent="0.35">
      <c r="A85" s="15">
        <v>1081007</v>
      </c>
      <c r="B85" s="144" t="s">
        <v>185</v>
      </c>
      <c r="C85" s="5" t="s">
        <v>140</v>
      </c>
      <c r="D85" s="102">
        <v>31345</v>
      </c>
      <c r="E85" s="99">
        <v>48490</v>
      </c>
      <c r="F85" s="79" t="s">
        <v>15</v>
      </c>
    </row>
    <row r="86" spans="1:6" x14ac:dyDescent="0.35">
      <c r="A86" s="15" t="s">
        <v>186</v>
      </c>
      <c r="B86" s="144" t="s">
        <v>187</v>
      </c>
      <c r="C86" s="5" t="s">
        <v>140</v>
      </c>
      <c r="D86" s="102">
        <v>13000</v>
      </c>
      <c r="E86" s="99">
        <v>15600</v>
      </c>
      <c r="F86" s="79" t="s">
        <v>15</v>
      </c>
    </row>
    <row r="87" spans="1:6" x14ac:dyDescent="0.35">
      <c r="A87" s="15" t="s">
        <v>188</v>
      </c>
      <c r="B87" s="144" t="s">
        <v>189</v>
      </c>
      <c r="C87" s="5" t="s">
        <v>140</v>
      </c>
      <c r="D87" s="102">
        <v>13000</v>
      </c>
      <c r="E87" s="99">
        <v>15600</v>
      </c>
      <c r="F87" s="79" t="s">
        <v>15</v>
      </c>
    </row>
    <row r="88" spans="1:6" x14ac:dyDescent="0.35">
      <c r="A88" s="15" t="s">
        <v>190</v>
      </c>
      <c r="B88" s="144" t="s">
        <v>191</v>
      </c>
      <c r="C88" s="5" t="s">
        <v>140</v>
      </c>
      <c r="D88" s="102">
        <v>13000</v>
      </c>
      <c r="E88" s="99">
        <v>15600</v>
      </c>
      <c r="F88" s="79" t="s">
        <v>15</v>
      </c>
    </row>
    <row r="89" spans="1:6" x14ac:dyDescent="0.35">
      <c r="A89" s="15" t="s">
        <v>192</v>
      </c>
      <c r="B89" s="144" t="s">
        <v>193</v>
      </c>
      <c r="C89" s="5" t="s">
        <v>140</v>
      </c>
      <c r="D89" s="102">
        <v>13000</v>
      </c>
      <c r="E89" s="99">
        <v>15600</v>
      </c>
      <c r="F89" s="79" t="s">
        <v>15</v>
      </c>
    </row>
    <row r="90" spans="1:6" x14ac:dyDescent="0.35">
      <c r="A90" s="15" t="s">
        <v>194</v>
      </c>
      <c r="B90" s="144" t="s">
        <v>195</v>
      </c>
      <c r="C90" s="5" t="s">
        <v>140</v>
      </c>
      <c r="D90" s="102">
        <v>13000</v>
      </c>
      <c r="E90" s="99">
        <v>15600</v>
      </c>
      <c r="F90" s="79" t="s">
        <v>15</v>
      </c>
    </row>
    <row r="91" spans="1:6" x14ac:dyDescent="0.35">
      <c r="A91" s="15" t="s">
        <v>196</v>
      </c>
      <c r="B91" s="144" t="s">
        <v>197</v>
      </c>
      <c r="C91" s="5" t="s">
        <v>140</v>
      </c>
      <c r="D91" s="102">
        <v>13000</v>
      </c>
      <c r="E91" s="99">
        <v>15600</v>
      </c>
      <c r="F91" s="79" t="s">
        <v>15</v>
      </c>
    </row>
    <row r="92" spans="1:6" x14ac:dyDescent="0.35">
      <c r="A92" s="15" t="s">
        <v>198</v>
      </c>
      <c r="B92" s="144" t="s">
        <v>199</v>
      </c>
      <c r="C92" s="5" t="s">
        <v>140</v>
      </c>
      <c r="D92" s="102">
        <v>13000</v>
      </c>
      <c r="E92" s="99">
        <v>15600</v>
      </c>
      <c r="F92" s="79" t="s">
        <v>15</v>
      </c>
    </row>
    <row r="93" spans="1:6" x14ac:dyDescent="0.35">
      <c r="A93" s="15" t="s">
        <v>200</v>
      </c>
      <c r="B93" s="144" t="s">
        <v>201</v>
      </c>
      <c r="C93" s="5" t="s">
        <v>140</v>
      </c>
      <c r="D93" s="102">
        <v>13000</v>
      </c>
      <c r="E93" s="99">
        <v>15600</v>
      </c>
      <c r="F93" s="79" t="s">
        <v>15</v>
      </c>
    </row>
    <row r="94" spans="1:6" x14ac:dyDescent="0.35">
      <c r="A94" s="15" t="s">
        <v>202</v>
      </c>
      <c r="B94" s="144" t="s">
        <v>203</v>
      </c>
      <c r="C94" s="5" t="s">
        <v>140</v>
      </c>
      <c r="D94" s="102">
        <v>13000</v>
      </c>
      <c r="E94" s="99">
        <v>15600</v>
      </c>
      <c r="F94" s="79" t="s">
        <v>15</v>
      </c>
    </row>
    <row r="95" spans="1:6" x14ac:dyDescent="0.35">
      <c r="A95" s="15" t="s">
        <v>204</v>
      </c>
      <c r="B95" s="144" t="s">
        <v>205</v>
      </c>
      <c r="C95" s="5" t="s">
        <v>140</v>
      </c>
      <c r="D95" s="102">
        <v>13000</v>
      </c>
      <c r="E95" s="99">
        <v>15600</v>
      </c>
      <c r="F95" s="79" t="s">
        <v>15</v>
      </c>
    </row>
    <row r="96" spans="1:6" x14ac:dyDescent="0.35">
      <c r="A96" s="15" t="s">
        <v>206</v>
      </c>
      <c r="B96" s="144" t="s">
        <v>207</v>
      </c>
      <c r="C96" s="5" t="s">
        <v>140</v>
      </c>
      <c r="D96" s="102"/>
      <c r="E96" s="100"/>
      <c r="F96" s="79" t="s">
        <v>15</v>
      </c>
    </row>
    <row r="97" spans="1:6" x14ac:dyDescent="0.35">
      <c r="A97" s="15" t="s">
        <v>208</v>
      </c>
      <c r="B97" s="144" t="s">
        <v>209</v>
      </c>
      <c r="C97" s="5" t="s">
        <v>140</v>
      </c>
      <c r="D97" s="102"/>
      <c r="E97" s="100"/>
      <c r="F97" s="79" t="s">
        <v>15</v>
      </c>
    </row>
    <row r="98" spans="1:6" x14ac:dyDescent="0.35">
      <c r="A98" s="15">
        <v>1013034</v>
      </c>
      <c r="B98" s="144" t="s">
        <v>210</v>
      </c>
      <c r="C98" s="5" t="s">
        <v>140</v>
      </c>
      <c r="D98" s="102">
        <v>15300</v>
      </c>
      <c r="E98" s="99">
        <v>19900</v>
      </c>
      <c r="F98" s="79" t="s">
        <v>15</v>
      </c>
    </row>
    <row r="99" spans="1:6" x14ac:dyDescent="0.35">
      <c r="A99" s="15">
        <v>1031008</v>
      </c>
      <c r="B99" s="144" t="s">
        <v>211</v>
      </c>
      <c r="C99" s="5" t="s">
        <v>140</v>
      </c>
      <c r="D99" s="102">
        <v>11700</v>
      </c>
      <c r="E99" s="99">
        <v>15200</v>
      </c>
      <c r="F99" s="79" t="s">
        <v>15</v>
      </c>
    </row>
    <row r="100" spans="1:6" x14ac:dyDescent="0.35">
      <c r="A100" s="15">
        <v>1023010</v>
      </c>
      <c r="B100" s="144" t="s">
        <v>212</v>
      </c>
      <c r="C100" s="5" t="s">
        <v>140</v>
      </c>
      <c r="D100" s="102">
        <v>18700</v>
      </c>
      <c r="E100" s="99">
        <v>24000</v>
      </c>
      <c r="F100" s="79" t="s">
        <v>15</v>
      </c>
    </row>
    <row r="101" spans="1:6" x14ac:dyDescent="0.35">
      <c r="A101" s="15">
        <v>1041001</v>
      </c>
      <c r="B101" s="144" t="s">
        <v>213</v>
      </c>
      <c r="C101" s="5" t="s">
        <v>140</v>
      </c>
      <c r="D101" s="102">
        <v>14900</v>
      </c>
      <c r="E101" s="99">
        <v>19300</v>
      </c>
      <c r="F101" s="79" t="s">
        <v>15</v>
      </c>
    </row>
    <row r="102" spans="1:6" x14ac:dyDescent="0.35">
      <c r="A102" s="15">
        <v>1041001</v>
      </c>
      <c r="B102" s="144" t="s">
        <v>214</v>
      </c>
      <c r="C102" s="5" t="s">
        <v>140</v>
      </c>
      <c r="D102" s="102">
        <v>14900</v>
      </c>
      <c r="E102" s="99">
        <v>19300</v>
      </c>
      <c r="F102" s="79" t="s">
        <v>15</v>
      </c>
    </row>
    <row r="103" spans="1:6" x14ac:dyDescent="0.35">
      <c r="A103" s="15">
        <v>1041002</v>
      </c>
      <c r="B103" s="144" t="s">
        <v>215</v>
      </c>
      <c r="C103" s="5" t="s">
        <v>140</v>
      </c>
      <c r="D103" s="102">
        <v>13900</v>
      </c>
      <c r="E103" s="99">
        <v>19300</v>
      </c>
      <c r="F103" s="79" t="s">
        <v>15</v>
      </c>
    </row>
    <row r="104" spans="1:6" x14ac:dyDescent="0.35">
      <c r="A104" s="15">
        <v>1042004</v>
      </c>
      <c r="B104" s="144" t="s">
        <v>216</v>
      </c>
      <c r="C104" s="5" t="s">
        <v>140</v>
      </c>
      <c r="D104" s="102">
        <v>16200</v>
      </c>
      <c r="E104" s="99">
        <v>14800</v>
      </c>
      <c r="F104" s="79" t="s">
        <v>15</v>
      </c>
    </row>
    <row r="105" spans="1:6" x14ac:dyDescent="0.35">
      <c r="A105" s="15">
        <v>1012006</v>
      </c>
      <c r="B105" s="144" t="s">
        <v>217</v>
      </c>
      <c r="C105" s="5" t="s">
        <v>140</v>
      </c>
      <c r="D105" s="102">
        <v>14700</v>
      </c>
      <c r="E105" s="99">
        <v>19000</v>
      </c>
      <c r="F105" s="79" t="s">
        <v>15</v>
      </c>
    </row>
    <row r="106" spans="1:6" x14ac:dyDescent="0.35">
      <c r="A106" s="15" t="s">
        <v>218</v>
      </c>
      <c r="B106" s="144" t="s">
        <v>219</v>
      </c>
      <c r="C106" s="5" t="s">
        <v>140</v>
      </c>
      <c r="D106" s="102">
        <v>30700</v>
      </c>
      <c r="E106" s="99">
        <v>39000</v>
      </c>
      <c r="F106" s="79" t="s">
        <v>15</v>
      </c>
    </row>
    <row r="107" spans="1:6" x14ac:dyDescent="0.35">
      <c r="A107" s="15" t="s">
        <v>220</v>
      </c>
      <c r="B107" s="144" t="s">
        <v>221</v>
      </c>
      <c r="C107" s="5" t="s">
        <v>140</v>
      </c>
      <c r="D107" s="102"/>
      <c r="E107" s="99">
        <v>16700</v>
      </c>
      <c r="F107" s="79" t="s">
        <v>15</v>
      </c>
    </row>
    <row r="108" spans="1:6" x14ac:dyDescent="0.35">
      <c r="A108" s="15" t="s">
        <v>222</v>
      </c>
      <c r="B108" s="144" t="s">
        <v>223</v>
      </c>
      <c r="C108" s="5" t="s">
        <v>140</v>
      </c>
      <c r="D108" s="102">
        <v>15100</v>
      </c>
      <c r="E108" s="99">
        <v>15600</v>
      </c>
      <c r="F108" s="79" t="s">
        <v>15</v>
      </c>
    </row>
    <row r="109" spans="1:6" x14ac:dyDescent="0.35">
      <c r="A109" s="15" t="s">
        <v>224</v>
      </c>
      <c r="B109" s="144" t="s">
        <v>225</v>
      </c>
      <c r="C109" s="5" t="s">
        <v>140</v>
      </c>
      <c r="D109" s="102">
        <v>15100</v>
      </c>
      <c r="E109" s="99">
        <v>15600</v>
      </c>
      <c r="F109" s="79" t="s">
        <v>15</v>
      </c>
    </row>
    <row r="110" spans="1:6" x14ac:dyDescent="0.35">
      <c r="A110" s="15" t="s">
        <v>226</v>
      </c>
      <c r="B110" s="144" t="s">
        <v>227</v>
      </c>
      <c r="C110" s="5" t="s">
        <v>140</v>
      </c>
      <c r="D110" s="102">
        <v>15100</v>
      </c>
      <c r="E110" s="99">
        <v>15600</v>
      </c>
      <c r="F110" s="79" t="s">
        <v>15</v>
      </c>
    </row>
    <row r="111" spans="1:6" x14ac:dyDescent="0.35">
      <c r="A111" s="15" t="s">
        <v>228</v>
      </c>
      <c r="B111" s="144" t="s">
        <v>229</v>
      </c>
      <c r="C111" s="5" t="s">
        <v>140</v>
      </c>
      <c r="D111" s="102">
        <v>15000</v>
      </c>
      <c r="E111" s="99">
        <v>15600</v>
      </c>
      <c r="F111" s="79" t="s">
        <v>15</v>
      </c>
    </row>
    <row r="112" spans="1:6" x14ac:dyDescent="0.35">
      <c r="A112" s="15" t="s">
        <v>230</v>
      </c>
      <c r="B112" s="144" t="s">
        <v>231</v>
      </c>
      <c r="C112" s="5" t="s">
        <v>140</v>
      </c>
      <c r="D112" s="102">
        <v>15100</v>
      </c>
      <c r="E112" s="99">
        <v>15100</v>
      </c>
      <c r="F112" s="79" t="s">
        <v>15</v>
      </c>
    </row>
    <row r="113" spans="1:6" x14ac:dyDescent="0.35">
      <c r="A113" s="15" t="s">
        <v>232</v>
      </c>
      <c r="B113" s="144" t="s">
        <v>233</v>
      </c>
      <c r="C113" s="5" t="s">
        <v>140</v>
      </c>
      <c r="D113" s="102">
        <v>15100</v>
      </c>
      <c r="E113" s="99">
        <v>15600</v>
      </c>
      <c r="F113" s="79" t="s">
        <v>15</v>
      </c>
    </row>
    <row r="114" spans="1:6" x14ac:dyDescent="0.35">
      <c r="A114" s="15" t="s">
        <v>234</v>
      </c>
      <c r="B114" s="144" t="s">
        <v>235</v>
      </c>
      <c r="C114" s="5" t="s">
        <v>140</v>
      </c>
      <c r="D114" s="102">
        <v>21300</v>
      </c>
      <c r="E114" s="99">
        <v>25500</v>
      </c>
      <c r="F114" s="79" t="s">
        <v>15</v>
      </c>
    </row>
    <row r="115" spans="1:6" x14ac:dyDescent="0.35">
      <c r="A115" s="15" t="s">
        <v>236</v>
      </c>
      <c r="B115" s="144" t="s">
        <v>237</v>
      </c>
      <c r="C115" s="5" t="s">
        <v>140</v>
      </c>
      <c r="D115" s="102">
        <v>21300</v>
      </c>
      <c r="E115" s="99">
        <v>25500</v>
      </c>
      <c r="F115" s="79" t="s">
        <v>15</v>
      </c>
    </row>
    <row r="116" spans="1:6" x14ac:dyDescent="0.35">
      <c r="A116" s="15" t="s">
        <v>238</v>
      </c>
      <c r="B116" s="144" t="s">
        <v>239</v>
      </c>
      <c r="C116" s="5" t="s">
        <v>140</v>
      </c>
      <c r="D116" s="102">
        <v>15100</v>
      </c>
      <c r="E116" s="99">
        <v>15600</v>
      </c>
      <c r="F116" s="79" t="s">
        <v>15</v>
      </c>
    </row>
    <row r="117" spans="1:6" x14ac:dyDescent="0.35">
      <c r="A117" s="15" t="s">
        <v>240</v>
      </c>
      <c r="B117" s="144" t="s">
        <v>241</v>
      </c>
      <c r="C117" s="5" t="s">
        <v>140</v>
      </c>
      <c r="D117" s="102">
        <v>19400</v>
      </c>
      <c r="E117" s="99">
        <v>23200</v>
      </c>
      <c r="F117" s="79" t="s">
        <v>15</v>
      </c>
    </row>
    <row r="118" spans="1:6" x14ac:dyDescent="0.35">
      <c r="A118" s="15" t="s">
        <v>242</v>
      </c>
      <c r="B118" s="144" t="s">
        <v>243</v>
      </c>
      <c r="C118" s="5" t="s">
        <v>140</v>
      </c>
      <c r="D118" s="102">
        <v>15100</v>
      </c>
      <c r="E118" s="99">
        <v>15600</v>
      </c>
      <c r="F118" s="79" t="s">
        <v>15</v>
      </c>
    </row>
    <row r="119" spans="1:6" x14ac:dyDescent="0.35">
      <c r="A119" s="15" t="s">
        <v>244</v>
      </c>
      <c r="B119" s="144" t="s">
        <v>245</v>
      </c>
      <c r="C119" s="5" t="s">
        <v>140</v>
      </c>
      <c r="D119" s="102">
        <v>15100</v>
      </c>
      <c r="E119" s="99">
        <v>15600</v>
      </c>
      <c r="F119" s="79" t="s">
        <v>15</v>
      </c>
    </row>
    <row r="120" spans="1:6" x14ac:dyDescent="0.35">
      <c r="A120" s="15" t="s">
        <v>246</v>
      </c>
      <c r="B120" s="144" t="s">
        <v>247</v>
      </c>
      <c r="C120" s="5" t="s">
        <v>140</v>
      </c>
      <c r="D120" s="102">
        <v>15100</v>
      </c>
      <c r="E120" s="99">
        <v>15600</v>
      </c>
      <c r="F120" s="79" t="s">
        <v>15</v>
      </c>
    </row>
    <row r="121" spans="1:6" x14ac:dyDescent="0.35">
      <c r="A121" s="15" t="s">
        <v>248</v>
      </c>
      <c r="B121" s="144" t="s">
        <v>249</v>
      </c>
      <c r="C121" s="5" t="s">
        <v>140</v>
      </c>
      <c r="D121" s="102">
        <v>15100</v>
      </c>
      <c r="E121" s="99">
        <v>15600</v>
      </c>
      <c r="F121" s="79" t="s">
        <v>15</v>
      </c>
    </row>
    <row r="122" spans="1:6" x14ac:dyDescent="0.35">
      <c r="A122" s="15" t="s">
        <v>250</v>
      </c>
      <c r="B122" s="144" t="s">
        <v>251</v>
      </c>
      <c r="C122" s="5" t="s">
        <v>140</v>
      </c>
      <c r="D122" s="102">
        <v>15100</v>
      </c>
      <c r="E122" s="99">
        <v>15600</v>
      </c>
      <c r="F122" s="79" t="s">
        <v>15</v>
      </c>
    </row>
    <row r="123" spans="1:6" x14ac:dyDescent="0.35">
      <c r="A123" s="15" t="s">
        <v>252</v>
      </c>
      <c r="B123" s="144" t="s">
        <v>253</v>
      </c>
      <c r="C123" s="5" t="s">
        <v>140</v>
      </c>
      <c r="D123" s="102">
        <v>15100</v>
      </c>
      <c r="E123" s="99">
        <v>15600</v>
      </c>
      <c r="F123" s="79" t="s">
        <v>15</v>
      </c>
    </row>
    <row r="124" spans="1:6" x14ac:dyDescent="0.35">
      <c r="A124" s="15" t="s">
        <v>254</v>
      </c>
      <c r="B124" s="144" t="s">
        <v>255</v>
      </c>
      <c r="C124" s="5" t="s">
        <v>140</v>
      </c>
      <c r="D124" s="102">
        <v>15100</v>
      </c>
      <c r="E124" s="99">
        <v>15600</v>
      </c>
      <c r="F124" s="79" t="s">
        <v>15</v>
      </c>
    </row>
    <row r="125" spans="1:6" x14ac:dyDescent="0.35">
      <c r="A125" s="15" t="s">
        <v>256</v>
      </c>
      <c r="B125" s="144" t="s">
        <v>257</v>
      </c>
      <c r="C125" s="5" t="s">
        <v>140</v>
      </c>
      <c r="D125" s="102">
        <v>15100</v>
      </c>
      <c r="E125" s="99">
        <v>15600</v>
      </c>
      <c r="F125" s="79" t="s">
        <v>15</v>
      </c>
    </row>
    <row r="126" spans="1:6" x14ac:dyDescent="0.35">
      <c r="A126" s="15" t="s">
        <v>258</v>
      </c>
      <c r="B126" s="144" t="s">
        <v>259</v>
      </c>
      <c r="C126" s="5" t="s">
        <v>140</v>
      </c>
      <c r="D126" s="102">
        <v>19400</v>
      </c>
      <c r="E126" s="99">
        <v>23200</v>
      </c>
      <c r="F126" s="79" t="s">
        <v>15</v>
      </c>
    </row>
    <row r="127" spans="1:6" x14ac:dyDescent="0.35">
      <c r="A127" s="15" t="s">
        <v>260</v>
      </c>
      <c r="B127" s="144" t="s">
        <v>261</v>
      </c>
      <c r="C127" s="5" t="s">
        <v>140</v>
      </c>
      <c r="D127" s="102">
        <v>15100</v>
      </c>
      <c r="E127" s="99">
        <v>15600</v>
      </c>
      <c r="F127" s="79" t="s">
        <v>15</v>
      </c>
    </row>
    <row r="128" spans="1:6" x14ac:dyDescent="0.35">
      <c r="A128" s="15" t="s">
        <v>262</v>
      </c>
      <c r="B128" s="144" t="s">
        <v>263</v>
      </c>
      <c r="C128" s="5" t="s">
        <v>140</v>
      </c>
      <c r="D128" s="102">
        <v>15100</v>
      </c>
      <c r="E128" s="99">
        <v>15600</v>
      </c>
      <c r="F128" s="79" t="s">
        <v>15</v>
      </c>
    </row>
    <row r="129" spans="1:6" x14ac:dyDescent="0.35">
      <c r="A129" s="15" t="s">
        <v>264</v>
      </c>
      <c r="B129" s="144" t="s">
        <v>265</v>
      </c>
      <c r="C129" s="5" t="s">
        <v>140</v>
      </c>
      <c r="D129" s="102">
        <v>15100</v>
      </c>
      <c r="E129" s="99">
        <v>15600</v>
      </c>
      <c r="F129" s="79" t="s">
        <v>15</v>
      </c>
    </row>
    <row r="130" spans="1:6" x14ac:dyDescent="0.35">
      <c r="A130" s="15" t="s">
        <v>266</v>
      </c>
      <c r="B130" s="144" t="s">
        <v>267</v>
      </c>
      <c r="C130" s="5" t="s">
        <v>140</v>
      </c>
      <c r="D130" s="102">
        <v>15100</v>
      </c>
      <c r="E130" s="99">
        <v>15600</v>
      </c>
      <c r="F130" s="79" t="s">
        <v>15</v>
      </c>
    </row>
    <row r="131" spans="1:6" x14ac:dyDescent="0.35">
      <c r="A131" s="15" t="s">
        <v>268</v>
      </c>
      <c r="B131" s="144" t="s">
        <v>269</v>
      </c>
      <c r="C131" s="5" t="s">
        <v>140</v>
      </c>
      <c r="D131" s="102">
        <v>15100</v>
      </c>
      <c r="E131" s="99">
        <v>15600</v>
      </c>
      <c r="F131" s="79" t="s">
        <v>15</v>
      </c>
    </row>
    <row r="132" spans="1:6" x14ac:dyDescent="0.35">
      <c r="A132" s="15" t="s">
        <v>270</v>
      </c>
      <c r="B132" s="144" t="s">
        <v>271</v>
      </c>
      <c r="C132" s="5" t="s">
        <v>140</v>
      </c>
      <c r="D132" s="102">
        <v>21300</v>
      </c>
      <c r="E132" s="99">
        <v>25500</v>
      </c>
      <c r="F132" s="79" t="s">
        <v>15</v>
      </c>
    </row>
    <row r="133" spans="1:6" x14ac:dyDescent="0.35">
      <c r="A133" s="15" t="s">
        <v>272</v>
      </c>
      <c r="B133" s="144" t="s">
        <v>273</v>
      </c>
      <c r="C133" s="5" t="s">
        <v>140</v>
      </c>
      <c r="D133" s="102">
        <v>21300</v>
      </c>
      <c r="E133" s="99">
        <v>25500</v>
      </c>
      <c r="F133" s="79" t="s">
        <v>15</v>
      </c>
    </row>
    <row r="134" spans="1:6" x14ac:dyDescent="0.35">
      <c r="A134" s="15" t="s">
        <v>274</v>
      </c>
      <c r="B134" s="144" t="s">
        <v>275</v>
      </c>
      <c r="C134" s="5" t="s">
        <v>140</v>
      </c>
      <c r="D134" s="102">
        <v>21300</v>
      </c>
      <c r="E134" s="99">
        <v>25500</v>
      </c>
      <c r="F134" s="79" t="s">
        <v>15</v>
      </c>
    </row>
    <row r="135" spans="1:6" x14ac:dyDescent="0.35">
      <c r="A135" s="15" t="s">
        <v>236</v>
      </c>
      <c r="B135" s="144" t="s">
        <v>276</v>
      </c>
      <c r="C135" s="5" t="s">
        <v>140</v>
      </c>
      <c r="D135" s="102">
        <v>21300</v>
      </c>
      <c r="E135" s="99">
        <v>25500</v>
      </c>
      <c r="F135" s="79" t="s">
        <v>15</v>
      </c>
    </row>
    <row r="136" spans="1:6" x14ac:dyDescent="0.35">
      <c r="A136" s="15" t="s">
        <v>277</v>
      </c>
      <c r="B136" s="144" t="s">
        <v>278</v>
      </c>
      <c r="C136" s="5" t="s">
        <v>140</v>
      </c>
      <c r="D136" s="102">
        <v>21300</v>
      </c>
      <c r="E136" s="99">
        <v>25500</v>
      </c>
      <c r="F136" s="79" t="s">
        <v>15</v>
      </c>
    </row>
    <row r="137" spans="1:6" x14ac:dyDescent="0.35">
      <c r="A137" s="15" t="s">
        <v>279</v>
      </c>
      <c r="B137" s="144" t="s">
        <v>280</v>
      </c>
      <c r="C137" s="5" t="s">
        <v>140</v>
      </c>
      <c r="D137" s="102">
        <v>15100</v>
      </c>
      <c r="E137" s="99">
        <v>15600</v>
      </c>
      <c r="F137" s="79" t="s">
        <v>15</v>
      </c>
    </row>
    <row r="138" spans="1:6" x14ac:dyDescent="0.35">
      <c r="A138" s="15" t="s">
        <v>281</v>
      </c>
      <c r="B138" s="144" t="s">
        <v>282</v>
      </c>
      <c r="C138" s="5" t="s">
        <v>140</v>
      </c>
      <c r="D138" s="102">
        <v>15100</v>
      </c>
      <c r="E138" s="99">
        <v>15600</v>
      </c>
      <c r="F138" s="79" t="s">
        <v>15</v>
      </c>
    </row>
    <row r="139" spans="1:6" x14ac:dyDescent="0.35">
      <c r="A139" s="15" t="s">
        <v>283</v>
      </c>
      <c r="B139" s="144" t="s">
        <v>284</v>
      </c>
      <c r="C139" s="5" t="s">
        <v>140</v>
      </c>
      <c r="D139" s="102">
        <v>15100</v>
      </c>
      <c r="E139" s="99">
        <v>15600</v>
      </c>
      <c r="F139" s="79" t="s">
        <v>15</v>
      </c>
    </row>
    <row r="140" spans="1:6" x14ac:dyDescent="0.35">
      <c r="A140" s="15" t="s">
        <v>285</v>
      </c>
      <c r="B140" s="144" t="s">
        <v>286</v>
      </c>
      <c r="C140" s="5" t="s">
        <v>140</v>
      </c>
      <c r="D140" s="102">
        <v>15100</v>
      </c>
      <c r="E140" s="99">
        <v>15600</v>
      </c>
      <c r="F140" s="79" t="s">
        <v>15</v>
      </c>
    </row>
    <row r="141" spans="1:6" x14ac:dyDescent="0.35">
      <c r="A141" s="15" t="s">
        <v>287</v>
      </c>
      <c r="B141" s="144" t="s">
        <v>288</v>
      </c>
      <c r="C141" s="5" t="s">
        <v>140</v>
      </c>
      <c r="D141" s="102">
        <v>15100</v>
      </c>
      <c r="E141" s="99">
        <v>15600</v>
      </c>
      <c r="F141" s="79" t="s">
        <v>15</v>
      </c>
    </row>
    <row r="142" spans="1:6" x14ac:dyDescent="0.35">
      <c r="A142" s="15" t="s">
        <v>289</v>
      </c>
      <c r="B142" s="144" t="s">
        <v>288</v>
      </c>
      <c r="C142" s="5" t="s">
        <v>290</v>
      </c>
      <c r="D142" s="102">
        <v>15100</v>
      </c>
      <c r="E142" s="99">
        <v>15600</v>
      </c>
      <c r="F142" s="79" t="s">
        <v>15</v>
      </c>
    </row>
    <row r="143" spans="1:6" x14ac:dyDescent="0.35">
      <c r="A143" s="15" t="s">
        <v>291</v>
      </c>
      <c r="B143" s="144" t="s">
        <v>292</v>
      </c>
      <c r="C143" s="5" t="s">
        <v>140</v>
      </c>
      <c r="D143" s="102">
        <v>15100</v>
      </c>
      <c r="E143" s="99">
        <v>15600</v>
      </c>
      <c r="F143" s="79" t="s">
        <v>15</v>
      </c>
    </row>
    <row r="144" spans="1:6" x14ac:dyDescent="0.35">
      <c r="A144" s="15" t="s">
        <v>293</v>
      </c>
      <c r="B144" s="144" t="s">
        <v>294</v>
      </c>
      <c r="C144" s="5" t="s">
        <v>140</v>
      </c>
      <c r="D144" s="102">
        <v>15100</v>
      </c>
      <c r="E144" s="99">
        <v>15600</v>
      </c>
      <c r="F144" s="79" t="s">
        <v>15</v>
      </c>
    </row>
    <row r="145" spans="1:6" x14ac:dyDescent="0.35">
      <c r="A145" s="15" t="s">
        <v>295</v>
      </c>
      <c r="B145" s="144" t="s">
        <v>296</v>
      </c>
      <c r="C145" s="5" t="s">
        <v>140</v>
      </c>
      <c r="D145" s="102">
        <v>15100</v>
      </c>
      <c r="E145" s="99">
        <v>15600</v>
      </c>
      <c r="F145" s="79" t="s">
        <v>15</v>
      </c>
    </row>
    <row r="146" spans="1:6" x14ac:dyDescent="0.35">
      <c r="A146" s="15" t="s">
        <v>297</v>
      </c>
      <c r="B146" s="144" t="s">
        <v>298</v>
      </c>
      <c r="C146" s="5" t="s">
        <v>140</v>
      </c>
      <c r="D146" s="102">
        <v>15100</v>
      </c>
      <c r="E146" s="99">
        <v>15600</v>
      </c>
      <c r="F146" s="79" t="s">
        <v>15</v>
      </c>
    </row>
    <row r="147" spans="1:6" x14ac:dyDescent="0.35">
      <c r="A147" s="15" t="s">
        <v>300</v>
      </c>
      <c r="B147" s="144" t="s">
        <v>299</v>
      </c>
      <c r="C147" s="5" t="s">
        <v>140</v>
      </c>
      <c r="D147" s="102">
        <v>15100</v>
      </c>
      <c r="E147" s="99">
        <v>15600</v>
      </c>
      <c r="F147" s="79" t="s">
        <v>15</v>
      </c>
    </row>
    <row r="148" spans="1:6" x14ac:dyDescent="0.35">
      <c r="A148" s="15" t="s">
        <v>301</v>
      </c>
      <c r="B148" s="144" t="s">
        <v>302</v>
      </c>
      <c r="C148" s="5" t="s">
        <v>140</v>
      </c>
      <c r="D148" s="102">
        <v>15100</v>
      </c>
      <c r="E148" s="99">
        <v>19600</v>
      </c>
      <c r="F148" s="79" t="s">
        <v>15</v>
      </c>
    </row>
    <row r="149" spans="1:6" x14ac:dyDescent="0.35">
      <c r="A149" s="15" t="s">
        <v>304</v>
      </c>
      <c r="B149" s="144" t="s">
        <v>303</v>
      </c>
      <c r="C149" s="5" t="s">
        <v>140</v>
      </c>
      <c r="D149" s="102">
        <v>15100</v>
      </c>
      <c r="E149" s="99">
        <v>19600</v>
      </c>
      <c r="F149" s="79" t="s">
        <v>15</v>
      </c>
    </row>
    <row r="150" spans="1:6" x14ac:dyDescent="0.35">
      <c r="A150" s="15" t="s">
        <v>305</v>
      </c>
      <c r="B150" s="144" t="s">
        <v>306</v>
      </c>
      <c r="C150" s="5" t="s">
        <v>140</v>
      </c>
      <c r="D150" s="102">
        <v>15100</v>
      </c>
      <c r="E150" s="99">
        <v>19600</v>
      </c>
      <c r="F150" s="79" t="s">
        <v>15</v>
      </c>
    </row>
    <row r="151" spans="1:6" x14ac:dyDescent="0.35">
      <c r="A151" s="15" t="s">
        <v>307</v>
      </c>
      <c r="B151" s="144" t="s">
        <v>308</v>
      </c>
      <c r="C151" s="5" t="s">
        <v>140</v>
      </c>
      <c r="D151" s="102">
        <v>15100</v>
      </c>
      <c r="E151" s="99">
        <v>19600</v>
      </c>
      <c r="F151" s="79" t="s">
        <v>15</v>
      </c>
    </row>
    <row r="152" spans="1:6" x14ac:dyDescent="0.35">
      <c r="A152" s="15" t="s">
        <v>309</v>
      </c>
      <c r="B152" s="144" t="s">
        <v>310</v>
      </c>
      <c r="C152" s="5" t="s">
        <v>140</v>
      </c>
      <c r="D152" s="102">
        <v>15100</v>
      </c>
      <c r="E152" s="99">
        <v>19600</v>
      </c>
      <c r="F152" s="79" t="s">
        <v>15</v>
      </c>
    </row>
    <row r="153" spans="1:6" x14ac:dyDescent="0.35">
      <c r="A153" s="15" t="s">
        <v>311</v>
      </c>
      <c r="B153" s="144" t="s">
        <v>312</v>
      </c>
      <c r="C153" s="5" t="s">
        <v>140</v>
      </c>
      <c r="D153" s="102">
        <v>15700</v>
      </c>
      <c r="E153" s="100"/>
      <c r="F153" s="79" t="s">
        <v>15</v>
      </c>
    </row>
    <row r="154" spans="1:6" x14ac:dyDescent="0.35">
      <c r="A154" s="15" t="s">
        <v>313</v>
      </c>
      <c r="B154" s="144" t="s">
        <v>314</v>
      </c>
      <c r="C154" s="5" t="s">
        <v>140</v>
      </c>
      <c r="D154" s="102">
        <v>15700</v>
      </c>
      <c r="E154" s="100"/>
      <c r="F154" s="79" t="s">
        <v>15</v>
      </c>
    </row>
    <row r="155" spans="1:6" x14ac:dyDescent="0.35">
      <c r="A155" s="15" t="s">
        <v>315</v>
      </c>
      <c r="B155" s="144" t="s">
        <v>316</v>
      </c>
      <c r="C155" s="5" t="s">
        <v>140</v>
      </c>
      <c r="D155" s="102"/>
      <c r="E155" s="100"/>
      <c r="F155" s="79" t="s">
        <v>15</v>
      </c>
    </row>
    <row r="156" spans="1:6" x14ac:dyDescent="0.35">
      <c r="A156" s="15" t="s">
        <v>317</v>
      </c>
      <c r="B156" s="144" t="s">
        <v>318</v>
      </c>
      <c r="C156" s="5" t="s">
        <v>140</v>
      </c>
      <c r="D156" s="102"/>
      <c r="E156" s="100"/>
      <c r="F156" s="79" t="s">
        <v>15</v>
      </c>
    </row>
    <row r="157" spans="1:6" x14ac:dyDescent="0.35">
      <c r="A157" s="15" t="s">
        <v>320</v>
      </c>
      <c r="B157" s="144" t="s">
        <v>319</v>
      </c>
      <c r="C157" s="5" t="s">
        <v>140</v>
      </c>
      <c r="D157" s="102"/>
      <c r="E157" s="100"/>
      <c r="F157" s="79" t="s">
        <v>15</v>
      </c>
    </row>
    <row r="158" spans="1:6" x14ac:dyDescent="0.35">
      <c r="A158" s="15" t="s">
        <v>256</v>
      </c>
      <c r="B158" s="144" t="s">
        <v>321</v>
      </c>
      <c r="C158" s="5" t="s">
        <v>140</v>
      </c>
      <c r="D158" s="102">
        <v>15100</v>
      </c>
      <c r="E158" s="99">
        <v>15600</v>
      </c>
      <c r="F158" s="79" t="s">
        <v>15</v>
      </c>
    </row>
    <row r="159" spans="1:6" x14ac:dyDescent="0.35">
      <c r="A159" s="15" t="s">
        <v>322</v>
      </c>
      <c r="B159" s="144" t="s">
        <v>323</v>
      </c>
      <c r="C159" s="5" t="s">
        <v>140</v>
      </c>
      <c r="D159" s="102"/>
      <c r="E159" s="100"/>
      <c r="F159" s="79" t="s">
        <v>15</v>
      </c>
    </row>
    <row r="160" spans="1:6" x14ac:dyDescent="0.35">
      <c r="A160" s="15">
        <v>1022007</v>
      </c>
      <c r="B160" s="144" t="s">
        <v>324</v>
      </c>
      <c r="C160" s="5" t="s">
        <v>140</v>
      </c>
      <c r="D160" s="102">
        <v>12100</v>
      </c>
      <c r="E160" s="99">
        <v>15700</v>
      </c>
      <c r="F160" s="79" t="s">
        <v>15</v>
      </c>
    </row>
    <row r="161" spans="1:6" x14ac:dyDescent="0.35">
      <c r="A161" s="15">
        <v>1022017</v>
      </c>
      <c r="B161" s="144" t="s">
        <v>325</v>
      </c>
      <c r="C161" s="5" t="s">
        <v>140</v>
      </c>
      <c r="D161" s="102">
        <v>14200</v>
      </c>
      <c r="E161" s="99">
        <v>18400</v>
      </c>
      <c r="F161" s="79" t="s">
        <v>15</v>
      </c>
    </row>
    <row r="162" spans="1:6" x14ac:dyDescent="0.35">
      <c r="A162" s="15">
        <v>1023011</v>
      </c>
      <c r="B162" s="144" t="s">
        <v>326</v>
      </c>
      <c r="C162" s="5" t="s">
        <v>140</v>
      </c>
      <c r="D162" s="102">
        <v>8100</v>
      </c>
      <c r="E162" s="99">
        <v>10500</v>
      </c>
      <c r="F162" s="79" t="s">
        <v>15</v>
      </c>
    </row>
    <row r="163" spans="1:6" x14ac:dyDescent="0.35">
      <c r="A163" s="15">
        <v>1023027</v>
      </c>
      <c r="B163" s="144" t="s">
        <v>327</v>
      </c>
      <c r="C163" s="5" t="s">
        <v>140</v>
      </c>
      <c r="D163" s="102">
        <v>21700</v>
      </c>
      <c r="E163" s="99">
        <v>28200</v>
      </c>
      <c r="F163" s="79" t="s">
        <v>15</v>
      </c>
    </row>
    <row r="164" spans="1:6" x14ac:dyDescent="0.35">
      <c r="A164" s="15" t="s">
        <v>328</v>
      </c>
      <c r="B164" s="144" t="s">
        <v>329</v>
      </c>
      <c r="C164" s="5" t="s">
        <v>140</v>
      </c>
      <c r="D164" s="102">
        <v>33300</v>
      </c>
      <c r="E164" s="99">
        <v>43300</v>
      </c>
      <c r="F164" s="79" t="s">
        <v>15</v>
      </c>
    </row>
    <row r="165" spans="1:6" x14ac:dyDescent="0.35">
      <c r="A165" s="15">
        <v>1023008</v>
      </c>
      <c r="B165" s="144" t="s">
        <v>330</v>
      </c>
      <c r="C165" s="5" t="s">
        <v>140</v>
      </c>
      <c r="D165" s="102">
        <v>79000</v>
      </c>
      <c r="E165" s="99">
        <v>102700</v>
      </c>
      <c r="F165" s="79" t="s">
        <v>15</v>
      </c>
    </row>
    <row r="166" spans="1:6" x14ac:dyDescent="0.35">
      <c r="A166" s="15" t="s">
        <v>331</v>
      </c>
      <c r="B166" s="144" t="s">
        <v>332</v>
      </c>
      <c r="C166" s="5" t="s">
        <v>140</v>
      </c>
      <c r="D166" s="102">
        <v>10000</v>
      </c>
      <c r="E166" s="99">
        <v>130000</v>
      </c>
      <c r="F166" s="79" t="s">
        <v>15</v>
      </c>
    </row>
    <row r="167" spans="1:6" x14ac:dyDescent="0.35">
      <c r="A167" s="15" t="s">
        <v>333</v>
      </c>
      <c r="B167" s="144" t="s">
        <v>334</v>
      </c>
      <c r="C167" s="5" t="s">
        <v>140</v>
      </c>
      <c r="D167" s="102">
        <v>51300</v>
      </c>
      <c r="E167" s="99">
        <v>66700</v>
      </c>
      <c r="F167" s="79" t="s">
        <v>15</v>
      </c>
    </row>
    <row r="168" spans="1:6" x14ac:dyDescent="0.35">
      <c r="A168" s="15" t="s">
        <v>335</v>
      </c>
      <c r="B168" s="144" t="s">
        <v>336</v>
      </c>
      <c r="C168" s="5" t="s">
        <v>140</v>
      </c>
      <c r="D168" s="102">
        <v>14400</v>
      </c>
      <c r="E168" s="99">
        <v>14</v>
      </c>
      <c r="F168" s="79" t="s">
        <v>15</v>
      </c>
    </row>
    <row r="169" spans="1:6" x14ac:dyDescent="0.35">
      <c r="A169" s="15" t="s">
        <v>337</v>
      </c>
      <c r="B169" s="144" t="s">
        <v>338</v>
      </c>
      <c r="C169" s="5" t="s">
        <v>140</v>
      </c>
      <c r="D169" s="102">
        <v>21300</v>
      </c>
      <c r="E169" s="99">
        <v>27300</v>
      </c>
      <c r="F169" s="79" t="s">
        <v>15</v>
      </c>
    </row>
    <row r="170" spans="1:6" x14ac:dyDescent="0.35">
      <c r="A170" s="15" t="s">
        <v>339</v>
      </c>
      <c r="B170" s="144" t="s">
        <v>340</v>
      </c>
      <c r="C170" s="5" t="s">
        <v>140</v>
      </c>
      <c r="D170" s="102">
        <v>13759</v>
      </c>
      <c r="E170" s="99">
        <v>17850</v>
      </c>
      <c r="F170" s="79" t="s">
        <v>15</v>
      </c>
    </row>
    <row r="171" spans="1:6" x14ac:dyDescent="0.35">
      <c r="A171" s="15" t="s">
        <v>341</v>
      </c>
      <c r="B171" s="144" t="s">
        <v>342</v>
      </c>
      <c r="C171" s="5" t="s">
        <v>140</v>
      </c>
      <c r="D171" s="102">
        <v>21500</v>
      </c>
      <c r="E171" s="99">
        <v>27900</v>
      </c>
      <c r="F171" s="79" t="s">
        <v>15</v>
      </c>
    </row>
    <row r="172" spans="1:6" x14ac:dyDescent="0.35">
      <c r="A172" s="15">
        <v>1031014</v>
      </c>
      <c r="B172" s="144" t="s">
        <v>343</v>
      </c>
      <c r="C172" s="5" t="s">
        <v>140</v>
      </c>
      <c r="D172" s="102">
        <v>13600</v>
      </c>
      <c r="E172" s="99">
        <v>17600</v>
      </c>
      <c r="F172" s="79" t="s">
        <v>15</v>
      </c>
    </row>
    <row r="173" spans="1:6" x14ac:dyDescent="0.35">
      <c r="A173" s="15" t="s">
        <v>344</v>
      </c>
      <c r="B173" s="144" t="s">
        <v>345</v>
      </c>
      <c r="C173" s="5" t="s">
        <v>140</v>
      </c>
      <c r="D173" s="102"/>
      <c r="E173" s="100"/>
      <c r="F173" s="79" t="s">
        <v>15</v>
      </c>
    </row>
    <row r="174" spans="1:6" x14ac:dyDescent="0.35">
      <c r="A174" s="15">
        <v>1031065</v>
      </c>
      <c r="B174" s="144" t="s">
        <v>346</v>
      </c>
      <c r="C174" s="5" t="s">
        <v>140</v>
      </c>
      <c r="D174" s="102">
        <v>16200</v>
      </c>
      <c r="E174" s="99">
        <v>21000</v>
      </c>
      <c r="F174" s="79" t="s">
        <v>15</v>
      </c>
    </row>
    <row r="175" spans="1:6" x14ac:dyDescent="0.35">
      <c r="A175" s="15">
        <v>1031064</v>
      </c>
      <c r="B175" s="144" t="s">
        <v>347</v>
      </c>
      <c r="C175" s="5" t="s">
        <v>140</v>
      </c>
      <c r="D175" s="102">
        <v>16200</v>
      </c>
      <c r="E175" s="99">
        <v>21000</v>
      </c>
      <c r="F175" s="79" t="s">
        <v>15</v>
      </c>
    </row>
    <row r="176" spans="1:6" x14ac:dyDescent="0.35">
      <c r="A176" s="15">
        <v>1013022</v>
      </c>
      <c r="B176" s="144" t="s">
        <v>348</v>
      </c>
      <c r="C176" s="5" t="s">
        <v>140</v>
      </c>
      <c r="D176" s="102">
        <v>14600</v>
      </c>
      <c r="E176" s="99">
        <v>18900</v>
      </c>
      <c r="F176" s="79" t="s">
        <v>15</v>
      </c>
    </row>
    <row r="177" spans="1:6" x14ac:dyDescent="0.35">
      <c r="A177" s="15">
        <v>1022015</v>
      </c>
      <c r="B177" s="144" t="s">
        <v>349</v>
      </c>
      <c r="C177" s="5" t="s">
        <v>140</v>
      </c>
      <c r="D177" s="102">
        <v>35600</v>
      </c>
      <c r="E177" s="99">
        <v>46200</v>
      </c>
      <c r="F177" s="79" t="s">
        <v>15</v>
      </c>
    </row>
    <row r="178" spans="1:6" x14ac:dyDescent="0.35">
      <c r="A178" s="15">
        <v>1023019</v>
      </c>
      <c r="B178" s="144" t="s">
        <v>350</v>
      </c>
      <c r="C178" s="5" t="s">
        <v>140</v>
      </c>
      <c r="D178" s="102">
        <v>15700</v>
      </c>
      <c r="E178" s="99">
        <v>20400</v>
      </c>
      <c r="F178" s="79" t="s">
        <v>15</v>
      </c>
    </row>
    <row r="179" spans="1:6" x14ac:dyDescent="0.35">
      <c r="A179" s="15">
        <v>1012005</v>
      </c>
      <c r="B179" s="144" t="s">
        <v>351</v>
      </c>
      <c r="C179" s="5" t="s">
        <v>140</v>
      </c>
      <c r="D179" s="102">
        <v>14000</v>
      </c>
      <c r="E179" s="99">
        <v>18200</v>
      </c>
      <c r="F179" s="79" t="s">
        <v>15</v>
      </c>
    </row>
    <row r="180" spans="1:6" x14ac:dyDescent="0.35">
      <c r="A180" s="15">
        <v>1031017</v>
      </c>
      <c r="B180" s="144" t="s">
        <v>352</v>
      </c>
      <c r="C180" s="5" t="s">
        <v>140</v>
      </c>
      <c r="D180" s="102">
        <v>12600</v>
      </c>
      <c r="E180" s="99">
        <v>16400</v>
      </c>
      <c r="F180" s="79" t="s">
        <v>15</v>
      </c>
    </row>
    <row r="181" spans="1:6" x14ac:dyDescent="0.35">
      <c r="A181" s="15">
        <v>1031009</v>
      </c>
      <c r="B181" s="144" t="s">
        <v>353</v>
      </c>
      <c r="C181" s="5" t="s">
        <v>140</v>
      </c>
      <c r="D181" s="102">
        <v>17100</v>
      </c>
      <c r="E181" s="99">
        <v>22200</v>
      </c>
      <c r="F181" s="79" t="s">
        <v>15</v>
      </c>
    </row>
    <row r="182" spans="1:6" x14ac:dyDescent="0.35">
      <c r="A182" s="15">
        <v>1023009</v>
      </c>
      <c r="B182" s="144" t="s">
        <v>354</v>
      </c>
      <c r="C182" s="5" t="s">
        <v>140</v>
      </c>
      <c r="D182" s="102">
        <v>17000</v>
      </c>
      <c r="E182" s="99">
        <v>15500</v>
      </c>
      <c r="F182" s="79" t="s">
        <v>15</v>
      </c>
    </row>
    <row r="183" spans="1:6" x14ac:dyDescent="0.35">
      <c r="A183" s="15">
        <v>1023002</v>
      </c>
      <c r="B183" s="144" t="s">
        <v>355</v>
      </c>
      <c r="C183" s="5" t="s">
        <v>140</v>
      </c>
      <c r="D183" s="102">
        <v>17900</v>
      </c>
      <c r="E183" s="99">
        <v>23300</v>
      </c>
      <c r="F183" s="79" t="s">
        <v>15</v>
      </c>
    </row>
    <row r="184" spans="1:6" x14ac:dyDescent="0.35">
      <c r="A184" s="15">
        <v>1023012</v>
      </c>
      <c r="B184" s="144" t="s">
        <v>356</v>
      </c>
      <c r="C184" s="5" t="s">
        <v>140</v>
      </c>
      <c r="D184" s="102">
        <v>8200</v>
      </c>
      <c r="E184" s="99">
        <v>10600</v>
      </c>
      <c r="F184" s="79" t="s">
        <v>15</v>
      </c>
    </row>
    <row r="185" spans="1:6" x14ac:dyDescent="0.35">
      <c r="A185" s="15">
        <v>1031007</v>
      </c>
      <c r="B185" s="144" t="s">
        <v>357</v>
      </c>
      <c r="C185" s="5" t="s">
        <v>140</v>
      </c>
      <c r="D185" s="102">
        <v>14800</v>
      </c>
      <c r="E185" s="99">
        <v>19200</v>
      </c>
      <c r="F185" s="79" t="s">
        <v>15</v>
      </c>
    </row>
    <row r="186" spans="1:6" x14ac:dyDescent="0.35">
      <c r="A186" s="15">
        <v>1023028</v>
      </c>
      <c r="B186" s="144" t="s">
        <v>358</v>
      </c>
      <c r="C186" s="5" t="s">
        <v>140</v>
      </c>
      <c r="D186" s="102">
        <v>22500</v>
      </c>
      <c r="E186" s="99">
        <v>29200</v>
      </c>
      <c r="F186" s="79" t="s">
        <v>15</v>
      </c>
    </row>
    <row r="187" spans="1:6" x14ac:dyDescent="0.35">
      <c r="A187" s="15">
        <v>1031024</v>
      </c>
      <c r="B187" s="144" t="s">
        <v>359</v>
      </c>
      <c r="C187" s="5" t="s">
        <v>140</v>
      </c>
      <c r="D187" s="102">
        <v>11900</v>
      </c>
      <c r="E187" s="99">
        <v>15400</v>
      </c>
      <c r="F187" s="79" t="s">
        <v>15</v>
      </c>
    </row>
    <row r="188" spans="1:6" x14ac:dyDescent="0.35">
      <c r="A188" s="15">
        <v>1031056</v>
      </c>
      <c r="B188" s="144" t="s">
        <v>360</v>
      </c>
      <c r="C188" s="5" t="s">
        <v>140</v>
      </c>
      <c r="D188" s="102">
        <v>27500</v>
      </c>
      <c r="E188" s="99">
        <v>35750</v>
      </c>
      <c r="F188" s="79" t="s">
        <v>15</v>
      </c>
    </row>
    <row r="189" spans="1:6" x14ac:dyDescent="0.35">
      <c r="A189" s="15">
        <v>1031039</v>
      </c>
      <c r="B189" s="144" t="s">
        <v>361</v>
      </c>
      <c r="C189" s="5" t="s">
        <v>140</v>
      </c>
      <c r="D189" s="102">
        <v>13600</v>
      </c>
      <c r="E189" s="99">
        <v>18700</v>
      </c>
      <c r="F189" s="79" t="s">
        <v>15</v>
      </c>
    </row>
    <row r="190" spans="1:6" x14ac:dyDescent="0.35">
      <c r="A190" s="15">
        <v>1031056</v>
      </c>
      <c r="B190" s="144" t="s">
        <v>362</v>
      </c>
      <c r="C190" s="5" t="s">
        <v>140</v>
      </c>
      <c r="D190" s="102">
        <v>27500</v>
      </c>
      <c r="E190" s="99">
        <v>29000</v>
      </c>
      <c r="F190" s="79" t="s">
        <v>15</v>
      </c>
    </row>
    <row r="191" spans="1:6" x14ac:dyDescent="0.35">
      <c r="A191" s="15">
        <v>1023020</v>
      </c>
      <c r="B191" s="144" t="s">
        <v>363</v>
      </c>
      <c r="C191" s="5" t="s">
        <v>140</v>
      </c>
      <c r="D191" s="102">
        <v>16600</v>
      </c>
      <c r="E191" s="99">
        <v>21500</v>
      </c>
      <c r="F191" s="79" t="s">
        <v>15</v>
      </c>
    </row>
    <row r="192" spans="1:6" x14ac:dyDescent="0.35">
      <c r="A192" s="15">
        <v>1022004</v>
      </c>
      <c r="B192" s="144" t="s">
        <v>364</v>
      </c>
      <c r="C192" s="5" t="s">
        <v>140</v>
      </c>
      <c r="D192" s="102">
        <v>22700</v>
      </c>
      <c r="E192" s="99">
        <v>29500</v>
      </c>
      <c r="F192" s="79" t="s">
        <v>15</v>
      </c>
    </row>
    <row r="193" spans="1:6" x14ac:dyDescent="0.35">
      <c r="A193" s="15">
        <v>1031001</v>
      </c>
      <c r="B193" s="144" t="s">
        <v>365</v>
      </c>
      <c r="C193" s="5" t="s">
        <v>140</v>
      </c>
      <c r="D193" s="102">
        <v>40800</v>
      </c>
      <c r="E193" s="99">
        <v>53050</v>
      </c>
      <c r="F193" s="79" t="s">
        <v>15</v>
      </c>
    </row>
    <row r="194" spans="1:6" x14ac:dyDescent="0.35">
      <c r="A194" s="15">
        <v>1031002</v>
      </c>
      <c r="B194" s="144" t="s">
        <v>366</v>
      </c>
      <c r="C194" s="5" t="s">
        <v>140</v>
      </c>
      <c r="D194" s="102">
        <v>56100</v>
      </c>
      <c r="E194" s="99">
        <v>72900</v>
      </c>
      <c r="F194" s="79" t="s">
        <v>15</v>
      </c>
    </row>
    <row r="195" spans="1:6" x14ac:dyDescent="0.35">
      <c r="A195" s="15">
        <v>1023009</v>
      </c>
      <c r="B195" s="144" t="s">
        <v>367</v>
      </c>
      <c r="C195" s="5" t="s">
        <v>140</v>
      </c>
      <c r="D195" s="102">
        <v>27983</v>
      </c>
      <c r="E195" s="99">
        <v>30500</v>
      </c>
      <c r="F195" s="79" t="s">
        <v>15</v>
      </c>
    </row>
    <row r="196" spans="1:6" x14ac:dyDescent="0.35">
      <c r="A196" s="15">
        <v>1022003</v>
      </c>
      <c r="B196" s="144" t="s">
        <v>368</v>
      </c>
      <c r="C196" s="5" t="s">
        <v>140</v>
      </c>
      <c r="D196" s="102">
        <v>12100</v>
      </c>
      <c r="E196" s="99">
        <v>15700</v>
      </c>
      <c r="F196" s="79" t="s">
        <v>15</v>
      </c>
    </row>
    <row r="197" spans="1:6" x14ac:dyDescent="0.35">
      <c r="A197" s="15">
        <v>1023039</v>
      </c>
      <c r="B197" s="144" t="s">
        <v>369</v>
      </c>
      <c r="C197" s="5" t="s">
        <v>140</v>
      </c>
      <c r="D197" s="102">
        <v>20300</v>
      </c>
      <c r="E197" s="99">
        <v>26400</v>
      </c>
      <c r="F197" s="79" t="s">
        <v>15</v>
      </c>
    </row>
    <row r="198" spans="1:6" x14ac:dyDescent="0.35">
      <c r="A198" s="15">
        <v>1063150</v>
      </c>
      <c r="B198" s="144" t="s">
        <v>370</v>
      </c>
      <c r="C198" s="5" t="s">
        <v>140</v>
      </c>
      <c r="D198" s="102">
        <v>51300</v>
      </c>
      <c r="E198" s="100"/>
      <c r="F198" s="79" t="s">
        <v>15</v>
      </c>
    </row>
    <row r="199" spans="1:6" x14ac:dyDescent="0.35">
      <c r="A199" s="15">
        <v>1071002</v>
      </c>
      <c r="B199" s="144" t="s">
        <v>371</v>
      </c>
      <c r="C199" s="5" t="s">
        <v>140</v>
      </c>
      <c r="D199" s="102">
        <v>15400</v>
      </c>
      <c r="E199" s="99">
        <v>20020</v>
      </c>
      <c r="F199" s="79" t="s">
        <v>15</v>
      </c>
    </row>
    <row r="200" spans="1:6" x14ac:dyDescent="0.35">
      <c r="A200" s="15">
        <v>1031004</v>
      </c>
      <c r="B200" s="144" t="s">
        <v>372</v>
      </c>
      <c r="C200" s="5" t="s">
        <v>373</v>
      </c>
      <c r="D200" s="102">
        <v>75700</v>
      </c>
      <c r="E200" s="99">
        <v>98400</v>
      </c>
      <c r="F200" s="79" t="s">
        <v>15</v>
      </c>
    </row>
    <row r="201" spans="1:6" x14ac:dyDescent="0.35">
      <c r="A201" s="15">
        <v>1082002</v>
      </c>
      <c r="B201" s="144" t="s">
        <v>374</v>
      </c>
      <c r="C201" s="5" t="s">
        <v>140</v>
      </c>
      <c r="D201" s="102">
        <v>32100</v>
      </c>
      <c r="E201" s="100"/>
      <c r="F201" s="79" t="s">
        <v>15</v>
      </c>
    </row>
    <row r="202" spans="1:6" x14ac:dyDescent="0.35">
      <c r="A202" s="15">
        <v>1111009</v>
      </c>
      <c r="B202" s="144" t="s">
        <v>375</v>
      </c>
      <c r="C202" s="5" t="s">
        <v>140</v>
      </c>
      <c r="D202" s="102">
        <v>10000</v>
      </c>
      <c r="E202" s="100"/>
      <c r="F202" s="79" t="s">
        <v>15</v>
      </c>
    </row>
    <row r="203" spans="1:6" x14ac:dyDescent="0.35">
      <c r="A203" s="15">
        <v>1023021</v>
      </c>
      <c r="B203" s="144" t="s">
        <v>376</v>
      </c>
      <c r="C203" s="5" t="s">
        <v>140</v>
      </c>
      <c r="D203" s="102">
        <v>42200</v>
      </c>
      <c r="E203" s="100"/>
      <c r="F203" s="79" t="s">
        <v>15</v>
      </c>
    </row>
    <row r="204" spans="1:6" x14ac:dyDescent="0.35">
      <c r="A204" s="15">
        <v>1062010</v>
      </c>
      <c r="B204" s="144" t="s">
        <v>377</v>
      </c>
      <c r="C204" s="5" t="s">
        <v>140</v>
      </c>
      <c r="D204" s="102">
        <v>15900</v>
      </c>
      <c r="E204" s="99">
        <v>20600</v>
      </c>
      <c r="F204" s="79" t="s">
        <v>15</v>
      </c>
    </row>
    <row r="205" spans="1:6" x14ac:dyDescent="0.35">
      <c r="A205" s="15"/>
      <c r="B205" s="144" t="s">
        <v>378</v>
      </c>
      <c r="C205" s="5" t="s">
        <v>140</v>
      </c>
      <c r="D205" s="102">
        <v>15900</v>
      </c>
      <c r="E205" s="99">
        <v>20600</v>
      </c>
      <c r="F205" s="79" t="s">
        <v>15</v>
      </c>
    </row>
    <row r="206" spans="1:6" x14ac:dyDescent="0.35">
      <c r="A206" s="15"/>
      <c r="B206" s="144" t="s">
        <v>379</v>
      </c>
      <c r="C206" s="5" t="s">
        <v>140</v>
      </c>
      <c r="D206" s="102">
        <v>15900</v>
      </c>
      <c r="E206" s="99">
        <v>20600</v>
      </c>
      <c r="F206" s="79" t="s">
        <v>15</v>
      </c>
    </row>
    <row r="207" spans="1:6" x14ac:dyDescent="0.35">
      <c r="A207" s="15" t="s">
        <v>380</v>
      </c>
      <c r="B207" s="144" t="s">
        <v>381</v>
      </c>
      <c r="C207" s="5" t="s">
        <v>140</v>
      </c>
      <c r="D207" s="102">
        <v>15900</v>
      </c>
      <c r="E207" s="99">
        <v>20600</v>
      </c>
      <c r="F207" s="79" t="s">
        <v>15</v>
      </c>
    </row>
    <row r="208" spans="1:6" x14ac:dyDescent="0.35">
      <c r="A208" s="15"/>
      <c r="B208" s="144" t="s">
        <v>382</v>
      </c>
      <c r="C208" s="5" t="s">
        <v>140</v>
      </c>
      <c r="D208" s="102">
        <v>15900</v>
      </c>
      <c r="E208" s="99">
        <v>20600</v>
      </c>
      <c r="F208" s="79" t="s">
        <v>15</v>
      </c>
    </row>
    <row r="209" spans="1:6" x14ac:dyDescent="0.35">
      <c r="A209" s="15"/>
      <c r="B209" s="144" t="s">
        <v>383</v>
      </c>
      <c r="C209" s="5" t="s">
        <v>140</v>
      </c>
      <c r="D209" s="102">
        <v>15900</v>
      </c>
      <c r="E209" s="99">
        <v>20600</v>
      </c>
      <c r="F209" s="79" t="s">
        <v>15</v>
      </c>
    </row>
    <row r="210" spans="1:6" x14ac:dyDescent="0.35">
      <c r="A210" s="15"/>
      <c r="B210" s="144" t="s">
        <v>384</v>
      </c>
      <c r="C210" s="5" t="s">
        <v>140</v>
      </c>
      <c r="D210" s="102">
        <v>22600</v>
      </c>
      <c r="E210" s="99">
        <v>29600</v>
      </c>
      <c r="F210" s="79" t="s">
        <v>15</v>
      </c>
    </row>
    <row r="211" spans="1:6" x14ac:dyDescent="0.35">
      <c r="A211" s="15"/>
      <c r="B211" s="144" t="s">
        <v>385</v>
      </c>
      <c r="C211" s="5" t="s">
        <v>140</v>
      </c>
      <c r="D211" s="102">
        <v>15700</v>
      </c>
      <c r="E211" s="99">
        <v>20400</v>
      </c>
      <c r="F211" s="79" t="s">
        <v>15</v>
      </c>
    </row>
    <row r="212" spans="1:6" x14ac:dyDescent="0.35">
      <c r="A212" s="15"/>
      <c r="B212" s="144" t="s">
        <v>386</v>
      </c>
      <c r="C212" s="5" t="s">
        <v>140</v>
      </c>
      <c r="D212" s="102">
        <v>15700</v>
      </c>
      <c r="E212" s="99">
        <v>20400</v>
      </c>
      <c r="F212" s="79" t="s">
        <v>15</v>
      </c>
    </row>
    <row r="213" spans="1:6" x14ac:dyDescent="0.35">
      <c r="A213" s="15"/>
      <c r="B213" s="144" t="s">
        <v>387</v>
      </c>
      <c r="C213" s="5" t="s">
        <v>140</v>
      </c>
      <c r="D213" s="102">
        <v>15700</v>
      </c>
      <c r="E213" s="99">
        <v>20400</v>
      </c>
      <c r="F213" s="79" t="s">
        <v>15</v>
      </c>
    </row>
    <row r="214" spans="1:6" x14ac:dyDescent="0.35">
      <c r="A214" s="15"/>
      <c r="B214" s="144" t="s">
        <v>388</v>
      </c>
      <c r="C214" s="5" t="s">
        <v>140</v>
      </c>
      <c r="D214" s="102">
        <v>15700</v>
      </c>
      <c r="E214" s="99">
        <v>20400</v>
      </c>
      <c r="F214" s="79" t="s">
        <v>15</v>
      </c>
    </row>
    <row r="215" spans="1:6" x14ac:dyDescent="0.35">
      <c r="A215" s="15"/>
      <c r="B215" s="144" t="s">
        <v>389</v>
      </c>
      <c r="C215" s="5" t="s">
        <v>140</v>
      </c>
      <c r="D215" s="102">
        <v>15700</v>
      </c>
      <c r="E215" s="99">
        <v>20400</v>
      </c>
      <c r="F215" s="79" t="s">
        <v>15</v>
      </c>
    </row>
    <row r="216" spans="1:6" x14ac:dyDescent="0.35">
      <c r="A216" s="15"/>
      <c r="B216" s="144" t="s">
        <v>390</v>
      </c>
      <c r="C216" s="5" t="s">
        <v>140</v>
      </c>
      <c r="D216" s="102">
        <v>15700</v>
      </c>
      <c r="E216" s="99">
        <v>20400</v>
      </c>
      <c r="F216" s="79" t="s">
        <v>15</v>
      </c>
    </row>
    <row r="217" spans="1:6" x14ac:dyDescent="0.35">
      <c r="A217" s="15"/>
      <c r="B217" s="144" t="s">
        <v>391</v>
      </c>
      <c r="C217" s="5" t="s">
        <v>140</v>
      </c>
      <c r="D217" s="102">
        <v>14600</v>
      </c>
      <c r="E217" s="99">
        <v>18900</v>
      </c>
      <c r="F217" s="79" t="s">
        <v>15</v>
      </c>
    </row>
    <row r="218" spans="1:6" x14ac:dyDescent="0.35">
      <c r="A218" s="15"/>
      <c r="B218" s="144" t="s">
        <v>392</v>
      </c>
      <c r="C218" s="5" t="s">
        <v>140</v>
      </c>
      <c r="D218" s="102">
        <v>14600</v>
      </c>
      <c r="E218" s="99">
        <v>18900</v>
      </c>
      <c r="F218" s="79" t="s">
        <v>15</v>
      </c>
    </row>
    <row r="219" spans="1:6" x14ac:dyDescent="0.35">
      <c r="A219" s="15"/>
      <c r="B219" s="144" t="s">
        <v>393</v>
      </c>
      <c r="C219" s="5" t="s">
        <v>140</v>
      </c>
      <c r="D219" s="102">
        <v>14600</v>
      </c>
      <c r="E219" s="99">
        <v>18900</v>
      </c>
      <c r="F219" s="79" t="s">
        <v>15</v>
      </c>
    </row>
    <row r="220" spans="1:6" x14ac:dyDescent="0.35">
      <c r="A220" s="15"/>
      <c r="B220" s="144" t="s">
        <v>394</v>
      </c>
      <c r="C220" s="5" t="s">
        <v>140</v>
      </c>
      <c r="D220" s="102">
        <v>14600</v>
      </c>
      <c r="E220" s="99">
        <v>18900</v>
      </c>
      <c r="F220" s="79" t="s">
        <v>15</v>
      </c>
    </row>
    <row r="221" spans="1:6" x14ac:dyDescent="0.35">
      <c r="A221" s="15"/>
      <c r="B221" s="144" t="s">
        <v>395</v>
      </c>
      <c r="C221" s="5" t="s">
        <v>140</v>
      </c>
      <c r="D221" s="102">
        <v>14600</v>
      </c>
      <c r="E221" s="99">
        <v>18900</v>
      </c>
      <c r="F221" s="79" t="s">
        <v>15</v>
      </c>
    </row>
    <row r="222" spans="1:6" x14ac:dyDescent="0.35">
      <c r="A222" s="15">
        <v>1031056</v>
      </c>
      <c r="B222" s="144" t="s">
        <v>396</v>
      </c>
      <c r="C222" s="5" t="s">
        <v>140</v>
      </c>
      <c r="D222" s="102">
        <v>15100</v>
      </c>
      <c r="E222" s="99">
        <v>19600</v>
      </c>
      <c r="F222" s="79" t="s">
        <v>15</v>
      </c>
    </row>
    <row r="223" spans="1:6" x14ac:dyDescent="0.35">
      <c r="A223" s="15">
        <v>1031023</v>
      </c>
      <c r="B223" s="144" t="s">
        <v>397</v>
      </c>
      <c r="C223" s="5" t="s">
        <v>140</v>
      </c>
      <c r="D223" s="102">
        <v>30700</v>
      </c>
      <c r="E223" s="99">
        <v>39900</v>
      </c>
      <c r="F223" s="79" t="s">
        <v>15</v>
      </c>
    </row>
    <row r="224" spans="1:6" x14ac:dyDescent="0.35">
      <c r="A224" s="15">
        <v>1111014</v>
      </c>
      <c r="B224" s="144" t="s">
        <v>398</v>
      </c>
      <c r="C224" s="5" t="s">
        <v>140</v>
      </c>
      <c r="D224" s="102">
        <v>29900</v>
      </c>
      <c r="E224" s="99">
        <v>29900</v>
      </c>
      <c r="F224" s="79" t="s">
        <v>15</v>
      </c>
    </row>
    <row r="225" spans="1:6" x14ac:dyDescent="0.35">
      <c r="A225" s="15" t="s">
        <v>399</v>
      </c>
      <c r="B225" s="144" t="s">
        <v>400</v>
      </c>
      <c r="C225" s="5" t="s">
        <v>35</v>
      </c>
      <c r="D225" s="102">
        <v>15000</v>
      </c>
      <c r="E225" s="99">
        <v>28000</v>
      </c>
      <c r="F225" s="79" t="s">
        <v>15</v>
      </c>
    </row>
    <row r="226" spans="1:6" x14ac:dyDescent="0.35">
      <c r="A226" s="15" t="s">
        <v>401</v>
      </c>
      <c r="B226" s="144" t="s">
        <v>402</v>
      </c>
      <c r="C226" s="5" t="s">
        <v>35</v>
      </c>
      <c r="D226" s="102">
        <v>8000</v>
      </c>
      <c r="E226" s="99">
        <v>15000</v>
      </c>
      <c r="F226" s="79" t="s">
        <v>15</v>
      </c>
    </row>
    <row r="227" spans="1:6" x14ac:dyDescent="0.35">
      <c r="A227" s="15" t="s">
        <v>403</v>
      </c>
      <c r="B227" s="144" t="s">
        <v>404</v>
      </c>
      <c r="C227" s="5" t="s">
        <v>35</v>
      </c>
      <c r="D227" s="102">
        <v>18000</v>
      </c>
      <c r="E227" s="99">
        <v>25000</v>
      </c>
      <c r="F227" s="79" t="s">
        <v>15</v>
      </c>
    </row>
    <row r="228" spans="1:6" x14ac:dyDescent="0.35">
      <c r="A228" s="15" t="s">
        <v>405</v>
      </c>
      <c r="B228" s="144" t="s">
        <v>406</v>
      </c>
      <c r="C228" s="5" t="s">
        <v>35</v>
      </c>
      <c r="D228" s="102">
        <v>12000</v>
      </c>
      <c r="E228" s="99">
        <v>25000</v>
      </c>
      <c r="F228" s="79" t="s">
        <v>15</v>
      </c>
    </row>
    <row r="229" spans="1:6" x14ac:dyDescent="0.35">
      <c r="A229" s="15" t="s">
        <v>407</v>
      </c>
      <c r="B229" s="144" t="s">
        <v>408</v>
      </c>
      <c r="C229" s="5" t="s">
        <v>35</v>
      </c>
      <c r="D229" s="102">
        <v>12500</v>
      </c>
      <c r="E229" s="99">
        <v>20000</v>
      </c>
      <c r="F229" s="79" t="s">
        <v>15</v>
      </c>
    </row>
    <row r="230" spans="1:6" x14ac:dyDescent="0.35">
      <c r="A230" s="15" t="s">
        <v>409</v>
      </c>
      <c r="B230" s="144" t="s">
        <v>408</v>
      </c>
      <c r="C230" s="5" t="s">
        <v>35</v>
      </c>
      <c r="D230" s="102">
        <v>8000</v>
      </c>
      <c r="E230" s="99">
        <v>15000</v>
      </c>
      <c r="F230" s="79" t="s">
        <v>15</v>
      </c>
    </row>
    <row r="231" spans="1:6" x14ac:dyDescent="0.35">
      <c r="A231" s="15" t="s">
        <v>410</v>
      </c>
      <c r="B231" s="144" t="s">
        <v>411</v>
      </c>
      <c r="C231" s="5" t="s">
        <v>35</v>
      </c>
      <c r="D231" s="102">
        <v>19500</v>
      </c>
      <c r="E231" s="99">
        <v>30000</v>
      </c>
      <c r="F231" s="79" t="s">
        <v>15</v>
      </c>
    </row>
    <row r="232" spans="1:6" x14ac:dyDescent="0.35">
      <c r="A232" s="15" t="s">
        <v>412</v>
      </c>
      <c r="B232" s="144" t="s">
        <v>413</v>
      </c>
      <c r="C232" s="5" t="s">
        <v>35</v>
      </c>
      <c r="D232" s="102">
        <v>8500</v>
      </c>
      <c r="E232" s="99">
        <v>15000</v>
      </c>
      <c r="F232" s="79" t="s">
        <v>15</v>
      </c>
    </row>
    <row r="233" spans="1:6" x14ac:dyDescent="0.35">
      <c r="A233" s="15" t="s">
        <v>414</v>
      </c>
      <c r="B233" s="144" t="s">
        <v>415</v>
      </c>
      <c r="C233" s="5" t="s">
        <v>35</v>
      </c>
      <c r="D233" s="102">
        <v>8000</v>
      </c>
      <c r="E233" s="99">
        <v>15000</v>
      </c>
      <c r="F233" s="79" t="s">
        <v>15</v>
      </c>
    </row>
    <row r="234" spans="1:6" x14ac:dyDescent="0.35">
      <c r="A234" s="15" t="s">
        <v>416</v>
      </c>
      <c r="B234" s="144" t="s">
        <v>417</v>
      </c>
      <c r="C234" s="5" t="s">
        <v>35</v>
      </c>
      <c r="D234" s="102">
        <v>9000</v>
      </c>
      <c r="E234" s="99">
        <v>15000</v>
      </c>
      <c r="F234" s="79" t="s">
        <v>15</v>
      </c>
    </row>
    <row r="235" spans="1:6" x14ac:dyDescent="0.35">
      <c r="A235" s="15" t="s">
        <v>418</v>
      </c>
      <c r="B235" s="144" t="s">
        <v>419</v>
      </c>
      <c r="C235" s="5" t="s">
        <v>35</v>
      </c>
      <c r="D235" s="102">
        <v>5500</v>
      </c>
      <c r="E235" s="100"/>
      <c r="F235" s="79" t="s">
        <v>15</v>
      </c>
    </row>
    <row r="236" spans="1:6" x14ac:dyDescent="0.35">
      <c r="A236" s="15" t="s">
        <v>420</v>
      </c>
      <c r="B236" s="144" t="s">
        <v>421</v>
      </c>
      <c r="C236" s="5" t="s">
        <v>35</v>
      </c>
      <c r="D236" s="102">
        <v>18000</v>
      </c>
      <c r="E236" s="99">
        <v>25000</v>
      </c>
      <c r="F236" s="79" t="s">
        <v>15</v>
      </c>
    </row>
    <row r="237" spans="1:6" x14ac:dyDescent="0.35">
      <c r="A237" s="15" t="s">
        <v>422</v>
      </c>
      <c r="B237" s="144" t="s">
        <v>423</v>
      </c>
      <c r="C237" s="5" t="s">
        <v>35</v>
      </c>
      <c r="D237" s="102">
        <v>11000</v>
      </c>
      <c r="E237" s="99">
        <v>20000</v>
      </c>
      <c r="F237" s="79" t="s">
        <v>15</v>
      </c>
    </row>
    <row r="238" spans="1:6" x14ac:dyDescent="0.35">
      <c r="A238" s="15" t="s">
        <v>424</v>
      </c>
      <c r="B238" s="144" t="s">
        <v>425</v>
      </c>
      <c r="C238" s="5" t="s">
        <v>35</v>
      </c>
      <c r="D238" s="102">
        <v>8000</v>
      </c>
      <c r="E238" s="99">
        <v>15000</v>
      </c>
      <c r="F238" s="79" t="s">
        <v>15</v>
      </c>
    </row>
    <row r="239" spans="1:6" x14ac:dyDescent="0.35">
      <c r="A239" s="15" t="s">
        <v>426</v>
      </c>
      <c r="B239" s="144" t="s">
        <v>427</v>
      </c>
      <c r="C239" s="5" t="s">
        <v>35</v>
      </c>
      <c r="D239" s="102">
        <v>23000</v>
      </c>
      <c r="E239" s="99">
        <v>40000</v>
      </c>
      <c r="F239" s="79" t="s">
        <v>15</v>
      </c>
    </row>
    <row r="240" spans="1:6" x14ac:dyDescent="0.35">
      <c r="A240" s="15" t="s">
        <v>428</v>
      </c>
      <c r="B240" s="144" t="s">
        <v>429</v>
      </c>
      <c r="C240" s="5" t="s">
        <v>35</v>
      </c>
      <c r="D240" s="102">
        <v>17000</v>
      </c>
      <c r="E240" s="99">
        <v>30000</v>
      </c>
      <c r="F240" s="79" t="s">
        <v>15</v>
      </c>
    </row>
    <row r="241" spans="1:6" x14ac:dyDescent="0.35">
      <c r="A241" s="15" t="s">
        <v>430</v>
      </c>
      <c r="B241" s="144" t="s">
        <v>431</v>
      </c>
      <c r="C241" s="5" t="s">
        <v>35</v>
      </c>
      <c r="D241" s="102">
        <v>8000</v>
      </c>
      <c r="E241" s="99">
        <v>15000</v>
      </c>
      <c r="F241" s="79" t="s">
        <v>15</v>
      </c>
    </row>
    <row r="242" spans="1:6" x14ac:dyDescent="0.35">
      <c r="A242" s="15" t="s">
        <v>432</v>
      </c>
      <c r="B242" s="144" t="s">
        <v>433</v>
      </c>
      <c r="C242" s="5" t="s">
        <v>35</v>
      </c>
      <c r="D242" s="102">
        <v>12000</v>
      </c>
      <c r="E242" s="99">
        <v>25000</v>
      </c>
      <c r="F242" s="79" t="s">
        <v>15</v>
      </c>
    </row>
    <row r="243" spans="1:6" x14ac:dyDescent="0.35">
      <c r="A243" s="15" t="s">
        <v>434</v>
      </c>
      <c r="B243" s="144" t="s">
        <v>435</v>
      </c>
      <c r="C243" s="5" t="s">
        <v>35</v>
      </c>
      <c r="D243" s="102">
        <v>12000</v>
      </c>
      <c r="E243" s="99">
        <v>150000</v>
      </c>
      <c r="F243" s="79" t="s">
        <v>15</v>
      </c>
    </row>
    <row r="244" spans="1:6" x14ac:dyDescent="0.35">
      <c r="A244" s="15" t="s">
        <v>436</v>
      </c>
      <c r="B244" s="144" t="s">
        <v>437</v>
      </c>
      <c r="C244" s="5" t="s">
        <v>438</v>
      </c>
      <c r="D244" s="102">
        <v>40000</v>
      </c>
      <c r="E244" s="99">
        <v>48000</v>
      </c>
      <c r="F244" s="79" t="s">
        <v>15</v>
      </c>
    </row>
    <row r="245" spans="1:6" x14ac:dyDescent="0.35">
      <c r="A245" s="15" t="s">
        <v>439</v>
      </c>
      <c r="B245" s="144" t="s">
        <v>440</v>
      </c>
      <c r="C245" s="5" t="s">
        <v>438</v>
      </c>
      <c r="D245" s="102">
        <v>9180</v>
      </c>
      <c r="E245" s="99">
        <v>11000</v>
      </c>
      <c r="F245" s="79" t="s">
        <v>15</v>
      </c>
    </row>
    <row r="246" spans="1:6" x14ac:dyDescent="0.35">
      <c r="A246" s="15" t="s">
        <v>441</v>
      </c>
      <c r="B246" s="144" t="s">
        <v>442</v>
      </c>
      <c r="C246" s="5" t="s">
        <v>438</v>
      </c>
      <c r="D246" s="102">
        <v>28000</v>
      </c>
      <c r="E246" s="99">
        <v>35000</v>
      </c>
      <c r="F246" s="79" t="s">
        <v>15</v>
      </c>
    </row>
    <row r="247" spans="1:6" x14ac:dyDescent="0.35">
      <c r="A247" s="15" t="s">
        <v>443</v>
      </c>
      <c r="B247" s="144" t="s">
        <v>444</v>
      </c>
      <c r="C247" s="5" t="s">
        <v>438</v>
      </c>
      <c r="D247" s="102">
        <v>28000</v>
      </c>
      <c r="E247" s="99">
        <v>35000</v>
      </c>
      <c r="F247" s="79" t="s">
        <v>15</v>
      </c>
    </row>
    <row r="248" spans="1:6" x14ac:dyDescent="0.35">
      <c r="A248" s="15" t="s">
        <v>445</v>
      </c>
      <c r="B248" s="144" t="s">
        <v>446</v>
      </c>
      <c r="C248" s="5" t="s">
        <v>438</v>
      </c>
      <c r="D248" s="102">
        <v>27000</v>
      </c>
      <c r="E248" s="101">
        <v>33900</v>
      </c>
      <c r="F248" s="79" t="s">
        <v>15</v>
      </c>
    </row>
    <row r="249" spans="1:6" x14ac:dyDescent="0.35">
      <c r="A249" s="15" t="s">
        <v>447</v>
      </c>
      <c r="B249" s="144" t="s">
        <v>448</v>
      </c>
      <c r="C249" s="5" t="s">
        <v>438</v>
      </c>
      <c r="D249" s="102">
        <v>28000</v>
      </c>
      <c r="E249" s="101">
        <v>33600</v>
      </c>
      <c r="F249" s="79" t="s">
        <v>15</v>
      </c>
    </row>
    <row r="250" spans="1:6" x14ac:dyDescent="0.35">
      <c r="A250" s="15" t="s">
        <v>449</v>
      </c>
      <c r="B250" s="144" t="s">
        <v>450</v>
      </c>
      <c r="C250" s="5" t="s">
        <v>438</v>
      </c>
      <c r="D250" s="102">
        <v>31000</v>
      </c>
      <c r="E250" s="101">
        <v>37200</v>
      </c>
      <c r="F250" s="79" t="s">
        <v>15</v>
      </c>
    </row>
    <row r="251" spans="1:6" x14ac:dyDescent="0.35">
      <c r="A251" s="15" t="s">
        <v>451</v>
      </c>
      <c r="B251" s="144" t="s">
        <v>452</v>
      </c>
      <c r="C251" s="5" t="s">
        <v>438</v>
      </c>
      <c r="D251" s="102">
        <v>29000</v>
      </c>
      <c r="E251" s="101">
        <v>34800</v>
      </c>
      <c r="F251" s="79" t="s">
        <v>15</v>
      </c>
    </row>
    <row r="252" spans="1:6" x14ac:dyDescent="0.35">
      <c r="A252" s="15" t="s">
        <v>453</v>
      </c>
      <c r="B252" s="144" t="s">
        <v>454</v>
      </c>
      <c r="C252" s="5" t="s">
        <v>438</v>
      </c>
      <c r="D252" s="102">
        <v>35000</v>
      </c>
      <c r="E252" s="101">
        <v>42000</v>
      </c>
      <c r="F252" s="79" t="s">
        <v>15</v>
      </c>
    </row>
    <row r="253" spans="1:6" x14ac:dyDescent="0.35">
      <c r="A253" s="15" t="s">
        <v>455</v>
      </c>
      <c r="B253" s="144" t="s">
        <v>456</v>
      </c>
      <c r="C253" s="5" t="s">
        <v>438</v>
      </c>
      <c r="D253" s="102">
        <v>29000</v>
      </c>
      <c r="E253" s="101">
        <v>34800</v>
      </c>
      <c r="F253" s="79" t="s">
        <v>15</v>
      </c>
    </row>
    <row r="254" spans="1:6" x14ac:dyDescent="0.35">
      <c r="A254" s="15" t="s">
        <v>457</v>
      </c>
      <c r="B254" s="144" t="s">
        <v>458</v>
      </c>
      <c r="C254" s="5" t="s">
        <v>438</v>
      </c>
      <c r="D254" s="102">
        <v>28000</v>
      </c>
      <c r="E254" s="101">
        <v>35000</v>
      </c>
      <c r="F254" s="79" t="s">
        <v>15</v>
      </c>
    </row>
    <row r="255" spans="1:6" x14ac:dyDescent="0.35">
      <c r="A255" s="15" t="s">
        <v>459</v>
      </c>
      <c r="B255" s="144" t="s">
        <v>460</v>
      </c>
      <c r="C255" s="5" t="s">
        <v>438</v>
      </c>
      <c r="D255" s="102">
        <v>28000</v>
      </c>
      <c r="E255" s="101">
        <v>35000</v>
      </c>
      <c r="F255" s="79" t="s">
        <v>15</v>
      </c>
    </row>
    <row r="256" spans="1:6" x14ac:dyDescent="0.35">
      <c r="A256" s="15" t="s">
        <v>461</v>
      </c>
      <c r="B256" s="144" t="s">
        <v>462</v>
      </c>
      <c r="C256" s="5" t="s">
        <v>438</v>
      </c>
      <c r="D256" s="102">
        <v>30000</v>
      </c>
      <c r="E256" s="101">
        <v>36000</v>
      </c>
      <c r="F256" s="79" t="s">
        <v>15</v>
      </c>
    </row>
    <row r="257" spans="1:6" x14ac:dyDescent="0.35">
      <c r="A257" s="15" t="s">
        <v>463</v>
      </c>
      <c r="B257" s="144" t="s">
        <v>464</v>
      </c>
      <c r="C257" s="5" t="s">
        <v>438</v>
      </c>
      <c r="D257" s="102">
        <v>40000</v>
      </c>
      <c r="E257" s="101">
        <v>48000</v>
      </c>
      <c r="F257" s="79" t="s">
        <v>15</v>
      </c>
    </row>
    <row r="258" spans="1:6" x14ac:dyDescent="0.35">
      <c r="A258" s="15" t="s">
        <v>465</v>
      </c>
      <c r="B258" s="144" t="s">
        <v>466</v>
      </c>
      <c r="C258" s="5" t="s">
        <v>438</v>
      </c>
      <c r="D258" s="102">
        <v>28000</v>
      </c>
      <c r="E258" s="101">
        <v>35000</v>
      </c>
      <c r="F258" s="79" t="s">
        <v>15</v>
      </c>
    </row>
    <row r="259" spans="1:6" x14ac:dyDescent="0.35">
      <c r="A259" s="15" t="s">
        <v>467</v>
      </c>
      <c r="B259" s="144" t="s">
        <v>468</v>
      </c>
      <c r="C259" s="5" t="s">
        <v>438</v>
      </c>
      <c r="D259" s="102">
        <v>30000</v>
      </c>
      <c r="E259" s="101">
        <v>36000</v>
      </c>
      <c r="F259" s="79" t="s">
        <v>15</v>
      </c>
    </row>
    <row r="260" spans="1:6" x14ac:dyDescent="0.35">
      <c r="A260" s="15" t="s">
        <v>469</v>
      </c>
      <c r="B260" s="144" t="s">
        <v>470</v>
      </c>
      <c r="C260" s="5" t="s">
        <v>438</v>
      </c>
      <c r="D260" s="102">
        <v>28000</v>
      </c>
      <c r="E260" s="101">
        <v>35000</v>
      </c>
      <c r="F260" s="79" t="s">
        <v>15</v>
      </c>
    </row>
    <row r="261" spans="1:6" x14ac:dyDescent="0.35">
      <c r="A261" s="15" t="s">
        <v>478</v>
      </c>
      <c r="B261" s="144" t="s">
        <v>479</v>
      </c>
      <c r="C261" s="5"/>
      <c r="D261" s="62"/>
      <c r="E261" s="62"/>
      <c r="F261" s="80" t="s">
        <v>477</v>
      </c>
    </row>
    <row r="262" spans="1:6" x14ac:dyDescent="0.35">
      <c r="A262" s="15" t="s">
        <v>482</v>
      </c>
      <c r="B262" s="144" t="s">
        <v>483</v>
      </c>
      <c r="C262" s="5"/>
      <c r="D262" s="62"/>
      <c r="E262" s="62"/>
      <c r="F262" s="80" t="s">
        <v>477</v>
      </c>
    </row>
    <row r="263" spans="1:6" x14ac:dyDescent="0.35">
      <c r="A263" s="136"/>
      <c r="B263" s="137"/>
      <c r="C263" s="137"/>
      <c r="D263" s="137"/>
    </row>
  </sheetData>
  <mergeCells count="2">
    <mergeCell ref="A263:D263"/>
    <mergeCell ref="A1:F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F13B3-CA19-415F-9896-AE26E904776B}">
  <sheetPr codeName="Hoja6"/>
  <dimension ref="B2:G11"/>
  <sheetViews>
    <sheetView zoomScale="130" zoomScaleNormal="130" workbookViewId="0">
      <selection activeCell="C5" sqref="C5"/>
    </sheetView>
  </sheetViews>
  <sheetFormatPr baseColWidth="10" defaultRowHeight="14.5" x14ac:dyDescent="0.35"/>
  <cols>
    <col min="2" max="2" width="16.1796875" customWidth="1"/>
    <col min="3" max="3" width="35.1796875" customWidth="1"/>
  </cols>
  <sheetData>
    <row r="2" spans="2:7" ht="23.5" x14ac:dyDescent="0.55000000000000004">
      <c r="B2" s="139" t="s">
        <v>27</v>
      </c>
      <c r="C2" s="139"/>
      <c r="D2" s="43"/>
      <c r="E2" s="43"/>
    </row>
    <row r="3" spans="2:7" ht="21" x14ac:dyDescent="0.5">
      <c r="B3" s="41" t="s">
        <v>12</v>
      </c>
      <c r="C3" s="47">
        <f ca="1">TODAY()</f>
        <v>46159</v>
      </c>
      <c r="D3" s="44"/>
      <c r="E3" s="44"/>
    </row>
    <row r="4" spans="2:7" x14ac:dyDescent="0.35">
      <c r="B4" s="48"/>
      <c r="C4" s="48"/>
      <c r="D4" s="45"/>
      <c r="E4" s="45"/>
      <c r="G4" s="42"/>
    </row>
    <row r="5" spans="2:7" ht="21" x14ac:dyDescent="0.5">
      <c r="B5" s="41" t="s">
        <v>0</v>
      </c>
      <c r="C5" s="49"/>
      <c r="D5" s="44"/>
      <c r="E5" s="44"/>
    </row>
    <row r="6" spans="2:7" x14ac:dyDescent="0.35">
      <c r="B6" s="48"/>
      <c r="C6" s="48"/>
      <c r="D6" s="45"/>
      <c r="E6" s="45"/>
    </row>
    <row r="7" spans="2:7" ht="21" x14ac:dyDescent="0.5">
      <c r="B7" s="41" t="s">
        <v>1</v>
      </c>
      <c r="C7" s="49" t="str">
        <f>IFERROR(VLOOKUP(C5,LISTADEPRODUCTOS[],2,FALSE),"")</f>
        <v/>
      </c>
      <c r="D7" s="44"/>
      <c r="E7" s="44"/>
    </row>
    <row r="8" spans="2:7" x14ac:dyDescent="0.35">
      <c r="B8" s="50"/>
      <c r="C8" s="50"/>
      <c r="D8" s="46"/>
      <c r="E8" s="46"/>
    </row>
    <row r="9" spans="2:7" ht="21" x14ac:dyDescent="0.5">
      <c r="B9" s="41" t="s">
        <v>19</v>
      </c>
      <c r="C9" s="49" t="str">
        <f>IFERROR(VLOOKUP(C5,LISTADEPRODUCTOS[],3,FALSE),"")</f>
        <v/>
      </c>
      <c r="D9" s="44"/>
      <c r="E9" s="44"/>
    </row>
    <row r="10" spans="2:7" x14ac:dyDescent="0.35">
      <c r="B10" s="48"/>
      <c r="C10" s="48"/>
      <c r="D10" s="45"/>
      <c r="E10" s="45"/>
    </row>
    <row r="11" spans="2:7" ht="21" x14ac:dyDescent="0.5">
      <c r="B11" s="41" t="s">
        <v>14</v>
      </c>
      <c r="C11" s="51"/>
      <c r="D11" s="44"/>
      <c r="E11" s="44"/>
    </row>
  </sheetData>
  <mergeCells count="1">
    <mergeCell ref="B2:C2"/>
  </mergeCells>
  <dataValidations count="1">
    <dataValidation type="list" allowBlank="1" showInputMessage="1" showErrorMessage="1" sqref="C5:E5" xr:uid="{316AD820-1D19-4D31-AA37-56BFD60AB152}">
      <formula1>INDIRECT("LISTADEPRODUCTOS[CODIGO]")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BTN_NUEVACOMPRA">
                <anchor moveWithCells="1" sizeWithCells="1">
                  <from>
                    <xdr:col>3</xdr:col>
                    <xdr:colOff>755650</xdr:colOff>
                    <xdr:row>3</xdr:row>
                    <xdr:rowOff>12700</xdr:rowOff>
                  </from>
                  <to>
                    <xdr:col>7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7C6C-273C-44C1-BE08-8A3D29C4AB8E}">
  <sheetPr codeName="Hoja7"/>
  <dimension ref="A1:G260"/>
  <sheetViews>
    <sheetView zoomScale="95" zoomScaleNormal="95" workbookViewId="0">
      <selection sqref="A1:G1"/>
    </sheetView>
  </sheetViews>
  <sheetFormatPr baseColWidth="10" defaultRowHeight="14.5" x14ac:dyDescent="0.35"/>
  <cols>
    <col min="1" max="1" width="21.54296875" customWidth="1"/>
    <col min="2" max="2" width="62.81640625" style="145" bestFit="1" customWidth="1"/>
    <col min="3" max="3" width="21.54296875" customWidth="1"/>
    <col min="4" max="4" width="25" bestFit="1" customWidth="1"/>
    <col min="5" max="5" width="14.26953125" bestFit="1" customWidth="1"/>
    <col min="6" max="6" width="13.54296875" customWidth="1"/>
    <col min="7" max="7" width="12.7265625" customWidth="1"/>
  </cols>
  <sheetData>
    <row r="1" spans="1:7" x14ac:dyDescent="0.35">
      <c r="A1" s="140" t="s">
        <v>9</v>
      </c>
      <c r="B1" s="140"/>
      <c r="C1" s="140"/>
      <c r="D1" s="140"/>
      <c r="E1" s="140"/>
      <c r="F1" s="140"/>
      <c r="G1" s="140"/>
    </row>
    <row r="2" spans="1:7" x14ac:dyDescent="0.35">
      <c r="A2" s="16" t="s">
        <v>0</v>
      </c>
      <c r="B2" s="146" t="s">
        <v>1</v>
      </c>
      <c r="C2" s="17" t="s">
        <v>19</v>
      </c>
      <c r="D2" s="16" t="s">
        <v>5</v>
      </c>
      <c r="E2" s="16" t="s">
        <v>6</v>
      </c>
      <c r="F2" s="16" t="s">
        <v>7</v>
      </c>
      <c r="G2" s="16" t="s">
        <v>471</v>
      </c>
    </row>
    <row r="3" spans="1:7" x14ac:dyDescent="0.35">
      <c r="A3" s="61" t="s">
        <v>28</v>
      </c>
      <c r="B3" s="147" t="s">
        <v>29</v>
      </c>
      <c r="C3" s="5" t="s">
        <v>30</v>
      </c>
      <c r="D3" s="61">
        <v>2</v>
      </c>
      <c r="E3" s="61">
        <f>SUMIF(ENTRADAS[CODIGO],TABLAINVENTARIOS[[#This Row],[CODIGO]],ENTRADAS[CANTIDAD])</f>
        <v>0</v>
      </c>
      <c r="F3" s="61">
        <f>SUMIF(SALIDAS[CODIGO],TABLAINVENTARIOS[[#This Row],[CODIGO]],SALIDAS[CANTIDAD])</f>
        <v>0</v>
      </c>
      <c r="G3" s="61">
        <f>TABLAINVENTARIOS[[#This Row],[EXISTENCIAS INICIALES]]+TABLAINVENTARIOS[[#This Row],[ENTRADAS]]-TABLAINVENTARIOS[[#This Row],[SALIDAS]]</f>
        <v>2</v>
      </c>
    </row>
    <row r="4" spans="1:7" x14ac:dyDescent="0.35">
      <c r="A4" s="61" t="s">
        <v>31</v>
      </c>
      <c r="B4" s="147" t="s">
        <v>32</v>
      </c>
      <c r="C4" s="5" t="s">
        <v>30</v>
      </c>
      <c r="D4" s="61">
        <v>0</v>
      </c>
      <c r="E4" s="61">
        <f>SUMIF(ENTRADAS[CODIGO],TABLAINVENTARIOS[[#This Row],[CODIGO]],ENTRADAS[CANTIDAD])</f>
        <v>0</v>
      </c>
      <c r="F4" s="61">
        <f>SUMIF(SALIDAS[CODIGO],TABLAINVENTARIOS[[#This Row],[CODIGO]],SALIDAS[CANTIDAD])</f>
        <v>0</v>
      </c>
      <c r="G4" s="61">
        <f>TABLAINVENTARIOS[[#This Row],[EXISTENCIAS INICIALES]]+TABLAINVENTARIOS[[#This Row],[ENTRADAS]]-TABLAINVENTARIOS[[#This Row],[SALIDAS]]</f>
        <v>0</v>
      </c>
    </row>
    <row r="5" spans="1:7" x14ac:dyDescent="0.35">
      <c r="A5" s="61" t="s">
        <v>33</v>
      </c>
      <c r="B5" s="147" t="s">
        <v>34</v>
      </c>
      <c r="C5" s="5" t="s">
        <v>35</v>
      </c>
      <c r="D5" s="61">
        <v>0</v>
      </c>
      <c r="E5" s="61">
        <f>SUMIF(ENTRADAS[CODIGO],TABLAINVENTARIOS[[#This Row],[CODIGO]],ENTRADAS[CANTIDAD])</f>
        <v>0</v>
      </c>
      <c r="F5" s="61">
        <f>SUMIF(SALIDAS[CODIGO],TABLAINVENTARIOS[[#This Row],[CODIGO]],SALIDAS[CANTIDAD])</f>
        <v>0</v>
      </c>
      <c r="G5" s="61">
        <f>TABLAINVENTARIOS[[#This Row],[EXISTENCIAS INICIALES]]+TABLAINVENTARIOS[[#This Row],[ENTRADAS]]-TABLAINVENTARIOS[[#This Row],[SALIDAS]]</f>
        <v>0</v>
      </c>
    </row>
    <row r="6" spans="1:7" x14ac:dyDescent="0.35">
      <c r="A6" s="61" t="s">
        <v>36</v>
      </c>
      <c r="B6" s="147" t="s">
        <v>37</v>
      </c>
      <c r="C6" s="5" t="s">
        <v>30</v>
      </c>
      <c r="D6" s="61">
        <v>1</v>
      </c>
      <c r="E6" s="61">
        <f>SUMIF(ENTRADAS[CODIGO],TABLAINVENTARIOS[[#This Row],[CODIGO]],ENTRADAS[CANTIDAD])</f>
        <v>0</v>
      </c>
      <c r="F6" s="61">
        <f>SUMIF(SALIDAS[CODIGO],TABLAINVENTARIOS[[#This Row],[CODIGO]],SALIDAS[CANTIDAD])</f>
        <v>0</v>
      </c>
      <c r="G6" s="61">
        <f>TABLAINVENTARIOS[[#This Row],[EXISTENCIAS INICIALES]]+TABLAINVENTARIOS[[#This Row],[ENTRADAS]]-TABLAINVENTARIOS[[#This Row],[SALIDAS]]</f>
        <v>1</v>
      </c>
    </row>
    <row r="7" spans="1:7" x14ac:dyDescent="0.35">
      <c r="A7" s="61" t="s">
        <v>38</v>
      </c>
      <c r="B7" s="147" t="s">
        <v>39</v>
      </c>
      <c r="C7" s="5" t="s">
        <v>30</v>
      </c>
      <c r="D7" s="61">
        <v>1</v>
      </c>
      <c r="E7" s="61">
        <f>SUMIF(ENTRADAS[CODIGO],TABLAINVENTARIOS[[#This Row],[CODIGO]],ENTRADAS[CANTIDAD])</f>
        <v>0</v>
      </c>
      <c r="F7" s="61">
        <f>SUMIF(SALIDAS[CODIGO],TABLAINVENTARIOS[[#This Row],[CODIGO]],SALIDAS[CANTIDAD])</f>
        <v>0</v>
      </c>
      <c r="G7" s="61">
        <f>TABLAINVENTARIOS[[#This Row],[EXISTENCIAS INICIALES]]+TABLAINVENTARIOS[[#This Row],[ENTRADAS]]-TABLAINVENTARIOS[[#This Row],[SALIDAS]]</f>
        <v>1</v>
      </c>
    </row>
    <row r="8" spans="1:7" x14ac:dyDescent="0.35">
      <c r="A8" s="61" t="s">
        <v>40</v>
      </c>
      <c r="B8" s="147" t="s">
        <v>41</v>
      </c>
      <c r="C8" s="5" t="s">
        <v>35</v>
      </c>
      <c r="D8" s="61">
        <v>1</v>
      </c>
      <c r="E8" s="61">
        <f>SUMIF(ENTRADAS[CODIGO],TABLAINVENTARIOS[[#This Row],[CODIGO]],ENTRADAS[CANTIDAD])</f>
        <v>0</v>
      </c>
      <c r="F8" s="61">
        <f>SUMIF(SALIDAS[CODIGO],TABLAINVENTARIOS[[#This Row],[CODIGO]],SALIDAS[CANTIDAD])</f>
        <v>0</v>
      </c>
      <c r="G8" s="61">
        <f>TABLAINVENTARIOS[[#This Row],[EXISTENCIAS INICIALES]]+TABLAINVENTARIOS[[#This Row],[ENTRADAS]]-TABLAINVENTARIOS[[#This Row],[SALIDAS]]</f>
        <v>1</v>
      </c>
    </row>
    <row r="9" spans="1:7" x14ac:dyDescent="0.35">
      <c r="A9" s="61" t="s">
        <v>42</v>
      </c>
      <c r="B9" s="147" t="s">
        <v>43</v>
      </c>
      <c r="C9" s="5" t="s">
        <v>30</v>
      </c>
      <c r="D9" s="61">
        <v>2</v>
      </c>
      <c r="E9" s="61">
        <f>SUMIF(ENTRADAS[CODIGO],TABLAINVENTARIOS[[#This Row],[CODIGO]],ENTRADAS[CANTIDAD])</f>
        <v>0</v>
      </c>
      <c r="F9" s="61">
        <f>SUMIF(SALIDAS[CODIGO],TABLAINVENTARIOS[[#This Row],[CODIGO]],SALIDAS[CANTIDAD])</f>
        <v>0</v>
      </c>
      <c r="G9" s="61">
        <f>TABLAINVENTARIOS[[#This Row],[EXISTENCIAS INICIALES]]+TABLAINVENTARIOS[[#This Row],[ENTRADAS]]-TABLAINVENTARIOS[[#This Row],[SALIDAS]]</f>
        <v>2</v>
      </c>
    </row>
    <row r="10" spans="1:7" x14ac:dyDescent="0.35">
      <c r="A10" s="61" t="s">
        <v>44</v>
      </c>
      <c r="B10" s="147" t="s">
        <v>45</v>
      </c>
      <c r="C10" s="5" t="s">
        <v>35</v>
      </c>
      <c r="D10" s="61">
        <v>1</v>
      </c>
      <c r="E10" s="61">
        <f>SUMIF(ENTRADAS[CODIGO],TABLAINVENTARIOS[[#This Row],[CODIGO]],ENTRADAS[CANTIDAD])</f>
        <v>0</v>
      </c>
      <c r="F10" s="61">
        <f>SUMIF(SALIDAS[CODIGO],TABLAINVENTARIOS[[#This Row],[CODIGO]],SALIDAS[CANTIDAD])</f>
        <v>0</v>
      </c>
      <c r="G10" s="61">
        <f>TABLAINVENTARIOS[[#This Row],[EXISTENCIAS INICIALES]]+TABLAINVENTARIOS[[#This Row],[ENTRADAS]]-TABLAINVENTARIOS[[#This Row],[SALIDAS]]</f>
        <v>1</v>
      </c>
    </row>
    <row r="11" spans="1:7" x14ac:dyDescent="0.35">
      <c r="A11" s="61" t="s">
        <v>46</v>
      </c>
      <c r="B11" s="147" t="s">
        <v>47</v>
      </c>
      <c r="C11" s="5" t="s">
        <v>35</v>
      </c>
      <c r="D11" s="61">
        <v>1</v>
      </c>
      <c r="E11" s="61">
        <f>SUMIF(ENTRADAS[CODIGO],TABLAINVENTARIOS[[#This Row],[CODIGO]],ENTRADAS[CANTIDAD])</f>
        <v>0</v>
      </c>
      <c r="F11" s="61">
        <f>SUMIF(SALIDAS[CODIGO],TABLAINVENTARIOS[[#This Row],[CODIGO]],SALIDAS[CANTIDAD])</f>
        <v>0</v>
      </c>
      <c r="G11" s="61">
        <f>TABLAINVENTARIOS[[#This Row],[EXISTENCIAS INICIALES]]+TABLAINVENTARIOS[[#This Row],[ENTRADAS]]-TABLAINVENTARIOS[[#This Row],[SALIDAS]]</f>
        <v>1</v>
      </c>
    </row>
    <row r="12" spans="1:7" x14ac:dyDescent="0.35">
      <c r="A12" s="61" t="s">
        <v>48</v>
      </c>
      <c r="B12" s="147" t="s">
        <v>49</v>
      </c>
      <c r="C12" s="5" t="s">
        <v>35</v>
      </c>
      <c r="D12" s="61">
        <v>3</v>
      </c>
      <c r="E12" s="61">
        <f>SUMIF(ENTRADAS[CODIGO],TABLAINVENTARIOS[[#This Row],[CODIGO]],ENTRADAS[CANTIDAD])</f>
        <v>0</v>
      </c>
      <c r="F12" s="61">
        <f>SUMIF(SALIDAS[CODIGO],TABLAINVENTARIOS[[#This Row],[CODIGO]],SALIDAS[CANTIDAD])</f>
        <v>0</v>
      </c>
      <c r="G12" s="61">
        <f>TABLAINVENTARIOS[[#This Row],[EXISTENCIAS INICIALES]]+TABLAINVENTARIOS[[#This Row],[ENTRADAS]]-TABLAINVENTARIOS[[#This Row],[SALIDAS]]</f>
        <v>3</v>
      </c>
    </row>
    <row r="13" spans="1:7" x14ac:dyDescent="0.35">
      <c r="A13" s="61" t="s">
        <v>50</v>
      </c>
      <c r="B13" s="147" t="s">
        <v>51</v>
      </c>
      <c r="C13" s="5" t="s">
        <v>35</v>
      </c>
      <c r="D13" s="61">
        <v>2</v>
      </c>
      <c r="E13" s="61">
        <f>SUMIF(ENTRADAS[CODIGO],TABLAINVENTARIOS[[#This Row],[CODIGO]],ENTRADAS[CANTIDAD])</f>
        <v>0</v>
      </c>
      <c r="F13" s="61">
        <f>SUMIF(SALIDAS[CODIGO],TABLAINVENTARIOS[[#This Row],[CODIGO]],SALIDAS[CANTIDAD])</f>
        <v>0</v>
      </c>
      <c r="G13" s="61">
        <f>TABLAINVENTARIOS[[#This Row],[EXISTENCIAS INICIALES]]+TABLAINVENTARIOS[[#This Row],[ENTRADAS]]-TABLAINVENTARIOS[[#This Row],[SALIDAS]]</f>
        <v>2</v>
      </c>
    </row>
    <row r="14" spans="1:7" x14ac:dyDescent="0.35">
      <c r="A14" s="61" t="s">
        <v>52</v>
      </c>
      <c r="B14" s="147" t="s">
        <v>51</v>
      </c>
      <c r="C14" s="5" t="s">
        <v>35</v>
      </c>
      <c r="D14" s="61">
        <v>0</v>
      </c>
      <c r="E14" s="61">
        <f>SUMIF(ENTRADAS[CODIGO],TABLAINVENTARIOS[[#This Row],[CODIGO]],ENTRADAS[CANTIDAD])</f>
        <v>0</v>
      </c>
      <c r="F14" s="61">
        <f>SUMIF(SALIDAS[CODIGO],TABLAINVENTARIOS[[#This Row],[CODIGO]],SALIDAS[CANTIDAD])</f>
        <v>0</v>
      </c>
      <c r="G14" s="61">
        <f>TABLAINVENTARIOS[[#This Row],[EXISTENCIAS INICIALES]]+TABLAINVENTARIOS[[#This Row],[ENTRADAS]]-TABLAINVENTARIOS[[#This Row],[SALIDAS]]</f>
        <v>0</v>
      </c>
    </row>
    <row r="15" spans="1:7" x14ac:dyDescent="0.35">
      <c r="A15" s="61" t="s">
        <v>53</v>
      </c>
      <c r="B15" s="147" t="s">
        <v>51</v>
      </c>
      <c r="C15" s="5" t="s">
        <v>35</v>
      </c>
      <c r="D15" s="61">
        <v>-1</v>
      </c>
      <c r="E15" s="61">
        <f>SUMIF(ENTRADAS[CODIGO],TABLAINVENTARIOS[[#This Row],[CODIGO]],ENTRADAS[CANTIDAD])</f>
        <v>0</v>
      </c>
      <c r="F15" s="61">
        <f>SUMIF(SALIDAS[CODIGO],TABLAINVENTARIOS[[#This Row],[CODIGO]],SALIDAS[CANTIDAD])</f>
        <v>0</v>
      </c>
      <c r="G15" s="61">
        <f>TABLAINVENTARIOS[[#This Row],[EXISTENCIAS INICIALES]]+TABLAINVENTARIOS[[#This Row],[ENTRADAS]]-TABLAINVENTARIOS[[#This Row],[SALIDAS]]</f>
        <v>-1</v>
      </c>
    </row>
    <row r="16" spans="1:7" x14ac:dyDescent="0.35">
      <c r="A16" s="61" t="s">
        <v>54</v>
      </c>
      <c r="B16" s="147" t="s">
        <v>51</v>
      </c>
      <c r="C16" s="5" t="s">
        <v>35</v>
      </c>
      <c r="D16" s="61">
        <v>0</v>
      </c>
      <c r="E16" s="61">
        <f>SUMIF(ENTRADAS[CODIGO],TABLAINVENTARIOS[[#This Row],[CODIGO]],ENTRADAS[CANTIDAD])</f>
        <v>0</v>
      </c>
      <c r="F16" s="61">
        <f>SUMIF(SALIDAS[CODIGO],TABLAINVENTARIOS[[#This Row],[CODIGO]],SALIDAS[CANTIDAD])</f>
        <v>0</v>
      </c>
      <c r="G16" s="61">
        <f>TABLAINVENTARIOS[[#This Row],[EXISTENCIAS INICIALES]]+TABLAINVENTARIOS[[#This Row],[ENTRADAS]]-TABLAINVENTARIOS[[#This Row],[SALIDAS]]</f>
        <v>0</v>
      </c>
    </row>
    <row r="17" spans="1:7" x14ac:dyDescent="0.35">
      <c r="A17" s="61" t="s">
        <v>55</v>
      </c>
      <c r="B17" s="147" t="s">
        <v>51</v>
      </c>
      <c r="C17" s="5" t="s">
        <v>35</v>
      </c>
      <c r="D17" s="61">
        <v>1</v>
      </c>
      <c r="E17" s="61">
        <f>SUMIF(ENTRADAS[CODIGO],TABLAINVENTARIOS[[#This Row],[CODIGO]],ENTRADAS[CANTIDAD])</f>
        <v>0</v>
      </c>
      <c r="F17" s="61">
        <f>SUMIF(SALIDAS[CODIGO],TABLAINVENTARIOS[[#This Row],[CODIGO]],SALIDAS[CANTIDAD])</f>
        <v>0</v>
      </c>
      <c r="G17" s="61">
        <f>TABLAINVENTARIOS[[#This Row],[EXISTENCIAS INICIALES]]+TABLAINVENTARIOS[[#This Row],[ENTRADAS]]-TABLAINVENTARIOS[[#This Row],[SALIDAS]]</f>
        <v>1</v>
      </c>
    </row>
    <row r="18" spans="1:7" x14ac:dyDescent="0.35">
      <c r="A18" s="61" t="s">
        <v>56</v>
      </c>
      <c r="B18" s="147" t="s">
        <v>51</v>
      </c>
      <c r="C18" s="5" t="s">
        <v>35</v>
      </c>
      <c r="D18" s="61">
        <v>-1</v>
      </c>
      <c r="E18" s="61">
        <f>SUMIF(ENTRADAS[CODIGO],TABLAINVENTARIOS[[#This Row],[CODIGO]],ENTRADAS[CANTIDAD])</f>
        <v>0</v>
      </c>
      <c r="F18" s="61">
        <f>SUMIF(SALIDAS[CODIGO],TABLAINVENTARIOS[[#This Row],[CODIGO]],SALIDAS[CANTIDAD])</f>
        <v>0</v>
      </c>
      <c r="G18" s="61">
        <f>TABLAINVENTARIOS[[#This Row],[EXISTENCIAS INICIALES]]+TABLAINVENTARIOS[[#This Row],[ENTRADAS]]-TABLAINVENTARIOS[[#This Row],[SALIDAS]]</f>
        <v>-1</v>
      </c>
    </row>
    <row r="19" spans="1:7" x14ac:dyDescent="0.35">
      <c r="A19" s="61" t="s">
        <v>57</v>
      </c>
      <c r="B19" s="147" t="s">
        <v>58</v>
      </c>
      <c r="C19" s="5" t="s">
        <v>30</v>
      </c>
      <c r="D19" s="61">
        <v>0</v>
      </c>
      <c r="E19" s="61">
        <f>SUMIF(ENTRADAS[CODIGO],TABLAINVENTARIOS[[#This Row],[CODIGO]],ENTRADAS[CANTIDAD])</f>
        <v>0</v>
      </c>
      <c r="F19" s="61">
        <f>SUMIF(SALIDAS[CODIGO],TABLAINVENTARIOS[[#This Row],[CODIGO]],SALIDAS[CANTIDAD])</f>
        <v>0</v>
      </c>
      <c r="G19" s="61">
        <f>TABLAINVENTARIOS[[#This Row],[EXISTENCIAS INICIALES]]+TABLAINVENTARIOS[[#This Row],[ENTRADAS]]-TABLAINVENTARIOS[[#This Row],[SALIDAS]]</f>
        <v>0</v>
      </c>
    </row>
    <row r="20" spans="1:7" x14ac:dyDescent="0.35">
      <c r="A20" s="61" t="s">
        <v>59</v>
      </c>
      <c r="B20" s="147" t="s">
        <v>58</v>
      </c>
      <c r="C20" s="5" t="s">
        <v>35</v>
      </c>
      <c r="D20" s="61">
        <v>2</v>
      </c>
      <c r="E20" s="61">
        <f>SUMIF(ENTRADAS[CODIGO],TABLAINVENTARIOS[[#This Row],[CODIGO]],ENTRADAS[CANTIDAD])</f>
        <v>0</v>
      </c>
      <c r="F20" s="61">
        <f>SUMIF(SALIDAS[CODIGO],TABLAINVENTARIOS[[#This Row],[CODIGO]],SALIDAS[CANTIDAD])</f>
        <v>0</v>
      </c>
      <c r="G20" s="61">
        <f>TABLAINVENTARIOS[[#This Row],[EXISTENCIAS INICIALES]]+TABLAINVENTARIOS[[#This Row],[ENTRADAS]]-TABLAINVENTARIOS[[#This Row],[SALIDAS]]</f>
        <v>2</v>
      </c>
    </row>
    <row r="21" spans="1:7" x14ac:dyDescent="0.35">
      <c r="A21" s="61" t="s">
        <v>60</v>
      </c>
      <c r="B21" s="147" t="s">
        <v>61</v>
      </c>
      <c r="C21" s="5" t="s">
        <v>35</v>
      </c>
      <c r="D21" s="61">
        <v>2</v>
      </c>
      <c r="E21" s="61">
        <f>SUMIF(ENTRADAS[CODIGO],TABLAINVENTARIOS[[#This Row],[CODIGO]],ENTRADAS[CANTIDAD])</f>
        <v>0</v>
      </c>
      <c r="F21" s="61">
        <f>SUMIF(SALIDAS[CODIGO],TABLAINVENTARIOS[[#This Row],[CODIGO]],SALIDAS[CANTIDAD])</f>
        <v>0</v>
      </c>
      <c r="G21" s="61">
        <f>TABLAINVENTARIOS[[#This Row],[EXISTENCIAS INICIALES]]+TABLAINVENTARIOS[[#This Row],[ENTRADAS]]-TABLAINVENTARIOS[[#This Row],[SALIDAS]]</f>
        <v>2</v>
      </c>
    </row>
    <row r="22" spans="1:7" x14ac:dyDescent="0.35">
      <c r="A22" s="61" t="s">
        <v>62</v>
      </c>
      <c r="B22" s="147" t="s">
        <v>58</v>
      </c>
      <c r="C22" s="5" t="s">
        <v>35</v>
      </c>
      <c r="D22" s="61">
        <v>1</v>
      </c>
      <c r="E22" s="61">
        <f>SUMIF(ENTRADAS[CODIGO],TABLAINVENTARIOS[[#This Row],[CODIGO]],ENTRADAS[CANTIDAD])</f>
        <v>0</v>
      </c>
      <c r="F22" s="61">
        <f>SUMIF(SALIDAS[CODIGO],TABLAINVENTARIOS[[#This Row],[CODIGO]],SALIDAS[CANTIDAD])</f>
        <v>0</v>
      </c>
      <c r="G22" s="61">
        <f>TABLAINVENTARIOS[[#This Row],[EXISTENCIAS INICIALES]]+TABLAINVENTARIOS[[#This Row],[ENTRADAS]]-TABLAINVENTARIOS[[#This Row],[SALIDAS]]</f>
        <v>1</v>
      </c>
    </row>
    <row r="23" spans="1:7" x14ac:dyDescent="0.35">
      <c r="A23" s="61" t="s">
        <v>63</v>
      </c>
      <c r="B23" s="147" t="s">
        <v>58</v>
      </c>
      <c r="C23" s="5" t="s">
        <v>35</v>
      </c>
      <c r="D23" s="61">
        <v>2</v>
      </c>
      <c r="E23" s="61">
        <f>SUMIF(ENTRADAS[CODIGO],TABLAINVENTARIOS[[#This Row],[CODIGO]],ENTRADAS[CANTIDAD])</f>
        <v>0</v>
      </c>
      <c r="F23" s="61">
        <f>SUMIF(SALIDAS[CODIGO],TABLAINVENTARIOS[[#This Row],[CODIGO]],SALIDAS[CANTIDAD])</f>
        <v>0</v>
      </c>
      <c r="G23" s="61">
        <f>TABLAINVENTARIOS[[#This Row],[EXISTENCIAS INICIALES]]+TABLAINVENTARIOS[[#This Row],[ENTRADAS]]-TABLAINVENTARIOS[[#This Row],[SALIDAS]]</f>
        <v>2</v>
      </c>
    </row>
    <row r="24" spans="1:7" x14ac:dyDescent="0.35">
      <c r="A24" s="61" t="s">
        <v>64</v>
      </c>
      <c r="B24" s="147" t="s">
        <v>58</v>
      </c>
      <c r="C24" s="5" t="s">
        <v>35</v>
      </c>
      <c r="D24" s="61">
        <v>2</v>
      </c>
      <c r="E24" s="61">
        <f>SUMIF(ENTRADAS[CODIGO],TABLAINVENTARIOS[[#This Row],[CODIGO]],ENTRADAS[CANTIDAD])</f>
        <v>0</v>
      </c>
      <c r="F24" s="61">
        <f>SUMIF(SALIDAS[CODIGO],TABLAINVENTARIOS[[#This Row],[CODIGO]],SALIDAS[CANTIDAD])</f>
        <v>0</v>
      </c>
      <c r="G24" s="61">
        <f>TABLAINVENTARIOS[[#This Row],[EXISTENCIAS INICIALES]]+TABLAINVENTARIOS[[#This Row],[ENTRADAS]]-TABLAINVENTARIOS[[#This Row],[SALIDAS]]</f>
        <v>2</v>
      </c>
    </row>
    <row r="25" spans="1:7" x14ac:dyDescent="0.35">
      <c r="A25" s="61" t="s">
        <v>65</v>
      </c>
      <c r="B25" s="147" t="s">
        <v>66</v>
      </c>
      <c r="C25" s="5" t="s">
        <v>35</v>
      </c>
      <c r="D25" s="61">
        <v>4</v>
      </c>
      <c r="E25" s="61">
        <f>SUMIF(ENTRADAS[CODIGO],TABLAINVENTARIOS[[#This Row],[CODIGO]],ENTRADAS[CANTIDAD])</f>
        <v>0</v>
      </c>
      <c r="F25" s="61">
        <f>SUMIF(SALIDAS[CODIGO],TABLAINVENTARIOS[[#This Row],[CODIGO]],SALIDAS[CANTIDAD])</f>
        <v>0</v>
      </c>
      <c r="G25" s="61">
        <f>TABLAINVENTARIOS[[#This Row],[EXISTENCIAS INICIALES]]+TABLAINVENTARIOS[[#This Row],[ENTRADAS]]-TABLAINVENTARIOS[[#This Row],[SALIDAS]]</f>
        <v>4</v>
      </c>
    </row>
    <row r="26" spans="1:7" x14ac:dyDescent="0.35">
      <c r="A26" s="61" t="s">
        <v>67</v>
      </c>
      <c r="B26" s="147" t="s">
        <v>68</v>
      </c>
      <c r="C26" s="5" t="s">
        <v>35</v>
      </c>
      <c r="D26" s="61">
        <v>2</v>
      </c>
      <c r="E26" s="61">
        <f>SUMIF(ENTRADAS[CODIGO],TABLAINVENTARIOS[[#This Row],[CODIGO]],ENTRADAS[CANTIDAD])</f>
        <v>0</v>
      </c>
      <c r="F26" s="61">
        <f>SUMIF(SALIDAS[CODIGO],TABLAINVENTARIOS[[#This Row],[CODIGO]],SALIDAS[CANTIDAD])</f>
        <v>0</v>
      </c>
      <c r="G26" s="61">
        <f>TABLAINVENTARIOS[[#This Row],[EXISTENCIAS INICIALES]]+TABLAINVENTARIOS[[#This Row],[ENTRADAS]]-TABLAINVENTARIOS[[#This Row],[SALIDAS]]</f>
        <v>2</v>
      </c>
    </row>
    <row r="27" spans="1:7" x14ac:dyDescent="0.35">
      <c r="A27" s="61" t="s">
        <v>69</v>
      </c>
      <c r="B27" s="147" t="s">
        <v>70</v>
      </c>
      <c r="C27" s="5" t="s">
        <v>35</v>
      </c>
      <c r="D27" s="61">
        <v>1</v>
      </c>
      <c r="E27" s="61">
        <f>SUMIF(ENTRADAS[CODIGO],TABLAINVENTARIOS[[#This Row],[CODIGO]],ENTRADAS[CANTIDAD])</f>
        <v>0</v>
      </c>
      <c r="F27" s="61">
        <f>SUMIF(SALIDAS[CODIGO],TABLAINVENTARIOS[[#This Row],[CODIGO]],SALIDAS[CANTIDAD])</f>
        <v>0</v>
      </c>
      <c r="G27" s="61">
        <f>TABLAINVENTARIOS[[#This Row],[EXISTENCIAS INICIALES]]+TABLAINVENTARIOS[[#This Row],[ENTRADAS]]-TABLAINVENTARIOS[[#This Row],[SALIDAS]]</f>
        <v>1</v>
      </c>
    </row>
    <row r="28" spans="1:7" x14ac:dyDescent="0.35">
      <c r="A28" s="61" t="s">
        <v>71</v>
      </c>
      <c r="B28" s="147" t="s">
        <v>72</v>
      </c>
      <c r="C28" s="5" t="s">
        <v>35</v>
      </c>
      <c r="D28" s="61">
        <v>2</v>
      </c>
      <c r="E28" s="61">
        <f>SUMIF(ENTRADAS[CODIGO],TABLAINVENTARIOS[[#This Row],[CODIGO]],ENTRADAS[CANTIDAD])</f>
        <v>0</v>
      </c>
      <c r="F28" s="61">
        <f>SUMIF(SALIDAS[CODIGO],TABLAINVENTARIOS[[#This Row],[CODIGO]],SALIDAS[CANTIDAD])</f>
        <v>0</v>
      </c>
      <c r="G28" s="61">
        <f>TABLAINVENTARIOS[[#This Row],[EXISTENCIAS INICIALES]]+TABLAINVENTARIOS[[#This Row],[ENTRADAS]]-TABLAINVENTARIOS[[#This Row],[SALIDAS]]</f>
        <v>2</v>
      </c>
    </row>
    <row r="29" spans="1:7" x14ac:dyDescent="0.35">
      <c r="A29" s="61" t="s">
        <v>73</v>
      </c>
      <c r="B29" s="147" t="s">
        <v>74</v>
      </c>
      <c r="C29" s="5" t="s">
        <v>35</v>
      </c>
      <c r="D29" s="61">
        <v>1</v>
      </c>
      <c r="E29" s="61">
        <f>SUMIF(ENTRADAS[CODIGO],TABLAINVENTARIOS[[#This Row],[CODIGO]],ENTRADAS[CANTIDAD])</f>
        <v>0</v>
      </c>
      <c r="F29" s="61">
        <f>SUMIF(SALIDAS[CODIGO],TABLAINVENTARIOS[[#This Row],[CODIGO]],SALIDAS[CANTIDAD])</f>
        <v>0</v>
      </c>
      <c r="G29" s="61">
        <f>TABLAINVENTARIOS[[#This Row],[EXISTENCIAS INICIALES]]+TABLAINVENTARIOS[[#This Row],[ENTRADAS]]-TABLAINVENTARIOS[[#This Row],[SALIDAS]]</f>
        <v>1</v>
      </c>
    </row>
    <row r="30" spans="1:7" x14ac:dyDescent="0.35">
      <c r="A30" s="61" t="s">
        <v>75</v>
      </c>
      <c r="B30" s="147" t="s">
        <v>76</v>
      </c>
      <c r="C30" s="5" t="s">
        <v>35</v>
      </c>
      <c r="D30" s="61">
        <v>5</v>
      </c>
      <c r="E30" s="61">
        <f>SUMIF(ENTRADAS[CODIGO],TABLAINVENTARIOS[[#This Row],[CODIGO]],ENTRADAS[CANTIDAD])</f>
        <v>0</v>
      </c>
      <c r="F30" s="61">
        <f>SUMIF(SALIDAS[CODIGO],TABLAINVENTARIOS[[#This Row],[CODIGO]],SALIDAS[CANTIDAD])</f>
        <v>0</v>
      </c>
      <c r="G30" s="61">
        <f>TABLAINVENTARIOS[[#This Row],[EXISTENCIAS INICIALES]]+TABLAINVENTARIOS[[#This Row],[ENTRADAS]]-TABLAINVENTARIOS[[#This Row],[SALIDAS]]</f>
        <v>5</v>
      </c>
    </row>
    <row r="31" spans="1:7" x14ac:dyDescent="0.35">
      <c r="A31" s="61" t="s">
        <v>77</v>
      </c>
      <c r="B31" s="147" t="s">
        <v>78</v>
      </c>
      <c r="C31" s="5" t="s">
        <v>35</v>
      </c>
      <c r="D31" s="61">
        <v>3</v>
      </c>
      <c r="E31" s="61">
        <f>SUMIF(ENTRADAS[CODIGO],TABLAINVENTARIOS[[#This Row],[CODIGO]],ENTRADAS[CANTIDAD])</f>
        <v>0</v>
      </c>
      <c r="F31" s="61">
        <f>SUMIF(SALIDAS[CODIGO],TABLAINVENTARIOS[[#This Row],[CODIGO]],SALIDAS[CANTIDAD])</f>
        <v>0</v>
      </c>
      <c r="G31" s="61">
        <f>TABLAINVENTARIOS[[#This Row],[EXISTENCIAS INICIALES]]+TABLAINVENTARIOS[[#This Row],[ENTRADAS]]-TABLAINVENTARIOS[[#This Row],[SALIDAS]]</f>
        <v>3</v>
      </c>
    </row>
    <row r="32" spans="1:7" x14ac:dyDescent="0.35">
      <c r="A32" s="61" t="s">
        <v>79</v>
      </c>
      <c r="B32" s="147" t="s">
        <v>80</v>
      </c>
      <c r="C32" s="5" t="s">
        <v>35</v>
      </c>
      <c r="D32" s="61">
        <v>1</v>
      </c>
      <c r="E32" s="61">
        <f>SUMIF(ENTRADAS[CODIGO],TABLAINVENTARIOS[[#This Row],[CODIGO]],ENTRADAS[CANTIDAD])</f>
        <v>0</v>
      </c>
      <c r="F32" s="61">
        <f>SUMIF(SALIDAS[CODIGO],TABLAINVENTARIOS[[#This Row],[CODIGO]],SALIDAS[CANTIDAD])</f>
        <v>0</v>
      </c>
      <c r="G32" s="61">
        <f>TABLAINVENTARIOS[[#This Row],[EXISTENCIAS INICIALES]]+TABLAINVENTARIOS[[#This Row],[ENTRADAS]]-TABLAINVENTARIOS[[#This Row],[SALIDAS]]</f>
        <v>1</v>
      </c>
    </row>
    <row r="33" spans="1:7" x14ac:dyDescent="0.35">
      <c r="A33" s="61" t="s">
        <v>81</v>
      </c>
      <c r="B33" s="147" t="s">
        <v>82</v>
      </c>
      <c r="C33" s="5" t="s">
        <v>35</v>
      </c>
      <c r="D33" s="61">
        <v>2</v>
      </c>
      <c r="E33" s="61">
        <f>SUMIF(ENTRADAS[CODIGO],TABLAINVENTARIOS[[#This Row],[CODIGO]],ENTRADAS[CANTIDAD])</f>
        <v>0</v>
      </c>
      <c r="F33" s="61">
        <f>SUMIF(SALIDAS[CODIGO],TABLAINVENTARIOS[[#This Row],[CODIGO]],SALIDAS[CANTIDAD])</f>
        <v>0</v>
      </c>
      <c r="G33" s="61">
        <f>TABLAINVENTARIOS[[#This Row],[EXISTENCIAS INICIALES]]+TABLAINVENTARIOS[[#This Row],[ENTRADAS]]-TABLAINVENTARIOS[[#This Row],[SALIDAS]]</f>
        <v>2</v>
      </c>
    </row>
    <row r="34" spans="1:7" x14ac:dyDescent="0.35">
      <c r="A34" s="61" t="s">
        <v>83</v>
      </c>
      <c r="B34" s="147" t="s">
        <v>84</v>
      </c>
      <c r="C34" s="5" t="s">
        <v>35</v>
      </c>
      <c r="D34" s="61">
        <v>1</v>
      </c>
      <c r="E34" s="61">
        <f>SUMIF(ENTRADAS[CODIGO],TABLAINVENTARIOS[[#This Row],[CODIGO]],ENTRADAS[CANTIDAD])</f>
        <v>0</v>
      </c>
      <c r="F34" s="61">
        <f>SUMIF(SALIDAS[CODIGO],TABLAINVENTARIOS[[#This Row],[CODIGO]],SALIDAS[CANTIDAD])</f>
        <v>0</v>
      </c>
      <c r="G34" s="61">
        <f>TABLAINVENTARIOS[[#This Row],[EXISTENCIAS INICIALES]]+TABLAINVENTARIOS[[#This Row],[ENTRADAS]]-TABLAINVENTARIOS[[#This Row],[SALIDAS]]</f>
        <v>1</v>
      </c>
    </row>
    <row r="35" spans="1:7" x14ac:dyDescent="0.35">
      <c r="A35" s="61" t="s">
        <v>85</v>
      </c>
      <c r="B35" s="147" t="s">
        <v>86</v>
      </c>
      <c r="C35" s="5" t="s">
        <v>35</v>
      </c>
      <c r="D35" s="61">
        <v>2</v>
      </c>
      <c r="E35" s="61">
        <f>SUMIF(ENTRADAS[CODIGO],TABLAINVENTARIOS[[#This Row],[CODIGO]],ENTRADAS[CANTIDAD])</f>
        <v>0</v>
      </c>
      <c r="F35" s="61">
        <f>SUMIF(SALIDAS[CODIGO],TABLAINVENTARIOS[[#This Row],[CODIGO]],SALIDAS[CANTIDAD])</f>
        <v>0</v>
      </c>
      <c r="G35" s="61">
        <f>TABLAINVENTARIOS[[#This Row],[EXISTENCIAS INICIALES]]+TABLAINVENTARIOS[[#This Row],[ENTRADAS]]-TABLAINVENTARIOS[[#This Row],[SALIDAS]]</f>
        <v>2</v>
      </c>
    </row>
    <row r="36" spans="1:7" x14ac:dyDescent="0.35">
      <c r="A36" s="61" t="s">
        <v>87</v>
      </c>
      <c r="B36" s="147" t="s">
        <v>88</v>
      </c>
      <c r="C36" s="5" t="s">
        <v>35</v>
      </c>
      <c r="D36" s="61">
        <v>2</v>
      </c>
      <c r="E36" s="61">
        <f>SUMIF(ENTRADAS[CODIGO],TABLAINVENTARIOS[[#This Row],[CODIGO]],ENTRADAS[CANTIDAD])</f>
        <v>0</v>
      </c>
      <c r="F36" s="61">
        <f>SUMIF(SALIDAS[CODIGO],TABLAINVENTARIOS[[#This Row],[CODIGO]],SALIDAS[CANTIDAD])</f>
        <v>0</v>
      </c>
      <c r="G36" s="61">
        <f>TABLAINVENTARIOS[[#This Row],[EXISTENCIAS INICIALES]]+TABLAINVENTARIOS[[#This Row],[ENTRADAS]]-TABLAINVENTARIOS[[#This Row],[SALIDAS]]</f>
        <v>2</v>
      </c>
    </row>
    <row r="37" spans="1:7" x14ac:dyDescent="0.35">
      <c r="A37" s="61" t="s">
        <v>89</v>
      </c>
      <c r="B37" s="147" t="s">
        <v>90</v>
      </c>
      <c r="C37" s="5" t="s">
        <v>35</v>
      </c>
      <c r="D37" s="61">
        <v>3</v>
      </c>
      <c r="E37" s="61">
        <f>SUMIF(ENTRADAS[CODIGO],TABLAINVENTARIOS[[#This Row],[CODIGO]],ENTRADAS[CANTIDAD])</f>
        <v>0</v>
      </c>
      <c r="F37" s="61">
        <f>SUMIF(SALIDAS[CODIGO],TABLAINVENTARIOS[[#This Row],[CODIGO]],SALIDAS[CANTIDAD])</f>
        <v>0</v>
      </c>
      <c r="G37" s="61">
        <f>TABLAINVENTARIOS[[#This Row],[EXISTENCIAS INICIALES]]+TABLAINVENTARIOS[[#This Row],[ENTRADAS]]-TABLAINVENTARIOS[[#This Row],[SALIDAS]]</f>
        <v>3</v>
      </c>
    </row>
    <row r="38" spans="1:7" x14ac:dyDescent="0.35">
      <c r="A38" s="61" t="s">
        <v>91</v>
      </c>
      <c r="B38" s="147" t="s">
        <v>92</v>
      </c>
      <c r="C38" s="5" t="s">
        <v>35</v>
      </c>
      <c r="D38" s="61">
        <v>3</v>
      </c>
      <c r="E38" s="61">
        <f>SUMIF(ENTRADAS[CODIGO],TABLAINVENTARIOS[[#This Row],[CODIGO]],ENTRADAS[CANTIDAD])</f>
        <v>0</v>
      </c>
      <c r="F38" s="61">
        <f>SUMIF(SALIDAS[CODIGO],TABLAINVENTARIOS[[#This Row],[CODIGO]],SALIDAS[CANTIDAD])</f>
        <v>0</v>
      </c>
      <c r="G38" s="61">
        <f>TABLAINVENTARIOS[[#This Row],[EXISTENCIAS INICIALES]]+TABLAINVENTARIOS[[#This Row],[ENTRADAS]]-TABLAINVENTARIOS[[#This Row],[SALIDAS]]</f>
        <v>3</v>
      </c>
    </row>
    <row r="39" spans="1:7" x14ac:dyDescent="0.35">
      <c r="A39" s="61" t="s">
        <v>93</v>
      </c>
      <c r="B39" s="147" t="s">
        <v>94</v>
      </c>
      <c r="C39" s="5" t="s">
        <v>35</v>
      </c>
      <c r="D39" s="61">
        <v>2</v>
      </c>
      <c r="E39" s="61">
        <f>SUMIF(ENTRADAS[CODIGO],TABLAINVENTARIOS[[#This Row],[CODIGO]],ENTRADAS[CANTIDAD])</f>
        <v>0</v>
      </c>
      <c r="F39" s="61">
        <f>SUMIF(SALIDAS[CODIGO],TABLAINVENTARIOS[[#This Row],[CODIGO]],SALIDAS[CANTIDAD])</f>
        <v>0</v>
      </c>
      <c r="G39" s="61">
        <f>TABLAINVENTARIOS[[#This Row],[EXISTENCIAS INICIALES]]+TABLAINVENTARIOS[[#This Row],[ENTRADAS]]-TABLAINVENTARIOS[[#This Row],[SALIDAS]]</f>
        <v>2</v>
      </c>
    </row>
    <row r="40" spans="1:7" x14ac:dyDescent="0.35">
      <c r="A40" s="61" t="s">
        <v>95</v>
      </c>
      <c r="B40" s="147" t="s">
        <v>96</v>
      </c>
      <c r="C40" s="5" t="s">
        <v>35</v>
      </c>
      <c r="D40" s="61">
        <v>0</v>
      </c>
      <c r="E40" s="61">
        <f>SUMIF(ENTRADAS[CODIGO],TABLAINVENTARIOS[[#This Row],[CODIGO]],ENTRADAS[CANTIDAD])</f>
        <v>0</v>
      </c>
      <c r="F40" s="61">
        <f>SUMIF(SALIDAS[CODIGO],TABLAINVENTARIOS[[#This Row],[CODIGO]],SALIDAS[CANTIDAD])</f>
        <v>0</v>
      </c>
      <c r="G40" s="61">
        <f>TABLAINVENTARIOS[[#This Row],[EXISTENCIAS INICIALES]]+TABLAINVENTARIOS[[#This Row],[ENTRADAS]]-TABLAINVENTARIOS[[#This Row],[SALIDAS]]</f>
        <v>0</v>
      </c>
    </row>
    <row r="41" spans="1:7" x14ac:dyDescent="0.35">
      <c r="A41" s="61" t="s">
        <v>97</v>
      </c>
      <c r="B41" s="147" t="s">
        <v>98</v>
      </c>
      <c r="C41" s="5" t="s">
        <v>35</v>
      </c>
      <c r="D41" s="61">
        <v>2</v>
      </c>
      <c r="E41" s="61">
        <f>SUMIF(ENTRADAS[CODIGO],TABLAINVENTARIOS[[#This Row],[CODIGO]],ENTRADAS[CANTIDAD])</f>
        <v>0</v>
      </c>
      <c r="F41" s="61">
        <f>SUMIF(SALIDAS[CODIGO],TABLAINVENTARIOS[[#This Row],[CODIGO]],SALIDAS[CANTIDAD])</f>
        <v>0</v>
      </c>
      <c r="G41" s="61">
        <f>TABLAINVENTARIOS[[#This Row],[EXISTENCIAS INICIALES]]+TABLAINVENTARIOS[[#This Row],[ENTRADAS]]-TABLAINVENTARIOS[[#This Row],[SALIDAS]]</f>
        <v>2</v>
      </c>
    </row>
    <row r="42" spans="1:7" x14ac:dyDescent="0.35">
      <c r="A42" s="61" t="s">
        <v>99</v>
      </c>
      <c r="B42" s="147" t="s">
        <v>100</v>
      </c>
      <c r="C42" s="5" t="s">
        <v>35</v>
      </c>
      <c r="D42" s="61">
        <v>0</v>
      </c>
      <c r="E42" s="61">
        <f>SUMIF(ENTRADAS[CODIGO],TABLAINVENTARIOS[[#This Row],[CODIGO]],ENTRADAS[CANTIDAD])</f>
        <v>0</v>
      </c>
      <c r="F42" s="61">
        <f>SUMIF(SALIDAS[CODIGO],TABLAINVENTARIOS[[#This Row],[CODIGO]],SALIDAS[CANTIDAD])</f>
        <v>0</v>
      </c>
      <c r="G42" s="61">
        <f>TABLAINVENTARIOS[[#This Row],[EXISTENCIAS INICIALES]]+TABLAINVENTARIOS[[#This Row],[ENTRADAS]]-TABLAINVENTARIOS[[#This Row],[SALIDAS]]</f>
        <v>0</v>
      </c>
    </row>
    <row r="43" spans="1:7" x14ac:dyDescent="0.35">
      <c r="A43" s="61" t="s">
        <v>101</v>
      </c>
      <c r="B43" s="147" t="s">
        <v>102</v>
      </c>
      <c r="C43" s="5" t="s">
        <v>35</v>
      </c>
      <c r="D43" s="61">
        <v>3</v>
      </c>
      <c r="E43" s="61">
        <f>SUMIF(ENTRADAS[CODIGO],TABLAINVENTARIOS[[#This Row],[CODIGO]],ENTRADAS[CANTIDAD])</f>
        <v>0</v>
      </c>
      <c r="F43" s="61">
        <f>SUMIF(SALIDAS[CODIGO],TABLAINVENTARIOS[[#This Row],[CODIGO]],SALIDAS[CANTIDAD])</f>
        <v>0</v>
      </c>
      <c r="G43" s="61">
        <f>TABLAINVENTARIOS[[#This Row],[EXISTENCIAS INICIALES]]+TABLAINVENTARIOS[[#This Row],[ENTRADAS]]-TABLAINVENTARIOS[[#This Row],[SALIDAS]]</f>
        <v>3</v>
      </c>
    </row>
    <row r="44" spans="1:7" x14ac:dyDescent="0.35">
      <c r="A44" s="61" t="s">
        <v>103</v>
      </c>
      <c r="B44" s="147" t="s">
        <v>104</v>
      </c>
      <c r="C44" s="5" t="s">
        <v>35</v>
      </c>
      <c r="D44" s="61">
        <v>2</v>
      </c>
      <c r="E44" s="61">
        <f>SUMIF(ENTRADAS[CODIGO],TABLAINVENTARIOS[[#This Row],[CODIGO]],ENTRADAS[CANTIDAD])</f>
        <v>0</v>
      </c>
      <c r="F44" s="61">
        <f>SUMIF(SALIDAS[CODIGO],TABLAINVENTARIOS[[#This Row],[CODIGO]],SALIDAS[CANTIDAD])</f>
        <v>0</v>
      </c>
      <c r="G44" s="61">
        <f>TABLAINVENTARIOS[[#This Row],[EXISTENCIAS INICIALES]]+TABLAINVENTARIOS[[#This Row],[ENTRADAS]]-TABLAINVENTARIOS[[#This Row],[SALIDAS]]</f>
        <v>2</v>
      </c>
    </row>
    <row r="45" spans="1:7" x14ac:dyDescent="0.35">
      <c r="A45" s="61" t="s">
        <v>105</v>
      </c>
      <c r="B45" s="147" t="s">
        <v>106</v>
      </c>
      <c r="C45" s="5" t="s">
        <v>35</v>
      </c>
      <c r="D45" s="61">
        <v>2</v>
      </c>
      <c r="E45" s="61">
        <f>SUMIF(ENTRADAS[CODIGO],TABLAINVENTARIOS[[#This Row],[CODIGO]],ENTRADAS[CANTIDAD])</f>
        <v>0</v>
      </c>
      <c r="F45" s="61">
        <f>SUMIF(SALIDAS[CODIGO],TABLAINVENTARIOS[[#This Row],[CODIGO]],SALIDAS[CANTIDAD])</f>
        <v>0</v>
      </c>
      <c r="G45" s="61">
        <f>TABLAINVENTARIOS[[#This Row],[EXISTENCIAS INICIALES]]+TABLAINVENTARIOS[[#This Row],[ENTRADAS]]-TABLAINVENTARIOS[[#This Row],[SALIDAS]]</f>
        <v>2</v>
      </c>
    </row>
    <row r="46" spans="1:7" x14ac:dyDescent="0.35">
      <c r="A46" s="61" t="s">
        <v>107</v>
      </c>
      <c r="B46" s="147" t="s">
        <v>108</v>
      </c>
      <c r="C46" s="5" t="s">
        <v>35</v>
      </c>
      <c r="D46" s="61">
        <v>1</v>
      </c>
      <c r="E46" s="61">
        <f>SUMIF(ENTRADAS[CODIGO],TABLAINVENTARIOS[[#This Row],[CODIGO]],ENTRADAS[CANTIDAD])</f>
        <v>0</v>
      </c>
      <c r="F46" s="61">
        <f>SUMIF(SALIDAS[CODIGO],TABLAINVENTARIOS[[#This Row],[CODIGO]],SALIDAS[CANTIDAD])</f>
        <v>0</v>
      </c>
      <c r="G46" s="61">
        <f>TABLAINVENTARIOS[[#This Row],[EXISTENCIAS INICIALES]]+TABLAINVENTARIOS[[#This Row],[ENTRADAS]]-TABLAINVENTARIOS[[#This Row],[SALIDAS]]</f>
        <v>1</v>
      </c>
    </row>
    <row r="47" spans="1:7" x14ac:dyDescent="0.35">
      <c r="A47" s="61" t="s">
        <v>109</v>
      </c>
      <c r="B47" s="147" t="s">
        <v>108</v>
      </c>
      <c r="C47" s="5" t="s">
        <v>35</v>
      </c>
      <c r="D47" s="61">
        <v>1</v>
      </c>
      <c r="E47" s="61">
        <f>SUMIF(ENTRADAS[CODIGO],TABLAINVENTARIOS[[#This Row],[CODIGO]],ENTRADAS[CANTIDAD])</f>
        <v>0</v>
      </c>
      <c r="F47" s="61">
        <f>SUMIF(SALIDAS[CODIGO],TABLAINVENTARIOS[[#This Row],[CODIGO]],SALIDAS[CANTIDAD])</f>
        <v>0</v>
      </c>
      <c r="G47" s="61">
        <f>TABLAINVENTARIOS[[#This Row],[EXISTENCIAS INICIALES]]+TABLAINVENTARIOS[[#This Row],[ENTRADAS]]-TABLAINVENTARIOS[[#This Row],[SALIDAS]]</f>
        <v>1</v>
      </c>
    </row>
    <row r="48" spans="1:7" x14ac:dyDescent="0.35">
      <c r="A48" s="61" t="s">
        <v>110</v>
      </c>
      <c r="B48" s="147" t="s">
        <v>108</v>
      </c>
      <c r="C48" s="5" t="s">
        <v>35</v>
      </c>
      <c r="D48" s="61">
        <v>3</v>
      </c>
      <c r="E48" s="61">
        <f>SUMIF(ENTRADAS[CODIGO],TABLAINVENTARIOS[[#This Row],[CODIGO]],ENTRADAS[CANTIDAD])</f>
        <v>0</v>
      </c>
      <c r="F48" s="61">
        <f>SUMIF(SALIDAS[CODIGO],TABLAINVENTARIOS[[#This Row],[CODIGO]],SALIDAS[CANTIDAD])</f>
        <v>0</v>
      </c>
      <c r="G48" s="61">
        <f>TABLAINVENTARIOS[[#This Row],[EXISTENCIAS INICIALES]]+TABLAINVENTARIOS[[#This Row],[ENTRADAS]]-TABLAINVENTARIOS[[#This Row],[SALIDAS]]</f>
        <v>3</v>
      </c>
    </row>
    <row r="49" spans="1:7" x14ac:dyDescent="0.35">
      <c r="A49" s="61" t="s">
        <v>111</v>
      </c>
      <c r="B49" s="147" t="s">
        <v>112</v>
      </c>
      <c r="C49" s="5" t="s">
        <v>35</v>
      </c>
      <c r="D49" s="61">
        <v>1</v>
      </c>
      <c r="E49" s="61">
        <f>SUMIF(ENTRADAS[CODIGO],TABLAINVENTARIOS[[#This Row],[CODIGO]],ENTRADAS[CANTIDAD])</f>
        <v>0</v>
      </c>
      <c r="F49" s="61">
        <f>SUMIF(SALIDAS[CODIGO],TABLAINVENTARIOS[[#This Row],[CODIGO]],SALIDAS[CANTIDAD])</f>
        <v>0</v>
      </c>
      <c r="G49" s="61">
        <f>TABLAINVENTARIOS[[#This Row],[EXISTENCIAS INICIALES]]+TABLAINVENTARIOS[[#This Row],[ENTRADAS]]-TABLAINVENTARIOS[[#This Row],[SALIDAS]]</f>
        <v>1</v>
      </c>
    </row>
    <row r="50" spans="1:7" x14ac:dyDescent="0.35">
      <c r="A50" s="61" t="s">
        <v>113</v>
      </c>
      <c r="B50" s="147" t="s">
        <v>114</v>
      </c>
      <c r="C50" s="5" t="s">
        <v>35</v>
      </c>
      <c r="D50" s="61">
        <v>3</v>
      </c>
      <c r="E50" s="61">
        <f>SUMIF(ENTRADAS[CODIGO],TABLAINVENTARIOS[[#This Row],[CODIGO]],ENTRADAS[CANTIDAD])</f>
        <v>0</v>
      </c>
      <c r="F50" s="61">
        <f>SUMIF(SALIDAS[CODIGO],TABLAINVENTARIOS[[#This Row],[CODIGO]],SALIDAS[CANTIDAD])</f>
        <v>0</v>
      </c>
      <c r="G50" s="61">
        <f>TABLAINVENTARIOS[[#This Row],[EXISTENCIAS INICIALES]]+TABLAINVENTARIOS[[#This Row],[ENTRADAS]]-TABLAINVENTARIOS[[#This Row],[SALIDAS]]</f>
        <v>3</v>
      </c>
    </row>
    <row r="51" spans="1:7" x14ac:dyDescent="0.35">
      <c r="A51" s="61" t="s">
        <v>115</v>
      </c>
      <c r="B51" s="147" t="s">
        <v>116</v>
      </c>
      <c r="C51" s="5" t="s">
        <v>35</v>
      </c>
      <c r="D51" s="61">
        <v>1</v>
      </c>
      <c r="E51" s="61">
        <f>SUMIF(ENTRADAS[CODIGO],TABLAINVENTARIOS[[#This Row],[CODIGO]],ENTRADAS[CANTIDAD])</f>
        <v>0</v>
      </c>
      <c r="F51" s="61">
        <f>SUMIF(SALIDAS[CODIGO],TABLAINVENTARIOS[[#This Row],[CODIGO]],SALIDAS[CANTIDAD])</f>
        <v>0</v>
      </c>
      <c r="G51" s="61">
        <f>TABLAINVENTARIOS[[#This Row],[EXISTENCIAS INICIALES]]+TABLAINVENTARIOS[[#This Row],[ENTRADAS]]-TABLAINVENTARIOS[[#This Row],[SALIDAS]]</f>
        <v>1</v>
      </c>
    </row>
    <row r="52" spans="1:7" x14ac:dyDescent="0.35">
      <c r="A52" s="61" t="s">
        <v>117</v>
      </c>
      <c r="B52" s="147" t="s">
        <v>118</v>
      </c>
      <c r="C52" s="5" t="s">
        <v>35</v>
      </c>
      <c r="D52" s="61">
        <v>4</v>
      </c>
      <c r="E52" s="61">
        <f>SUMIF(ENTRADAS[CODIGO],TABLAINVENTARIOS[[#This Row],[CODIGO]],ENTRADAS[CANTIDAD])</f>
        <v>0</v>
      </c>
      <c r="F52" s="61">
        <f>SUMIF(SALIDAS[CODIGO],TABLAINVENTARIOS[[#This Row],[CODIGO]],SALIDAS[CANTIDAD])</f>
        <v>0</v>
      </c>
      <c r="G52" s="61">
        <f>TABLAINVENTARIOS[[#This Row],[EXISTENCIAS INICIALES]]+TABLAINVENTARIOS[[#This Row],[ENTRADAS]]-TABLAINVENTARIOS[[#This Row],[SALIDAS]]</f>
        <v>4</v>
      </c>
    </row>
    <row r="53" spans="1:7" x14ac:dyDescent="0.35">
      <c r="A53" s="61" t="s">
        <v>119</v>
      </c>
      <c r="B53" s="147" t="s">
        <v>120</v>
      </c>
      <c r="C53" s="5" t="s">
        <v>35</v>
      </c>
      <c r="D53" s="61">
        <v>2</v>
      </c>
      <c r="E53" s="61">
        <f>SUMIF(ENTRADAS[CODIGO],TABLAINVENTARIOS[[#This Row],[CODIGO]],ENTRADAS[CANTIDAD])</f>
        <v>0</v>
      </c>
      <c r="F53" s="61">
        <f>SUMIF(SALIDAS[CODIGO],TABLAINVENTARIOS[[#This Row],[CODIGO]],SALIDAS[CANTIDAD])</f>
        <v>0</v>
      </c>
      <c r="G53" s="61">
        <f>TABLAINVENTARIOS[[#This Row],[EXISTENCIAS INICIALES]]+TABLAINVENTARIOS[[#This Row],[ENTRADAS]]-TABLAINVENTARIOS[[#This Row],[SALIDAS]]</f>
        <v>2</v>
      </c>
    </row>
    <row r="54" spans="1:7" x14ac:dyDescent="0.35">
      <c r="A54" s="61" t="s">
        <v>121</v>
      </c>
      <c r="B54" s="147" t="s">
        <v>122</v>
      </c>
      <c r="C54" s="5" t="s">
        <v>35</v>
      </c>
      <c r="D54" s="61">
        <v>2</v>
      </c>
      <c r="E54" s="61">
        <f>SUMIF(ENTRADAS[CODIGO],TABLAINVENTARIOS[[#This Row],[CODIGO]],ENTRADAS[CANTIDAD])</f>
        <v>0</v>
      </c>
      <c r="F54" s="61">
        <f>SUMIF(SALIDAS[CODIGO],TABLAINVENTARIOS[[#This Row],[CODIGO]],SALIDAS[CANTIDAD])</f>
        <v>0</v>
      </c>
      <c r="G54" s="61">
        <f>TABLAINVENTARIOS[[#This Row],[EXISTENCIAS INICIALES]]+TABLAINVENTARIOS[[#This Row],[ENTRADAS]]-TABLAINVENTARIOS[[#This Row],[SALIDAS]]</f>
        <v>2</v>
      </c>
    </row>
    <row r="55" spans="1:7" x14ac:dyDescent="0.35">
      <c r="A55" s="61" t="s">
        <v>123</v>
      </c>
      <c r="B55" s="147" t="s">
        <v>124</v>
      </c>
      <c r="C55" s="5" t="s">
        <v>35</v>
      </c>
      <c r="D55" s="61">
        <v>2</v>
      </c>
      <c r="E55" s="61">
        <f>SUMIF(ENTRADAS[CODIGO],TABLAINVENTARIOS[[#This Row],[CODIGO]],ENTRADAS[CANTIDAD])</f>
        <v>0</v>
      </c>
      <c r="F55" s="61">
        <f>SUMIF(SALIDAS[CODIGO],TABLAINVENTARIOS[[#This Row],[CODIGO]],SALIDAS[CANTIDAD])</f>
        <v>0</v>
      </c>
      <c r="G55" s="61">
        <f>TABLAINVENTARIOS[[#This Row],[EXISTENCIAS INICIALES]]+TABLAINVENTARIOS[[#This Row],[ENTRADAS]]-TABLAINVENTARIOS[[#This Row],[SALIDAS]]</f>
        <v>2</v>
      </c>
    </row>
    <row r="56" spans="1:7" x14ac:dyDescent="0.35">
      <c r="A56" s="61" t="s">
        <v>125</v>
      </c>
      <c r="B56" s="147" t="s">
        <v>126</v>
      </c>
      <c r="C56" s="5" t="s">
        <v>127</v>
      </c>
      <c r="D56" s="61">
        <v>2</v>
      </c>
      <c r="E56" s="61">
        <f>SUMIF(ENTRADAS[CODIGO],TABLAINVENTARIOS[[#This Row],[CODIGO]],ENTRADAS[CANTIDAD])</f>
        <v>0</v>
      </c>
      <c r="F56" s="61">
        <f>SUMIF(SALIDAS[CODIGO],TABLAINVENTARIOS[[#This Row],[CODIGO]],SALIDAS[CANTIDAD])</f>
        <v>0</v>
      </c>
      <c r="G56" s="61">
        <f>TABLAINVENTARIOS[[#This Row],[EXISTENCIAS INICIALES]]+TABLAINVENTARIOS[[#This Row],[ENTRADAS]]-TABLAINVENTARIOS[[#This Row],[SALIDAS]]</f>
        <v>2</v>
      </c>
    </row>
    <row r="57" spans="1:7" x14ac:dyDescent="0.35">
      <c r="A57" s="61" t="s">
        <v>128</v>
      </c>
      <c r="B57" s="147" t="s">
        <v>129</v>
      </c>
      <c r="C57" s="5" t="s">
        <v>127</v>
      </c>
      <c r="D57" s="61">
        <v>3</v>
      </c>
      <c r="E57" s="61">
        <f>SUMIF(ENTRADAS[CODIGO],TABLAINVENTARIOS[[#This Row],[CODIGO]],ENTRADAS[CANTIDAD])</f>
        <v>0</v>
      </c>
      <c r="F57" s="61">
        <f>SUMIF(SALIDAS[CODIGO],TABLAINVENTARIOS[[#This Row],[CODIGO]],SALIDAS[CANTIDAD])</f>
        <v>0</v>
      </c>
      <c r="G57" s="61">
        <f>TABLAINVENTARIOS[[#This Row],[EXISTENCIAS INICIALES]]+TABLAINVENTARIOS[[#This Row],[ENTRADAS]]-TABLAINVENTARIOS[[#This Row],[SALIDAS]]</f>
        <v>3</v>
      </c>
    </row>
    <row r="58" spans="1:7" x14ac:dyDescent="0.35">
      <c r="A58" s="61" t="s">
        <v>130</v>
      </c>
      <c r="B58" s="147" t="s">
        <v>131</v>
      </c>
      <c r="C58" s="5" t="s">
        <v>127</v>
      </c>
      <c r="D58" s="61">
        <v>2</v>
      </c>
      <c r="E58" s="61">
        <f>SUMIF(ENTRADAS[CODIGO],TABLAINVENTARIOS[[#This Row],[CODIGO]],ENTRADAS[CANTIDAD])</f>
        <v>0</v>
      </c>
      <c r="F58" s="61">
        <f>SUMIF(SALIDAS[CODIGO],TABLAINVENTARIOS[[#This Row],[CODIGO]],SALIDAS[CANTIDAD])</f>
        <v>0</v>
      </c>
      <c r="G58" s="61">
        <f>TABLAINVENTARIOS[[#This Row],[EXISTENCIAS INICIALES]]+TABLAINVENTARIOS[[#This Row],[ENTRADAS]]-TABLAINVENTARIOS[[#This Row],[SALIDAS]]</f>
        <v>2</v>
      </c>
    </row>
    <row r="59" spans="1:7" x14ac:dyDescent="0.35">
      <c r="A59" s="61" t="s">
        <v>132</v>
      </c>
      <c r="B59" s="147" t="s">
        <v>133</v>
      </c>
      <c r="C59" s="5" t="s">
        <v>127</v>
      </c>
      <c r="D59" s="61">
        <v>5</v>
      </c>
      <c r="E59" s="61">
        <f>SUMIF(ENTRADAS[CODIGO],TABLAINVENTARIOS[[#This Row],[CODIGO]],ENTRADAS[CANTIDAD])</f>
        <v>0</v>
      </c>
      <c r="F59" s="61">
        <f>SUMIF(SALIDAS[CODIGO],TABLAINVENTARIOS[[#This Row],[CODIGO]],SALIDAS[CANTIDAD])</f>
        <v>0</v>
      </c>
      <c r="G59" s="61">
        <f>TABLAINVENTARIOS[[#This Row],[EXISTENCIAS INICIALES]]+TABLAINVENTARIOS[[#This Row],[ENTRADAS]]-TABLAINVENTARIOS[[#This Row],[SALIDAS]]</f>
        <v>5</v>
      </c>
    </row>
    <row r="60" spans="1:7" x14ac:dyDescent="0.35">
      <c r="A60" s="61" t="s">
        <v>134</v>
      </c>
      <c r="B60" s="147" t="s">
        <v>135</v>
      </c>
      <c r="C60" s="5" t="s">
        <v>127</v>
      </c>
      <c r="D60" s="61">
        <v>4</v>
      </c>
      <c r="E60" s="61">
        <f>SUMIF(ENTRADAS[CODIGO],TABLAINVENTARIOS[[#This Row],[CODIGO]],ENTRADAS[CANTIDAD])</f>
        <v>0</v>
      </c>
      <c r="F60" s="61">
        <f>SUMIF(SALIDAS[CODIGO],TABLAINVENTARIOS[[#This Row],[CODIGO]],SALIDAS[CANTIDAD])</f>
        <v>0</v>
      </c>
      <c r="G60" s="61">
        <f>TABLAINVENTARIOS[[#This Row],[EXISTENCIAS INICIALES]]+TABLAINVENTARIOS[[#This Row],[ENTRADAS]]-TABLAINVENTARIOS[[#This Row],[SALIDAS]]</f>
        <v>4</v>
      </c>
    </row>
    <row r="61" spans="1:7" x14ac:dyDescent="0.35">
      <c r="A61" s="61" t="s">
        <v>136</v>
      </c>
      <c r="B61" s="147" t="s">
        <v>137</v>
      </c>
      <c r="C61" s="5" t="s">
        <v>127</v>
      </c>
      <c r="D61" s="61">
        <v>3</v>
      </c>
      <c r="E61" s="61">
        <f>SUMIF(ENTRADAS[CODIGO],TABLAINVENTARIOS[[#This Row],[CODIGO]],ENTRADAS[CANTIDAD])</f>
        <v>0</v>
      </c>
      <c r="F61" s="61">
        <f>SUMIF(SALIDAS[CODIGO],TABLAINVENTARIOS[[#This Row],[CODIGO]],SALIDAS[CANTIDAD])</f>
        <v>0</v>
      </c>
      <c r="G61" s="61">
        <f>TABLAINVENTARIOS[[#This Row],[EXISTENCIAS INICIALES]]+TABLAINVENTARIOS[[#This Row],[ENTRADAS]]-TABLAINVENTARIOS[[#This Row],[SALIDAS]]</f>
        <v>3</v>
      </c>
    </row>
    <row r="62" spans="1:7" x14ac:dyDescent="0.35">
      <c r="A62" s="61" t="s">
        <v>138</v>
      </c>
      <c r="B62" s="147" t="s">
        <v>139</v>
      </c>
      <c r="C62" s="5" t="s">
        <v>140</v>
      </c>
      <c r="D62" s="61">
        <v>1</v>
      </c>
      <c r="E62" s="61">
        <f>SUMIF(ENTRADAS[CODIGO],TABLAINVENTARIOS[[#This Row],[CODIGO]],ENTRADAS[CANTIDAD])</f>
        <v>0</v>
      </c>
      <c r="F62" s="61">
        <f>SUMIF(SALIDAS[CODIGO],TABLAINVENTARIOS[[#This Row],[CODIGO]],SALIDAS[CANTIDAD])</f>
        <v>0</v>
      </c>
      <c r="G62" s="61">
        <f>TABLAINVENTARIOS[[#This Row],[EXISTENCIAS INICIALES]]+TABLAINVENTARIOS[[#This Row],[ENTRADAS]]-TABLAINVENTARIOS[[#This Row],[SALIDAS]]</f>
        <v>1</v>
      </c>
    </row>
    <row r="63" spans="1:7" x14ac:dyDescent="0.35">
      <c r="A63" s="61" t="s">
        <v>141</v>
      </c>
      <c r="B63" s="147" t="s">
        <v>142</v>
      </c>
      <c r="C63" s="5" t="s">
        <v>140</v>
      </c>
      <c r="D63" s="61">
        <v>1</v>
      </c>
      <c r="E63" s="61">
        <f>SUMIF(ENTRADAS[CODIGO],TABLAINVENTARIOS[[#This Row],[CODIGO]],ENTRADAS[CANTIDAD])</f>
        <v>0</v>
      </c>
      <c r="F63" s="61">
        <f>SUMIF(SALIDAS[CODIGO],TABLAINVENTARIOS[[#This Row],[CODIGO]],SALIDAS[CANTIDAD])</f>
        <v>0</v>
      </c>
      <c r="G63" s="61">
        <f>TABLAINVENTARIOS[[#This Row],[EXISTENCIAS INICIALES]]+TABLAINVENTARIOS[[#This Row],[ENTRADAS]]-TABLAINVENTARIOS[[#This Row],[SALIDAS]]</f>
        <v>1</v>
      </c>
    </row>
    <row r="64" spans="1:7" x14ac:dyDescent="0.35">
      <c r="A64" s="61" t="s">
        <v>143</v>
      </c>
      <c r="B64" s="147" t="s">
        <v>144</v>
      </c>
      <c r="C64" s="5" t="s">
        <v>140</v>
      </c>
      <c r="D64" s="61">
        <v>1</v>
      </c>
      <c r="E64" s="61">
        <f>SUMIF(ENTRADAS[CODIGO],TABLAINVENTARIOS[[#This Row],[CODIGO]],ENTRADAS[CANTIDAD])</f>
        <v>0</v>
      </c>
      <c r="F64" s="61">
        <f>SUMIF(SALIDAS[CODIGO],TABLAINVENTARIOS[[#This Row],[CODIGO]],SALIDAS[CANTIDAD])</f>
        <v>0</v>
      </c>
      <c r="G64" s="61">
        <f>TABLAINVENTARIOS[[#This Row],[EXISTENCIAS INICIALES]]+TABLAINVENTARIOS[[#This Row],[ENTRADAS]]-TABLAINVENTARIOS[[#This Row],[SALIDAS]]</f>
        <v>1</v>
      </c>
    </row>
    <row r="65" spans="1:7" x14ac:dyDescent="0.35">
      <c r="A65" s="61" t="s">
        <v>145</v>
      </c>
      <c r="B65" s="147" t="s">
        <v>146</v>
      </c>
      <c r="C65" s="5" t="s">
        <v>140</v>
      </c>
      <c r="D65" s="61">
        <v>1</v>
      </c>
      <c r="E65" s="61">
        <f>SUMIF(ENTRADAS[CODIGO],TABLAINVENTARIOS[[#This Row],[CODIGO]],ENTRADAS[CANTIDAD])</f>
        <v>0</v>
      </c>
      <c r="F65" s="61">
        <f>SUMIF(SALIDAS[CODIGO],TABLAINVENTARIOS[[#This Row],[CODIGO]],SALIDAS[CANTIDAD])</f>
        <v>0</v>
      </c>
      <c r="G65" s="61">
        <f>TABLAINVENTARIOS[[#This Row],[EXISTENCIAS INICIALES]]+TABLAINVENTARIOS[[#This Row],[ENTRADAS]]-TABLAINVENTARIOS[[#This Row],[SALIDAS]]</f>
        <v>1</v>
      </c>
    </row>
    <row r="66" spans="1:7" x14ac:dyDescent="0.35">
      <c r="A66" s="61" t="s">
        <v>147</v>
      </c>
      <c r="B66" s="147" t="s">
        <v>148</v>
      </c>
      <c r="C66" s="5" t="s">
        <v>140</v>
      </c>
      <c r="D66" s="61">
        <v>1</v>
      </c>
      <c r="E66" s="61">
        <f>SUMIF(ENTRADAS[CODIGO],TABLAINVENTARIOS[[#This Row],[CODIGO]],ENTRADAS[CANTIDAD])</f>
        <v>0</v>
      </c>
      <c r="F66" s="61">
        <f>SUMIF(SALIDAS[CODIGO],TABLAINVENTARIOS[[#This Row],[CODIGO]],SALIDAS[CANTIDAD])</f>
        <v>0</v>
      </c>
      <c r="G66" s="61">
        <f>TABLAINVENTARIOS[[#This Row],[EXISTENCIAS INICIALES]]+TABLAINVENTARIOS[[#This Row],[ENTRADAS]]-TABLAINVENTARIOS[[#This Row],[SALIDAS]]</f>
        <v>1</v>
      </c>
    </row>
    <row r="67" spans="1:7" x14ac:dyDescent="0.35">
      <c r="A67" s="61" t="s">
        <v>149</v>
      </c>
      <c r="B67" s="147" t="s">
        <v>150</v>
      </c>
      <c r="C67" s="5" t="s">
        <v>140</v>
      </c>
      <c r="D67" s="61">
        <v>1</v>
      </c>
      <c r="E67" s="61">
        <f>SUMIF(ENTRADAS[CODIGO],TABLAINVENTARIOS[[#This Row],[CODIGO]],ENTRADAS[CANTIDAD])</f>
        <v>0</v>
      </c>
      <c r="F67" s="61">
        <f>SUMIF(SALIDAS[CODIGO],TABLAINVENTARIOS[[#This Row],[CODIGO]],SALIDAS[CANTIDAD])</f>
        <v>0</v>
      </c>
      <c r="G67" s="61">
        <f>TABLAINVENTARIOS[[#This Row],[EXISTENCIAS INICIALES]]+TABLAINVENTARIOS[[#This Row],[ENTRADAS]]-TABLAINVENTARIOS[[#This Row],[SALIDAS]]</f>
        <v>1</v>
      </c>
    </row>
    <row r="68" spans="1:7" x14ac:dyDescent="0.35">
      <c r="A68" s="61" t="s">
        <v>152</v>
      </c>
      <c r="B68" s="147" t="s">
        <v>151</v>
      </c>
      <c r="C68" s="5" t="s">
        <v>140</v>
      </c>
      <c r="D68" s="61">
        <v>1</v>
      </c>
      <c r="E68" s="61">
        <f>SUMIF(ENTRADAS[CODIGO],TABLAINVENTARIOS[[#This Row],[CODIGO]],ENTRADAS[CANTIDAD])</f>
        <v>0</v>
      </c>
      <c r="F68" s="61">
        <f>SUMIF(SALIDAS[CODIGO],TABLAINVENTARIOS[[#This Row],[CODIGO]],SALIDAS[CANTIDAD])</f>
        <v>0</v>
      </c>
      <c r="G68" s="61">
        <f>TABLAINVENTARIOS[[#This Row],[EXISTENCIAS INICIALES]]+TABLAINVENTARIOS[[#This Row],[ENTRADAS]]-TABLAINVENTARIOS[[#This Row],[SALIDAS]]</f>
        <v>1</v>
      </c>
    </row>
    <row r="69" spans="1:7" x14ac:dyDescent="0.35">
      <c r="A69" s="61" t="s">
        <v>153</v>
      </c>
      <c r="B69" s="147" t="s">
        <v>154</v>
      </c>
      <c r="C69" s="5" t="s">
        <v>140</v>
      </c>
      <c r="D69" s="61">
        <v>1</v>
      </c>
      <c r="E69" s="61">
        <f>SUMIF(ENTRADAS[CODIGO],TABLAINVENTARIOS[[#This Row],[CODIGO]],ENTRADAS[CANTIDAD])</f>
        <v>0</v>
      </c>
      <c r="F69" s="61">
        <f>SUMIF(SALIDAS[CODIGO],TABLAINVENTARIOS[[#This Row],[CODIGO]],SALIDAS[CANTIDAD])</f>
        <v>0</v>
      </c>
      <c r="G69" s="61">
        <f>TABLAINVENTARIOS[[#This Row],[EXISTENCIAS INICIALES]]+TABLAINVENTARIOS[[#This Row],[ENTRADAS]]-TABLAINVENTARIOS[[#This Row],[SALIDAS]]</f>
        <v>1</v>
      </c>
    </row>
    <row r="70" spans="1:7" x14ac:dyDescent="0.35">
      <c r="A70" s="61" t="s">
        <v>155</v>
      </c>
      <c r="B70" s="147" t="s">
        <v>156</v>
      </c>
      <c r="C70" s="5" t="s">
        <v>140</v>
      </c>
      <c r="D70" s="61">
        <v>1</v>
      </c>
      <c r="E70" s="61">
        <f>SUMIF(ENTRADAS[CODIGO],TABLAINVENTARIOS[[#This Row],[CODIGO]],ENTRADAS[CANTIDAD])</f>
        <v>0</v>
      </c>
      <c r="F70" s="61">
        <f>SUMIF(SALIDAS[CODIGO],TABLAINVENTARIOS[[#This Row],[CODIGO]],SALIDAS[CANTIDAD])</f>
        <v>0</v>
      </c>
      <c r="G70" s="61">
        <f>TABLAINVENTARIOS[[#This Row],[EXISTENCIAS INICIALES]]+TABLAINVENTARIOS[[#This Row],[ENTRADAS]]-TABLAINVENTARIOS[[#This Row],[SALIDAS]]</f>
        <v>1</v>
      </c>
    </row>
    <row r="71" spans="1:7" x14ac:dyDescent="0.35">
      <c r="A71" s="61" t="s">
        <v>157</v>
      </c>
      <c r="B71" s="147" t="s">
        <v>158</v>
      </c>
      <c r="C71" s="5" t="s">
        <v>140</v>
      </c>
      <c r="D71" s="61">
        <v>1</v>
      </c>
      <c r="E71" s="61">
        <f>SUMIF(ENTRADAS[CODIGO],TABLAINVENTARIOS[[#This Row],[CODIGO]],ENTRADAS[CANTIDAD])</f>
        <v>0</v>
      </c>
      <c r="F71" s="61">
        <f>SUMIF(SALIDAS[CODIGO],TABLAINVENTARIOS[[#This Row],[CODIGO]],SALIDAS[CANTIDAD])</f>
        <v>0</v>
      </c>
      <c r="G71" s="61">
        <f>TABLAINVENTARIOS[[#This Row],[EXISTENCIAS INICIALES]]+TABLAINVENTARIOS[[#This Row],[ENTRADAS]]-TABLAINVENTARIOS[[#This Row],[SALIDAS]]</f>
        <v>1</v>
      </c>
    </row>
    <row r="72" spans="1:7" x14ac:dyDescent="0.35">
      <c r="A72" s="61" t="s">
        <v>159</v>
      </c>
      <c r="B72" s="147" t="s">
        <v>160</v>
      </c>
      <c r="C72" s="5" t="s">
        <v>140</v>
      </c>
      <c r="D72" s="61">
        <v>1</v>
      </c>
      <c r="E72" s="61">
        <f>SUMIF(ENTRADAS[CODIGO],TABLAINVENTARIOS[[#This Row],[CODIGO]],ENTRADAS[CANTIDAD])</f>
        <v>0</v>
      </c>
      <c r="F72" s="61">
        <f>SUMIF(SALIDAS[CODIGO],TABLAINVENTARIOS[[#This Row],[CODIGO]],SALIDAS[CANTIDAD])</f>
        <v>0</v>
      </c>
      <c r="G72" s="61">
        <f>TABLAINVENTARIOS[[#This Row],[EXISTENCIAS INICIALES]]+TABLAINVENTARIOS[[#This Row],[ENTRADAS]]-TABLAINVENTARIOS[[#This Row],[SALIDAS]]</f>
        <v>1</v>
      </c>
    </row>
    <row r="73" spans="1:7" x14ac:dyDescent="0.35">
      <c r="A73" s="61" t="s">
        <v>161</v>
      </c>
      <c r="B73" s="147" t="s">
        <v>162</v>
      </c>
      <c r="C73" s="5" t="s">
        <v>140</v>
      </c>
      <c r="D73" s="61">
        <v>1</v>
      </c>
      <c r="E73" s="61">
        <f>SUMIF(ENTRADAS[CODIGO],TABLAINVENTARIOS[[#This Row],[CODIGO]],ENTRADAS[CANTIDAD])</f>
        <v>0</v>
      </c>
      <c r="F73" s="61">
        <f>SUMIF(SALIDAS[CODIGO],TABLAINVENTARIOS[[#This Row],[CODIGO]],SALIDAS[CANTIDAD])</f>
        <v>0</v>
      </c>
      <c r="G73" s="61">
        <f>TABLAINVENTARIOS[[#This Row],[EXISTENCIAS INICIALES]]+TABLAINVENTARIOS[[#This Row],[ENTRADAS]]-TABLAINVENTARIOS[[#This Row],[SALIDAS]]</f>
        <v>1</v>
      </c>
    </row>
    <row r="74" spans="1:7" x14ac:dyDescent="0.35">
      <c r="A74" s="61" t="s">
        <v>163</v>
      </c>
      <c r="B74" s="147" t="s">
        <v>164</v>
      </c>
      <c r="C74" s="5" t="s">
        <v>140</v>
      </c>
      <c r="D74" s="61">
        <v>1</v>
      </c>
      <c r="E74" s="61">
        <f>SUMIF(ENTRADAS[CODIGO],TABLAINVENTARIOS[[#This Row],[CODIGO]],ENTRADAS[CANTIDAD])</f>
        <v>0</v>
      </c>
      <c r="F74" s="61">
        <f>SUMIF(SALIDAS[CODIGO],TABLAINVENTARIOS[[#This Row],[CODIGO]],SALIDAS[CANTIDAD])</f>
        <v>0</v>
      </c>
      <c r="G74" s="61">
        <f>TABLAINVENTARIOS[[#This Row],[EXISTENCIAS INICIALES]]+TABLAINVENTARIOS[[#This Row],[ENTRADAS]]-TABLAINVENTARIOS[[#This Row],[SALIDAS]]</f>
        <v>1</v>
      </c>
    </row>
    <row r="75" spans="1:7" x14ac:dyDescent="0.35">
      <c r="A75" s="61" t="s">
        <v>165</v>
      </c>
      <c r="B75" s="147" t="s">
        <v>166</v>
      </c>
      <c r="C75" s="5" t="s">
        <v>140</v>
      </c>
      <c r="D75" s="61">
        <v>1</v>
      </c>
      <c r="E75" s="61">
        <f>SUMIF(ENTRADAS[CODIGO],TABLAINVENTARIOS[[#This Row],[CODIGO]],ENTRADAS[CANTIDAD])</f>
        <v>0</v>
      </c>
      <c r="F75" s="61">
        <f>SUMIF(SALIDAS[CODIGO],TABLAINVENTARIOS[[#This Row],[CODIGO]],SALIDAS[CANTIDAD])</f>
        <v>0</v>
      </c>
      <c r="G75" s="61">
        <f>TABLAINVENTARIOS[[#This Row],[EXISTENCIAS INICIALES]]+TABLAINVENTARIOS[[#This Row],[ENTRADAS]]-TABLAINVENTARIOS[[#This Row],[SALIDAS]]</f>
        <v>1</v>
      </c>
    </row>
    <row r="76" spans="1:7" x14ac:dyDescent="0.35">
      <c r="A76" s="61" t="s">
        <v>167</v>
      </c>
      <c r="B76" s="147" t="s">
        <v>168</v>
      </c>
      <c r="C76" s="5" t="s">
        <v>140</v>
      </c>
      <c r="D76" s="61">
        <v>6</v>
      </c>
      <c r="E76" s="61">
        <f>SUMIF(ENTRADAS[CODIGO],TABLAINVENTARIOS[[#This Row],[CODIGO]],ENTRADAS[CANTIDAD])</f>
        <v>0</v>
      </c>
      <c r="F76" s="61">
        <f>SUMIF(SALIDAS[CODIGO],TABLAINVENTARIOS[[#This Row],[CODIGO]],SALIDAS[CANTIDAD])</f>
        <v>0</v>
      </c>
      <c r="G76" s="61">
        <f>TABLAINVENTARIOS[[#This Row],[EXISTENCIAS INICIALES]]+TABLAINVENTARIOS[[#This Row],[ENTRADAS]]-TABLAINVENTARIOS[[#This Row],[SALIDAS]]</f>
        <v>6</v>
      </c>
    </row>
    <row r="77" spans="1:7" x14ac:dyDescent="0.35">
      <c r="A77" s="61" t="s">
        <v>169</v>
      </c>
      <c r="B77" s="147" t="s">
        <v>170</v>
      </c>
      <c r="C77" s="5" t="s">
        <v>140</v>
      </c>
      <c r="D77" s="61">
        <v>1</v>
      </c>
      <c r="E77" s="61">
        <f>SUMIF(ENTRADAS[CODIGO],TABLAINVENTARIOS[[#This Row],[CODIGO]],ENTRADAS[CANTIDAD])</f>
        <v>0</v>
      </c>
      <c r="F77" s="61">
        <f>SUMIF(SALIDAS[CODIGO],TABLAINVENTARIOS[[#This Row],[CODIGO]],SALIDAS[CANTIDAD])</f>
        <v>0</v>
      </c>
      <c r="G77" s="61">
        <f>TABLAINVENTARIOS[[#This Row],[EXISTENCIAS INICIALES]]+TABLAINVENTARIOS[[#This Row],[ENTRADAS]]-TABLAINVENTARIOS[[#This Row],[SALIDAS]]</f>
        <v>1</v>
      </c>
    </row>
    <row r="78" spans="1:7" x14ac:dyDescent="0.35">
      <c r="A78" s="61" t="s">
        <v>171</v>
      </c>
      <c r="B78" s="147" t="s">
        <v>172</v>
      </c>
      <c r="C78" s="5" t="s">
        <v>140</v>
      </c>
      <c r="D78" s="61">
        <v>1</v>
      </c>
      <c r="E78" s="61">
        <f>SUMIF(ENTRADAS[CODIGO],TABLAINVENTARIOS[[#This Row],[CODIGO]],ENTRADAS[CANTIDAD])</f>
        <v>0</v>
      </c>
      <c r="F78" s="61">
        <f>SUMIF(SALIDAS[CODIGO],TABLAINVENTARIOS[[#This Row],[CODIGO]],SALIDAS[CANTIDAD])</f>
        <v>0</v>
      </c>
      <c r="G78" s="61">
        <f>TABLAINVENTARIOS[[#This Row],[EXISTENCIAS INICIALES]]+TABLAINVENTARIOS[[#This Row],[ENTRADAS]]-TABLAINVENTARIOS[[#This Row],[SALIDAS]]</f>
        <v>1</v>
      </c>
    </row>
    <row r="79" spans="1:7" x14ac:dyDescent="0.35">
      <c r="A79" s="61" t="s">
        <v>173</v>
      </c>
      <c r="B79" s="147" t="s">
        <v>174</v>
      </c>
      <c r="C79" s="5" t="s">
        <v>140</v>
      </c>
      <c r="D79" s="61">
        <v>1</v>
      </c>
      <c r="E79" s="61">
        <f>SUMIF(ENTRADAS[CODIGO],TABLAINVENTARIOS[[#This Row],[CODIGO]],ENTRADAS[CANTIDAD])</f>
        <v>0</v>
      </c>
      <c r="F79" s="61">
        <f>SUMIF(SALIDAS[CODIGO],TABLAINVENTARIOS[[#This Row],[CODIGO]],SALIDAS[CANTIDAD])</f>
        <v>0</v>
      </c>
      <c r="G79" s="61">
        <f>TABLAINVENTARIOS[[#This Row],[EXISTENCIAS INICIALES]]+TABLAINVENTARIOS[[#This Row],[ENTRADAS]]-TABLAINVENTARIOS[[#This Row],[SALIDAS]]</f>
        <v>1</v>
      </c>
    </row>
    <row r="80" spans="1:7" x14ac:dyDescent="0.35">
      <c r="A80" s="61" t="s">
        <v>175</v>
      </c>
      <c r="B80" s="147" t="s">
        <v>176</v>
      </c>
      <c r="C80" s="5" t="s">
        <v>140</v>
      </c>
      <c r="D80" s="61">
        <v>2</v>
      </c>
      <c r="E80" s="61">
        <f>SUMIF(ENTRADAS[CODIGO],TABLAINVENTARIOS[[#This Row],[CODIGO]],ENTRADAS[CANTIDAD])</f>
        <v>0</v>
      </c>
      <c r="F80" s="61">
        <f>SUMIF(SALIDAS[CODIGO],TABLAINVENTARIOS[[#This Row],[CODIGO]],SALIDAS[CANTIDAD])</f>
        <v>0</v>
      </c>
      <c r="G80" s="61">
        <f>TABLAINVENTARIOS[[#This Row],[EXISTENCIAS INICIALES]]+TABLAINVENTARIOS[[#This Row],[ENTRADAS]]-TABLAINVENTARIOS[[#This Row],[SALIDAS]]</f>
        <v>2</v>
      </c>
    </row>
    <row r="81" spans="1:7" x14ac:dyDescent="0.35">
      <c r="A81" s="61" t="s">
        <v>177</v>
      </c>
      <c r="B81" s="147" t="s">
        <v>178</v>
      </c>
      <c r="C81" s="5" t="s">
        <v>140</v>
      </c>
      <c r="D81" s="61">
        <v>1</v>
      </c>
      <c r="E81" s="61">
        <f>SUMIF(ENTRADAS[CODIGO],TABLAINVENTARIOS[[#This Row],[CODIGO]],ENTRADAS[CANTIDAD])</f>
        <v>0</v>
      </c>
      <c r="F81" s="61">
        <f>SUMIF(SALIDAS[CODIGO],TABLAINVENTARIOS[[#This Row],[CODIGO]],SALIDAS[CANTIDAD])</f>
        <v>0</v>
      </c>
      <c r="G81" s="61">
        <f>TABLAINVENTARIOS[[#This Row],[EXISTENCIAS INICIALES]]+TABLAINVENTARIOS[[#This Row],[ENTRADAS]]-TABLAINVENTARIOS[[#This Row],[SALIDAS]]</f>
        <v>1</v>
      </c>
    </row>
    <row r="82" spans="1:7" x14ac:dyDescent="0.35">
      <c r="A82" s="61" t="s">
        <v>179</v>
      </c>
      <c r="B82" s="147" t="s">
        <v>180</v>
      </c>
      <c r="C82" s="5" t="s">
        <v>140</v>
      </c>
      <c r="D82" s="61">
        <v>1</v>
      </c>
      <c r="E82" s="61">
        <f>SUMIF(ENTRADAS[CODIGO],TABLAINVENTARIOS[[#This Row],[CODIGO]],ENTRADAS[CANTIDAD])</f>
        <v>0</v>
      </c>
      <c r="F82" s="61">
        <f>SUMIF(SALIDAS[CODIGO],TABLAINVENTARIOS[[#This Row],[CODIGO]],SALIDAS[CANTIDAD])</f>
        <v>0</v>
      </c>
      <c r="G82" s="61">
        <f>TABLAINVENTARIOS[[#This Row],[EXISTENCIAS INICIALES]]+TABLAINVENTARIOS[[#This Row],[ENTRADAS]]-TABLAINVENTARIOS[[#This Row],[SALIDAS]]</f>
        <v>1</v>
      </c>
    </row>
    <row r="83" spans="1:7" x14ac:dyDescent="0.35">
      <c r="A83" s="61" t="s">
        <v>181</v>
      </c>
      <c r="B83" s="147" t="s">
        <v>182</v>
      </c>
      <c r="C83" s="5" t="s">
        <v>140</v>
      </c>
      <c r="D83" s="61">
        <v>1</v>
      </c>
      <c r="E83" s="61">
        <f>SUMIF(ENTRADAS[CODIGO],TABLAINVENTARIOS[[#This Row],[CODIGO]],ENTRADAS[CANTIDAD])</f>
        <v>0</v>
      </c>
      <c r="F83" s="61">
        <f>SUMIF(SALIDAS[CODIGO],TABLAINVENTARIOS[[#This Row],[CODIGO]],SALIDAS[CANTIDAD])</f>
        <v>0</v>
      </c>
      <c r="G83" s="61">
        <f>TABLAINVENTARIOS[[#This Row],[EXISTENCIAS INICIALES]]+TABLAINVENTARIOS[[#This Row],[ENTRADAS]]-TABLAINVENTARIOS[[#This Row],[SALIDAS]]</f>
        <v>1</v>
      </c>
    </row>
    <row r="84" spans="1:7" x14ac:dyDescent="0.35">
      <c r="A84" s="61" t="s">
        <v>183</v>
      </c>
      <c r="B84" s="147" t="s">
        <v>184</v>
      </c>
      <c r="C84" s="5" t="s">
        <v>140</v>
      </c>
      <c r="D84" s="61">
        <v>1</v>
      </c>
      <c r="E84" s="61">
        <f>SUMIF(ENTRADAS[CODIGO],TABLAINVENTARIOS[[#This Row],[CODIGO]],ENTRADAS[CANTIDAD])</f>
        <v>0</v>
      </c>
      <c r="F84" s="61">
        <f>SUMIF(SALIDAS[CODIGO],TABLAINVENTARIOS[[#This Row],[CODIGO]],SALIDAS[CANTIDAD])</f>
        <v>0</v>
      </c>
      <c r="G84" s="61">
        <f>TABLAINVENTARIOS[[#This Row],[EXISTENCIAS INICIALES]]+TABLAINVENTARIOS[[#This Row],[ENTRADAS]]-TABLAINVENTARIOS[[#This Row],[SALIDAS]]</f>
        <v>1</v>
      </c>
    </row>
    <row r="85" spans="1:7" x14ac:dyDescent="0.35">
      <c r="A85" s="61">
        <v>1081007</v>
      </c>
      <c r="B85" s="147" t="s">
        <v>185</v>
      </c>
      <c r="C85" s="5" t="s">
        <v>140</v>
      </c>
      <c r="D85" s="61">
        <v>2</v>
      </c>
      <c r="E85" s="61">
        <f>SUMIF(ENTRADAS[CODIGO],TABLAINVENTARIOS[[#This Row],[CODIGO]],ENTRADAS[CANTIDAD])</f>
        <v>0</v>
      </c>
      <c r="F85" s="61">
        <f>SUMIF(SALIDAS[CODIGO],TABLAINVENTARIOS[[#This Row],[CODIGO]],SALIDAS[CANTIDAD])</f>
        <v>0</v>
      </c>
      <c r="G85" s="61">
        <f>TABLAINVENTARIOS[[#This Row],[EXISTENCIAS INICIALES]]+TABLAINVENTARIOS[[#This Row],[ENTRADAS]]-TABLAINVENTARIOS[[#This Row],[SALIDAS]]</f>
        <v>2</v>
      </c>
    </row>
    <row r="86" spans="1:7" x14ac:dyDescent="0.35">
      <c r="A86" s="61" t="s">
        <v>186</v>
      </c>
      <c r="B86" s="147" t="s">
        <v>187</v>
      </c>
      <c r="C86" s="5" t="s">
        <v>140</v>
      </c>
      <c r="D86" s="61">
        <v>2</v>
      </c>
      <c r="E86" s="61">
        <f>SUMIF(ENTRADAS[CODIGO],TABLAINVENTARIOS[[#This Row],[CODIGO]],ENTRADAS[CANTIDAD])</f>
        <v>0</v>
      </c>
      <c r="F86" s="61">
        <f>SUMIF(SALIDAS[CODIGO],TABLAINVENTARIOS[[#This Row],[CODIGO]],SALIDAS[CANTIDAD])</f>
        <v>0</v>
      </c>
      <c r="G86" s="61">
        <f>TABLAINVENTARIOS[[#This Row],[EXISTENCIAS INICIALES]]+TABLAINVENTARIOS[[#This Row],[ENTRADAS]]-TABLAINVENTARIOS[[#This Row],[SALIDAS]]</f>
        <v>2</v>
      </c>
    </row>
    <row r="87" spans="1:7" x14ac:dyDescent="0.35">
      <c r="A87" s="61" t="s">
        <v>188</v>
      </c>
      <c r="B87" s="147" t="s">
        <v>189</v>
      </c>
      <c r="C87" s="5" t="s">
        <v>140</v>
      </c>
      <c r="D87" s="61">
        <v>2</v>
      </c>
      <c r="E87" s="61">
        <f>SUMIF(ENTRADAS[CODIGO],TABLAINVENTARIOS[[#This Row],[CODIGO]],ENTRADAS[CANTIDAD])</f>
        <v>0</v>
      </c>
      <c r="F87" s="61">
        <f>SUMIF(SALIDAS[CODIGO],TABLAINVENTARIOS[[#This Row],[CODIGO]],SALIDAS[CANTIDAD])</f>
        <v>0</v>
      </c>
      <c r="G87" s="61">
        <f>TABLAINVENTARIOS[[#This Row],[EXISTENCIAS INICIALES]]+TABLAINVENTARIOS[[#This Row],[ENTRADAS]]-TABLAINVENTARIOS[[#This Row],[SALIDAS]]</f>
        <v>2</v>
      </c>
    </row>
    <row r="88" spans="1:7" x14ac:dyDescent="0.35">
      <c r="A88" s="61" t="s">
        <v>190</v>
      </c>
      <c r="B88" s="147" t="s">
        <v>191</v>
      </c>
      <c r="C88" s="5" t="s">
        <v>140</v>
      </c>
      <c r="D88" s="61">
        <v>3</v>
      </c>
      <c r="E88" s="61">
        <f>SUMIF(ENTRADAS[CODIGO],TABLAINVENTARIOS[[#This Row],[CODIGO]],ENTRADAS[CANTIDAD])</f>
        <v>0</v>
      </c>
      <c r="F88" s="61">
        <f>SUMIF(SALIDAS[CODIGO],TABLAINVENTARIOS[[#This Row],[CODIGO]],SALIDAS[CANTIDAD])</f>
        <v>0</v>
      </c>
      <c r="G88" s="61">
        <f>TABLAINVENTARIOS[[#This Row],[EXISTENCIAS INICIALES]]+TABLAINVENTARIOS[[#This Row],[ENTRADAS]]-TABLAINVENTARIOS[[#This Row],[SALIDAS]]</f>
        <v>3</v>
      </c>
    </row>
    <row r="89" spans="1:7" x14ac:dyDescent="0.35">
      <c r="A89" s="61" t="s">
        <v>192</v>
      </c>
      <c r="B89" s="147" t="s">
        <v>193</v>
      </c>
      <c r="C89" s="5" t="s">
        <v>140</v>
      </c>
      <c r="D89" s="61">
        <v>3</v>
      </c>
      <c r="E89" s="61">
        <f>SUMIF(ENTRADAS[CODIGO],TABLAINVENTARIOS[[#This Row],[CODIGO]],ENTRADAS[CANTIDAD])</f>
        <v>0</v>
      </c>
      <c r="F89" s="61">
        <f>SUMIF(SALIDAS[CODIGO],TABLAINVENTARIOS[[#This Row],[CODIGO]],SALIDAS[CANTIDAD])</f>
        <v>0</v>
      </c>
      <c r="G89" s="61">
        <f>TABLAINVENTARIOS[[#This Row],[EXISTENCIAS INICIALES]]+TABLAINVENTARIOS[[#This Row],[ENTRADAS]]-TABLAINVENTARIOS[[#This Row],[SALIDAS]]</f>
        <v>3</v>
      </c>
    </row>
    <row r="90" spans="1:7" x14ac:dyDescent="0.35">
      <c r="A90" s="61" t="s">
        <v>194</v>
      </c>
      <c r="B90" s="147" t="s">
        <v>195</v>
      </c>
      <c r="C90" s="5" t="s">
        <v>140</v>
      </c>
      <c r="D90" s="61">
        <v>3</v>
      </c>
      <c r="E90" s="61">
        <f>SUMIF(ENTRADAS[CODIGO],TABLAINVENTARIOS[[#This Row],[CODIGO]],ENTRADAS[CANTIDAD])</f>
        <v>0</v>
      </c>
      <c r="F90" s="61">
        <f>SUMIF(SALIDAS[CODIGO],TABLAINVENTARIOS[[#This Row],[CODIGO]],SALIDAS[CANTIDAD])</f>
        <v>0</v>
      </c>
      <c r="G90" s="61">
        <f>TABLAINVENTARIOS[[#This Row],[EXISTENCIAS INICIALES]]+TABLAINVENTARIOS[[#This Row],[ENTRADAS]]-TABLAINVENTARIOS[[#This Row],[SALIDAS]]</f>
        <v>3</v>
      </c>
    </row>
    <row r="91" spans="1:7" x14ac:dyDescent="0.35">
      <c r="A91" s="61" t="s">
        <v>196</v>
      </c>
      <c r="B91" s="147" t="s">
        <v>197</v>
      </c>
      <c r="C91" s="5" t="s">
        <v>140</v>
      </c>
      <c r="D91" s="61">
        <v>1</v>
      </c>
      <c r="E91" s="61">
        <f>SUMIF(ENTRADAS[CODIGO],TABLAINVENTARIOS[[#This Row],[CODIGO]],ENTRADAS[CANTIDAD])</f>
        <v>0</v>
      </c>
      <c r="F91" s="61">
        <f>SUMIF(SALIDAS[CODIGO],TABLAINVENTARIOS[[#This Row],[CODIGO]],SALIDAS[CANTIDAD])</f>
        <v>0</v>
      </c>
      <c r="G91" s="61">
        <f>TABLAINVENTARIOS[[#This Row],[EXISTENCIAS INICIALES]]+TABLAINVENTARIOS[[#This Row],[ENTRADAS]]-TABLAINVENTARIOS[[#This Row],[SALIDAS]]</f>
        <v>1</v>
      </c>
    </row>
    <row r="92" spans="1:7" x14ac:dyDescent="0.35">
      <c r="A92" s="61" t="s">
        <v>198</v>
      </c>
      <c r="B92" s="147" t="s">
        <v>199</v>
      </c>
      <c r="C92" s="5" t="s">
        <v>140</v>
      </c>
      <c r="D92" s="61">
        <v>3</v>
      </c>
      <c r="E92" s="61">
        <f>SUMIF(ENTRADAS[CODIGO],TABLAINVENTARIOS[[#This Row],[CODIGO]],ENTRADAS[CANTIDAD])</f>
        <v>0</v>
      </c>
      <c r="F92" s="61">
        <f>SUMIF(SALIDAS[CODIGO],TABLAINVENTARIOS[[#This Row],[CODIGO]],SALIDAS[CANTIDAD])</f>
        <v>0</v>
      </c>
      <c r="G92" s="61">
        <f>TABLAINVENTARIOS[[#This Row],[EXISTENCIAS INICIALES]]+TABLAINVENTARIOS[[#This Row],[ENTRADAS]]-TABLAINVENTARIOS[[#This Row],[SALIDAS]]</f>
        <v>3</v>
      </c>
    </row>
    <row r="93" spans="1:7" x14ac:dyDescent="0.35">
      <c r="A93" s="61" t="s">
        <v>200</v>
      </c>
      <c r="B93" s="147" t="s">
        <v>201</v>
      </c>
      <c r="C93" s="5" t="s">
        <v>140</v>
      </c>
      <c r="D93" s="61">
        <v>1</v>
      </c>
      <c r="E93" s="61">
        <f>SUMIF(ENTRADAS[CODIGO],TABLAINVENTARIOS[[#This Row],[CODIGO]],ENTRADAS[CANTIDAD])</f>
        <v>0</v>
      </c>
      <c r="F93" s="61">
        <f>SUMIF(SALIDAS[CODIGO],TABLAINVENTARIOS[[#This Row],[CODIGO]],SALIDAS[CANTIDAD])</f>
        <v>0</v>
      </c>
      <c r="G93" s="61">
        <f>TABLAINVENTARIOS[[#This Row],[EXISTENCIAS INICIALES]]+TABLAINVENTARIOS[[#This Row],[ENTRADAS]]-TABLAINVENTARIOS[[#This Row],[SALIDAS]]</f>
        <v>1</v>
      </c>
    </row>
    <row r="94" spans="1:7" x14ac:dyDescent="0.35">
      <c r="A94" s="61" t="s">
        <v>202</v>
      </c>
      <c r="B94" s="147" t="s">
        <v>203</v>
      </c>
      <c r="C94" s="5" t="s">
        <v>140</v>
      </c>
      <c r="D94" s="61">
        <v>1</v>
      </c>
      <c r="E94" s="61">
        <f>SUMIF(ENTRADAS[CODIGO],TABLAINVENTARIOS[[#This Row],[CODIGO]],ENTRADAS[CANTIDAD])</f>
        <v>0</v>
      </c>
      <c r="F94" s="61">
        <f>SUMIF(SALIDAS[CODIGO],TABLAINVENTARIOS[[#This Row],[CODIGO]],SALIDAS[CANTIDAD])</f>
        <v>0</v>
      </c>
      <c r="G94" s="61">
        <f>TABLAINVENTARIOS[[#This Row],[EXISTENCIAS INICIALES]]+TABLAINVENTARIOS[[#This Row],[ENTRADAS]]-TABLAINVENTARIOS[[#This Row],[SALIDAS]]</f>
        <v>1</v>
      </c>
    </row>
    <row r="95" spans="1:7" x14ac:dyDescent="0.35">
      <c r="A95" s="61" t="s">
        <v>204</v>
      </c>
      <c r="B95" s="147" t="s">
        <v>205</v>
      </c>
      <c r="C95" s="5" t="s">
        <v>140</v>
      </c>
      <c r="D95" s="61">
        <v>1</v>
      </c>
      <c r="E95" s="61">
        <f>SUMIF(ENTRADAS[CODIGO],TABLAINVENTARIOS[[#This Row],[CODIGO]],ENTRADAS[CANTIDAD])</f>
        <v>0</v>
      </c>
      <c r="F95" s="61">
        <f>SUMIF(SALIDAS[CODIGO],TABLAINVENTARIOS[[#This Row],[CODIGO]],SALIDAS[CANTIDAD])</f>
        <v>0</v>
      </c>
      <c r="G95" s="61">
        <f>TABLAINVENTARIOS[[#This Row],[EXISTENCIAS INICIALES]]+TABLAINVENTARIOS[[#This Row],[ENTRADAS]]-TABLAINVENTARIOS[[#This Row],[SALIDAS]]</f>
        <v>1</v>
      </c>
    </row>
    <row r="96" spans="1:7" x14ac:dyDescent="0.35">
      <c r="A96" s="61" t="s">
        <v>206</v>
      </c>
      <c r="B96" s="147" t="s">
        <v>207</v>
      </c>
      <c r="C96" s="5" t="s">
        <v>140</v>
      </c>
      <c r="D96" s="61">
        <v>1</v>
      </c>
      <c r="E96" s="61">
        <f>SUMIF(ENTRADAS[CODIGO],TABLAINVENTARIOS[[#This Row],[CODIGO]],ENTRADAS[CANTIDAD])</f>
        <v>0</v>
      </c>
      <c r="F96" s="61">
        <f>SUMIF(SALIDAS[CODIGO],TABLAINVENTARIOS[[#This Row],[CODIGO]],SALIDAS[CANTIDAD])</f>
        <v>0</v>
      </c>
      <c r="G96" s="61">
        <f>TABLAINVENTARIOS[[#This Row],[EXISTENCIAS INICIALES]]+TABLAINVENTARIOS[[#This Row],[ENTRADAS]]-TABLAINVENTARIOS[[#This Row],[SALIDAS]]</f>
        <v>1</v>
      </c>
    </row>
    <row r="97" spans="1:7" x14ac:dyDescent="0.35">
      <c r="A97" s="61" t="s">
        <v>208</v>
      </c>
      <c r="B97" s="147" t="s">
        <v>209</v>
      </c>
      <c r="C97" s="5" t="s">
        <v>140</v>
      </c>
      <c r="D97" s="61">
        <v>1</v>
      </c>
      <c r="E97" s="61">
        <f>SUMIF(ENTRADAS[CODIGO],TABLAINVENTARIOS[[#This Row],[CODIGO]],ENTRADAS[CANTIDAD])</f>
        <v>0</v>
      </c>
      <c r="F97" s="61">
        <f>SUMIF(SALIDAS[CODIGO],TABLAINVENTARIOS[[#This Row],[CODIGO]],SALIDAS[CANTIDAD])</f>
        <v>0</v>
      </c>
      <c r="G97" s="61">
        <f>TABLAINVENTARIOS[[#This Row],[EXISTENCIAS INICIALES]]+TABLAINVENTARIOS[[#This Row],[ENTRADAS]]-TABLAINVENTARIOS[[#This Row],[SALIDAS]]</f>
        <v>1</v>
      </c>
    </row>
    <row r="98" spans="1:7" x14ac:dyDescent="0.35">
      <c r="A98" s="61">
        <v>1013034</v>
      </c>
      <c r="B98" s="147" t="s">
        <v>210</v>
      </c>
      <c r="C98" s="5" t="s">
        <v>140</v>
      </c>
      <c r="D98" s="61">
        <v>1</v>
      </c>
      <c r="E98" s="61">
        <f>SUMIF(ENTRADAS[CODIGO],TABLAINVENTARIOS[[#This Row],[CODIGO]],ENTRADAS[CANTIDAD])</f>
        <v>0</v>
      </c>
      <c r="F98" s="61">
        <f>SUMIF(SALIDAS[CODIGO],TABLAINVENTARIOS[[#This Row],[CODIGO]],SALIDAS[CANTIDAD])</f>
        <v>0</v>
      </c>
      <c r="G98" s="61">
        <f>TABLAINVENTARIOS[[#This Row],[EXISTENCIAS INICIALES]]+TABLAINVENTARIOS[[#This Row],[ENTRADAS]]-TABLAINVENTARIOS[[#This Row],[SALIDAS]]</f>
        <v>1</v>
      </c>
    </row>
    <row r="99" spans="1:7" x14ac:dyDescent="0.35">
      <c r="A99" s="61">
        <v>1031008</v>
      </c>
      <c r="B99" s="147" t="s">
        <v>211</v>
      </c>
      <c r="C99" s="5" t="s">
        <v>140</v>
      </c>
      <c r="D99" s="61">
        <v>1</v>
      </c>
      <c r="E99" s="61">
        <f>SUMIF(ENTRADAS[CODIGO],TABLAINVENTARIOS[[#This Row],[CODIGO]],ENTRADAS[CANTIDAD])</f>
        <v>0</v>
      </c>
      <c r="F99" s="61">
        <f>SUMIF(SALIDAS[CODIGO],TABLAINVENTARIOS[[#This Row],[CODIGO]],SALIDAS[CANTIDAD])</f>
        <v>0</v>
      </c>
      <c r="G99" s="61">
        <f>TABLAINVENTARIOS[[#This Row],[EXISTENCIAS INICIALES]]+TABLAINVENTARIOS[[#This Row],[ENTRADAS]]-TABLAINVENTARIOS[[#This Row],[SALIDAS]]</f>
        <v>1</v>
      </c>
    </row>
    <row r="100" spans="1:7" x14ac:dyDescent="0.35">
      <c r="A100" s="61">
        <v>1023010</v>
      </c>
      <c r="B100" s="147" t="s">
        <v>212</v>
      </c>
      <c r="C100" s="5" t="s">
        <v>140</v>
      </c>
      <c r="D100" s="61">
        <v>1</v>
      </c>
      <c r="E100" s="61">
        <f>SUMIF(ENTRADAS[CODIGO],TABLAINVENTARIOS[[#This Row],[CODIGO]],ENTRADAS[CANTIDAD])</f>
        <v>0</v>
      </c>
      <c r="F100" s="61">
        <f>SUMIF(SALIDAS[CODIGO],TABLAINVENTARIOS[[#This Row],[CODIGO]],SALIDAS[CANTIDAD])</f>
        <v>0</v>
      </c>
      <c r="G100" s="61">
        <f>TABLAINVENTARIOS[[#This Row],[EXISTENCIAS INICIALES]]+TABLAINVENTARIOS[[#This Row],[ENTRADAS]]-TABLAINVENTARIOS[[#This Row],[SALIDAS]]</f>
        <v>1</v>
      </c>
    </row>
    <row r="101" spans="1:7" x14ac:dyDescent="0.35">
      <c r="A101" s="61">
        <v>1041001</v>
      </c>
      <c r="B101" s="147" t="s">
        <v>213</v>
      </c>
      <c r="C101" s="5" t="s">
        <v>140</v>
      </c>
      <c r="D101" s="61">
        <v>3</v>
      </c>
      <c r="E101" s="61">
        <f>SUMIF(ENTRADAS[CODIGO],TABLAINVENTARIOS[[#This Row],[CODIGO]],ENTRADAS[CANTIDAD])</f>
        <v>0</v>
      </c>
      <c r="F101" s="61">
        <f>SUMIF(SALIDAS[CODIGO],TABLAINVENTARIOS[[#This Row],[CODIGO]],SALIDAS[CANTIDAD])</f>
        <v>0</v>
      </c>
      <c r="G101" s="61">
        <f>TABLAINVENTARIOS[[#This Row],[EXISTENCIAS INICIALES]]+TABLAINVENTARIOS[[#This Row],[ENTRADAS]]-TABLAINVENTARIOS[[#This Row],[SALIDAS]]</f>
        <v>3</v>
      </c>
    </row>
    <row r="102" spans="1:7" x14ac:dyDescent="0.35">
      <c r="A102" s="61">
        <v>1041001</v>
      </c>
      <c r="B102" s="147" t="s">
        <v>214</v>
      </c>
      <c r="C102" s="5" t="s">
        <v>140</v>
      </c>
      <c r="D102" s="61">
        <v>3</v>
      </c>
      <c r="E102" s="61">
        <f>SUMIF(ENTRADAS[CODIGO],TABLAINVENTARIOS[[#This Row],[CODIGO]],ENTRADAS[CANTIDAD])</f>
        <v>0</v>
      </c>
      <c r="F102" s="61">
        <f>SUMIF(SALIDAS[CODIGO],TABLAINVENTARIOS[[#This Row],[CODIGO]],SALIDAS[CANTIDAD])</f>
        <v>0</v>
      </c>
      <c r="G102" s="61">
        <f>TABLAINVENTARIOS[[#This Row],[EXISTENCIAS INICIALES]]+TABLAINVENTARIOS[[#This Row],[ENTRADAS]]-TABLAINVENTARIOS[[#This Row],[SALIDAS]]</f>
        <v>3</v>
      </c>
    </row>
    <row r="103" spans="1:7" x14ac:dyDescent="0.35">
      <c r="A103" s="61">
        <v>1041002</v>
      </c>
      <c r="B103" s="147" t="s">
        <v>215</v>
      </c>
      <c r="C103" s="5" t="s">
        <v>140</v>
      </c>
      <c r="D103" s="61">
        <v>1</v>
      </c>
      <c r="E103" s="61">
        <f>SUMIF(ENTRADAS[CODIGO],TABLAINVENTARIOS[[#This Row],[CODIGO]],ENTRADAS[CANTIDAD])</f>
        <v>0</v>
      </c>
      <c r="F103" s="61">
        <f>SUMIF(SALIDAS[CODIGO],TABLAINVENTARIOS[[#This Row],[CODIGO]],SALIDAS[CANTIDAD])</f>
        <v>0</v>
      </c>
      <c r="G103" s="61">
        <f>TABLAINVENTARIOS[[#This Row],[EXISTENCIAS INICIALES]]+TABLAINVENTARIOS[[#This Row],[ENTRADAS]]-TABLAINVENTARIOS[[#This Row],[SALIDAS]]</f>
        <v>1</v>
      </c>
    </row>
    <row r="104" spans="1:7" x14ac:dyDescent="0.35">
      <c r="A104" s="61">
        <v>1042004</v>
      </c>
      <c r="B104" s="147" t="s">
        <v>216</v>
      </c>
      <c r="C104" s="5" t="s">
        <v>140</v>
      </c>
      <c r="D104" s="61">
        <v>1</v>
      </c>
      <c r="E104" s="61">
        <f>SUMIF(ENTRADAS[CODIGO],TABLAINVENTARIOS[[#This Row],[CODIGO]],ENTRADAS[CANTIDAD])</f>
        <v>0</v>
      </c>
      <c r="F104" s="61">
        <f>SUMIF(SALIDAS[CODIGO],TABLAINVENTARIOS[[#This Row],[CODIGO]],SALIDAS[CANTIDAD])</f>
        <v>0</v>
      </c>
      <c r="G104" s="61">
        <f>TABLAINVENTARIOS[[#This Row],[EXISTENCIAS INICIALES]]+TABLAINVENTARIOS[[#This Row],[ENTRADAS]]-TABLAINVENTARIOS[[#This Row],[SALIDAS]]</f>
        <v>1</v>
      </c>
    </row>
    <row r="105" spans="1:7" x14ac:dyDescent="0.35">
      <c r="A105" s="61">
        <v>1012006</v>
      </c>
      <c r="B105" s="147" t="s">
        <v>217</v>
      </c>
      <c r="C105" s="5" t="s">
        <v>140</v>
      </c>
      <c r="D105" s="61">
        <v>3</v>
      </c>
      <c r="E105" s="61">
        <f>SUMIF(ENTRADAS[CODIGO],TABLAINVENTARIOS[[#This Row],[CODIGO]],ENTRADAS[CANTIDAD])</f>
        <v>0</v>
      </c>
      <c r="F105" s="61">
        <f>SUMIF(SALIDAS[CODIGO],TABLAINVENTARIOS[[#This Row],[CODIGO]],SALIDAS[CANTIDAD])</f>
        <v>0</v>
      </c>
      <c r="G105" s="61">
        <f>TABLAINVENTARIOS[[#This Row],[EXISTENCIAS INICIALES]]+TABLAINVENTARIOS[[#This Row],[ENTRADAS]]-TABLAINVENTARIOS[[#This Row],[SALIDAS]]</f>
        <v>3</v>
      </c>
    </row>
    <row r="106" spans="1:7" x14ac:dyDescent="0.35">
      <c r="A106" s="61" t="s">
        <v>218</v>
      </c>
      <c r="B106" s="147" t="s">
        <v>219</v>
      </c>
      <c r="C106" s="5" t="s">
        <v>140</v>
      </c>
      <c r="D106" s="61">
        <v>1</v>
      </c>
      <c r="E106" s="61">
        <f>SUMIF(ENTRADAS[CODIGO],TABLAINVENTARIOS[[#This Row],[CODIGO]],ENTRADAS[CANTIDAD])</f>
        <v>0</v>
      </c>
      <c r="F106" s="61">
        <f>SUMIF(SALIDAS[CODIGO],TABLAINVENTARIOS[[#This Row],[CODIGO]],SALIDAS[CANTIDAD])</f>
        <v>0</v>
      </c>
      <c r="G106" s="61">
        <f>TABLAINVENTARIOS[[#This Row],[EXISTENCIAS INICIALES]]+TABLAINVENTARIOS[[#This Row],[ENTRADAS]]-TABLAINVENTARIOS[[#This Row],[SALIDAS]]</f>
        <v>1</v>
      </c>
    </row>
    <row r="107" spans="1:7" x14ac:dyDescent="0.35">
      <c r="A107" s="61" t="s">
        <v>220</v>
      </c>
      <c r="B107" s="147" t="s">
        <v>221</v>
      </c>
      <c r="C107" s="5" t="s">
        <v>140</v>
      </c>
      <c r="D107" s="61">
        <v>1</v>
      </c>
      <c r="E107" s="61">
        <f>SUMIF(ENTRADAS[CODIGO],TABLAINVENTARIOS[[#This Row],[CODIGO]],ENTRADAS[CANTIDAD])</f>
        <v>0</v>
      </c>
      <c r="F107" s="61">
        <f>SUMIF(SALIDAS[CODIGO],TABLAINVENTARIOS[[#This Row],[CODIGO]],SALIDAS[CANTIDAD])</f>
        <v>0</v>
      </c>
      <c r="G107" s="61">
        <f>TABLAINVENTARIOS[[#This Row],[EXISTENCIAS INICIALES]]+TABLAINVENTARIOS[[#This Row],[ENTRADAS]]-TABLAINVENTARIOS[[#This Row],[SALIDAS]]</f>
        <v>1</v>
      </c>
    </row>
    <row r="108" spans="1:7" x14ac:dyDescent="0.35">
      <c r="A108" s="61" t="s">
        <v>222</v>
      </c>
      <c r="B108" s="147" t="s">
        <v>223</v>
      </c>
      <c r="C108" s="5" t="s">
        <v>140</v>
      </c>
      <c r="D108" s="61">
        <v>4</v>
      </c>
      <c r="E108" s="61">
        <f>SUMIF(ENTRADAS[CODIGO],TABLAINVENTARIOS[[#This Row],[CODIGO]],ENTRADAS[CANTIDAD])</f>
        <v>0</v>
      </c>
      <c r="F108" s="61">
        <f>SUMIF(SALIDAS[CODIGO],TABLAINVENTARIOS[[#This Row],[CODIGO]],SALIDAS[CANTIDAD])</f>
        <v>0</v>
      </c>
      <c r="G108" s="61">
        <f>TABLAINVENTARIOS[[#This Row],[EXISTENCIAS INICIALES]]+TABLAINVENTARIOS[[#This Row],[ENTRADAS]]-TABLAINVENTARIOS[[#This Row],[SALIDAS]]</f>
        <v>4</v>
      </c>
    </row>
    <row r="109" spans="1:7" x14ac:dyDescent="0.35">
      <c r="A109" s="61" t="s">
        <v>224</v>
      </c>
      <c r="B109" s="147" t="s">
        <v>225</v>
      </c>
      <c r="C109" s="5" t="s">
        <v>140</v>
      </c>
      <c r="D109" s="61">
        <v>1</v>
      </c>
      <c r="E109" s="61">
        <f>SUMIF(ENTRADAS[CODIGO],TABLAINVENTARIOS[[#This Row],[CODIGO]],ENTRADAS[CANTIDAD])</f>
        <v>0</v>
      </c>
      <c r="F109" s="61">
        <f>SUMIF(SALIDAS[CODIGO],TABLAINVENTARIOS[[#This Row],[CODIGO]],SALIDAS[CANTIDAD])</f>
        <v>0</v>
      </c>
      <c r="G109" s="61">
        <f>TABLAINVENTARIOS[[#This Row],[EXISTENCIAS INICIALES]]+TABLAINVENTARIOS[[#This Row],[ENTRADAS]]-TABLAINVENTARIOS[[#This Row],[SALIDAS]]</f>
        <v>1</v>
      </c>
    </row>
    <row r="110" spans="1:7" x14ac:dyDescent="0.35">
      <c r="A110" s="61" t="s">
        <v>226</v>
      </c>
      <c r="B110" s="147" t="s">
        <v>227</v>
      </c>
      <c r="C110" s="5" t="s">
        <v>140</v>
      </c>
      <c r="D110" s="61">
        <v>2</v>
      </c>
      <c r="E110" s="61">
        <f>SUMIF(ENTRADAS[CODIGO],TABLAINVENTARIOS[[#This Row],[CODIGO]],ENTRADAS[CANTIDAD])</f>
        <v>0</v>
      </c>
      <c r="F110" s="61">
        <f>SUMIF(SALIDAS[CODIGO],TABLAINVENTARIOS[[#This Row],[CODIGO]],SALIDAS[CANTIDAD])</f>
        <v>0</v>
      </c>
      <c r="G110" s="61">
        <f>TABLAINVENTARIOS[[#This Row],[EXISTENCIAS INICIALES]]+TABLAINVENTARIOS[[#This Row],[ENTRADAS]]-TABLAINVENTARIOS[[#This Row],[SALIDAS]]</f>
        <v>2</v>
      </c>
    </row>
    <row r="111" spans="1:7" x14ac:dyDescent="0.35">
      <c r="A111" s="61" t="s">
        <v>228</v>
      </c>
      <c r="B111" s="147" t="s">
        <v>229</v>
      </c>
      <c r="C111" s="5" t="s">
        <v>140</v>
      </c>
      <c r="D111" s="61">
        <v>2</v>
      </c>
      <c r="E111" s="61">
        <f>SUMIF(ENTRADAS[CODIGO],TABLAINVENTARIOS[[#This Row],[CODIGO]],ENTRADAS[CANTIDAD])</f>
        <v>0</v>
      </c>
      <c r="F111" s="61">
        <f>SUMIF(SALIDAS[CODIGO],TABLAINVENTARIOS[[#This Row],[CODIGO]],SALIDAS[CANTIDAD])</f>
        <v>0</v>
      </c>
      <c r="G111" s="61">
        <f>TABLAINVENTARIOS[[#This Row],[EXISTENCIAS INICIALES]]+TABLAINVENTARIOS[[#This Row],[ENTRADAS]]-TABLAINVENTARIOS[[#This Row],[SALIDAS]]</f>
        <v>2</v>
      </c>
    </row>
    <row r="112" spans="1:7" x14ac:dyDescent="0.35">
      <c r="A112" s="61" t="s">
        <v>230</v>
      </c>
      <c r="B112" s="147" t="s">
        <v>231</v>
      </c>
      <c r="C112" s="5" t="s">
        <v>140</v>
      </c>
      <c r="D112" s="61">
        <v>1</v>
      </c>
      <c r="E112" s="61">
        <f>SUMIF(ENTRADAS[CODIGO],TABLAINVENTARIOS[[#This Row],[CODIGO]],ENTRADAS[CANTIDAD])</f>
        <v>0</v>
      </c>
      <c r="F112" s="61">
        <f>SUMIF(SALIDAS[CODIGO],TABLAINVENTARIOS[[#This Row],[CODIGO]],SALIDAS[CANTIDAD])</f>
        <v>0</v>
      </c>
      <c r="G112" s="61">
        <f>TABLAINVENTARIOS[[#This Row],[EXISTENCIAS INICIALES]]+TABLAINVENTARIOS[[#This Row],[ENTRADAS]]-TABLAINVENTARIOS[[#This Row],[SALIDAS]]</f>
        <v>1</v>
      </c>
    </row>
    <row r="113" spans="1:7" x14ac:dyDescent="0.35">
      <c r="A113" s="61" t="s">
        <v>232</v>
      </c>
      <c r="B113" s="147" t="s">
        <v>233</v>
      </c>
      <c r="C113" s="5" t="s">
        <v>140</v>
      </c>
      <c r="D113" s="61">
        <v>4</v>
      </c>
      <c r="E113" s="61">
        <f>SUMIF(ENTRADAS[CODIGO],TABLAINVENTARIOS[[#This Row],[CODIGO]],ENTRADAS[CANTIDAD])</f>
        <v>0</v>
      </c>
      <c r="F113" s="61">
        <f>SUMIF(SALIDAS[CODIGO],TABLAINVENTARIOS[[#This Row],[CODIGO]],SALIDAS[CANTIDAD])</f>
        <v>0</v>
      </c>
      <c r="G113" s="61">
        <f>TABLAINVENTARIOS[[#This Row],[EXISTENCIAS INICIALES]]+TABLAINVENTARIOS[[#This Row],[ENTRADAS]]-TABLAINVENTARIOS[[#This Row],[SALIDAS]]</f>
        <v>4</v>
      </c>
    </row>
    <row r="114" spans="1:7" x14ac:dyDescent="0.35">
      <c r="A114" s="61" t="s">
        <v>234</v>
      </c>
      <c r="B114" s="147" t="s">
        <v>235</v>
      </c>
      <c r="C114" s="5" t="s">
        <v>140</v>
      </c>
      <c r="D114" s="61">
        <v>3</v>
      </c>
      <c r="E114" s="61">
        <f>SUMIF(ENTRADAS[CODIGO],TABLAINVENTARIOS[[#This Row],[CODIGO]],ENTRADAS[CANTIDAD])</f>
        <v>0</v>
      </c>
      <c r="F114" s="61">
        <f>SUMIF(SALIDAS[CODIGO],TABLAINVENTARIOS[[#This Row],[CODIGO]],SALIDAS[CANTIDAD])</f>
        <v>0</v>
      </c>
      <c r="G114" s="61">
        <f>TABLAINVENTARIOS[[#This Row],[EXISTENCIAS INICIALES]]+TABLAINVENTARIOS[[#This Row],[ENTRADAS]]-TABLAINVENTARIOS[[#This Row],[SALIDAS]]</f>
        <v>3</v>
      </c>
    </row>
    <row r="115" spans="1:7" x14ac:dyDescent="0.35">
      <c r="A115" s="61" t="s">
        <v>236</v>
      </c>
      <c r="B115" s="147" t="s">
        <v>237</v>
      </c>
      <c r="C115" s="5" t="s">
        <v>140</v>
      </c>
      <c r="D115" s="61">
        <v>3</v>
      </c>
      <c r="E115" s="61">
        <f>SUMIF(ENTRADAS[CODIGO],TABLAINVENTARIOS[[#This Row],[CODIGO]],ENTRADAS[CANTIDAD])</f>
        <v>0</v>
      </c>
      <c r="F115" s="61">
        <f>SUMIF(SALIDAS[CODIGO],TABLAINVENTARIOS[[#This Row],[CODIGO]],SALIDAS[CANTIDAD])</f>
        <v>0</v>
      </c>
      <c r="G115" s="61">
        <f>TABLAINVENTARIOS[[#This Row],[EXISTENCIAS INICIALES]]+TABLAINVENTARIOS[[#This Row],[ENTRADAS]]-TABLAINVENTARIOS[[#This Row],[SALIDAS]]</f>
        <v>3</v>
      </c>
    </row>
    <row r="116" spans="1:7" x14ac:dyDescent="0.35">
      <c r="A116" s="61" t="s">
        <v>238</v>
      </c>
      <c r="B116" s="147" t="s">
        <v>239</v>
      </c>
      <c r="C116" s="5" t="s">
        <v>140</v>
      </c>
      <c r="D116" s="61">
        <v>2</v>
      </c>
      <c r="E116" s="61">
        <f>SUMIF(ENTRADAS[CODIGO],TABLAINVENTARIOS[[#This Row],[CODIGO]],ENTRADAS[CANTIDAD])</f>
        <v>0</v>
      </c>
      <c r="F116" s="61">
        <f>SUMIF(SALIDAS[CODIGO],TABLAINVENTARIOS[[#This Row],[CODIGO]],SALIDAS[CANTIDAD])</f>
        <v>0</v>
      </c>
      <c r="G116" s="61">
        <f>TABLAINVENTARIOS[[#This Row],[EXISTENCIAS INICIALES]]+TABLAINVENTARIOS[[#This Row],[ENTRADAS]]-TABLAINVENTARIOS[[#This Row],[SALIDAS]]</f>
        <v>2</v>
      </c>
    </row>
    <row r="117" spans="1:7" x14ac:dyDescent="0.35">
      <c r="A117" s="61" t="s">
        <v>240</v>
      </c>
      <c r="B117" s="147" t="s">
        <v>241</v>
      </c>
      <c r="C117" s="5" t="s">
        <v>140</v>
      </c>
      <c r="D117" s="61">
        <v>2</v>
      </c>
      <c r="E117" s="61">
        <f>SUMIF(ENTRADAS[CODIGO],TABLAINVENTARIOS[[#This Row],[CODIGO]],ENTRADAS[CANTIDAD])</f>
        <v>0</v>
      </c>
      <c r="F117" s="61">
        <f>SUMIF(SALIDAS[CODIGO],TABLAINVENTARIOS[[#This Row],[CODIGO]],SALIDAS[CANTIDAD])</f>
        <v>0</v>
      </c>
      <c r="G117" s="61">
        <f>TABLAINVENTARIOS[[#This Row],[EXISTENCIAS INICIALES]]+TABLAINVENTARIOS[[#This Row],[ENTRADAS]]-TABLAINVENTARIOS[[#This Row],[SALIDAS]]</f>
        <v>2</v>
      </c>
    </row>
    <row r="118" spans="1:7" x14ac:dyDescent="0.35">
      <c r="A118" s="61" t="s">
        <v>242</v>
      </c>
      <c r="B118" s="147" t="s">
        <v>243</v>
      </c>
      <c r="C118" s="5" t="s">
        <v>140</v>
      </c>
      <c r="D118" s="61">
        <v>2</v>
      </c>
      <c r="E118" s="61">
        <f>SUMIF(ENTRADAS[CODIGO],TABLAINVENTARIOS[[#This Row],[CODIGO]],ENTRADAS[CANTIDAD])</f>
        <v>0</v>
      </c>
      <c r="F118" s="61">
        <f>SUMIF(SALIDAS[CODIGO],TABLAINVENTARIOS[[#This Row],[CODIGO]],SALIDAS[CANTIDAD])</f>
        <v>0</v>
      </c>
      <c r="G118" s="61">
        <f>TABLAINVENTARIOS[[#This Row],[EXISTENCIAS INICIALES]]+TABLAINVENTARIOS[[#This Row],[ENTRADAS]]-TABLAINVENTARIOS[[#This Row],[SALIDAS]]</f>
        <v>2</v>
      </c>
    </row>
    <row r="119" spans="1:7" x14ac:dyDescent="0.35">
      <c r="A119" s="61" t="s">
        <v>244</v>
      </c>
      <c r="B119" s="147" t="s">
        <v>245</v>
      </c>
      <c r="C119" s="5" t="s">
        <v>140</v>
      </c>
      <c r="D119" s="61">
        <v>1</v>
      </c>
      <c r="E119" s="61">
        <f>SUMIF(ENTRADAS[CODIGO],TABLAINVENTARIOS[[#This Row],[CODIGO]],ENTRADAS[CANTIDAD])</f>
        <v>0</v>
      </c>
      <c r="F119" s="61">
        <f>SUMIF(SALIDAS[CODIGO],TABLAINVENTARIOS[[#This Row],[CODIGO]],SALIDAS[CANTIDAD])</f>
        <v>0</v>
      </c>
      <c r="G119" s="61">
        <f>TABLAINVENTARIOS[[#This Row],[EXISTENCIAS INICIALES]]+TABLAINVENTARIOS[[#This Row],[ENTRADAS]]-TABLAINVENTARIOS[[#This Row],[SALIDAS]]</f>
        <v>1</v>
      </c>
    </row>
    <row r="120" spans="1:7" x14ac:dyDescent="0.35">
      <c r="A120" s="61" t="s">
        <v>246</v>
      </c>
      <c r="B120" s="147" t="s">
        <v>247</v>
      </c>
      <c r="C120" s="5" t="s">
        <v>140</v>
      </c>
      <c r="D120" s="61">
        <v>1</v>
      </c>
      <c r="E120" s="61">
        <f>SUMIF(ENTRADAS[CODIGO],TABLAINVENTARIOS[[#This Row],[CODIGO]],ENTRADAS[CANTIDAD])</f>
        <v>0</v>
      </c>
      <c r="F120" s="61">
        <f>SUMIF(SALIDAS[CODIGO],TABLAINVENTARIOS[[#This Row],[CODIGO]],SALIDAS[CANTIDAD])</f>
        <v>0</v>
      </c>
      <c r="G120" s="61">
        <f>TABLAINVENTARIOS[[#This Row],[EXISTENCIAS INICIALES]]+TABLAINVENTARIOS[[#This Row],[ENTRADAS]]-TABLAINVENTARIOS[[#This Row],[SALIDAS]]</f>
        <v>1</v>
      </c>
    </row>
    <row r="121" spans="1:7" x14ac:dyDescent="0.35">
      <c r="A121" s="61" t="s">
        <v>248</v>
      </c>
      <c r="B121" s="147" t="s">
        <v>249</v>
      </c>
      <c r="C121" s="5" t="s">
        <v>140</v>
      </c>
      <c r="D121" s="61">
        <v>2</v>
      </c>
      <c r="E121" s="61">
        <f>SUMIF(ENTRADAS[CODIGO],TABLAINVENTARIOS[[#This Row],[CODIGO]],ENTRADAS[CANTIDAD])</f>
        <v>0</v>
      </c>
      <c r="F121" s="61">
        <f>SUMIF(SALIDAS[CODIGO],TABLAINVENTARIOS[[#This Row],[CODIGO]],SALIDAS[CANTIDAD])</f>
        <v>0</v>
      </c>
      <c r="G121" s="61">
        <f>TABLAINVENTARIOS[[#This Row],[EXISTENCIAS INICIALES]]+TABLAINVENTARIOS[[#This Row],[ENTRADAS]]-TABLAINVENTARIOS[[#This Row],[SALIDAS]]</f>
        <v>2</v>
      </c>
    </row>
    <row r="122" spans="1:7" x14ac:dyDescent="0.35">
      <c r="A122" s="61" t="s">
        <v>250</v>
      </c>
      <c r="B122" s="147" t="s">
        <v>251</v>
      </c>
      <c r="C122" s="5" t="s">
        <v>140</v>
      </c>
      <c r="D122" s="61">
        <v>3</v>
      </c>
      <c r="E122" s="61">
        <f>SUMIF(ENTRADAS[CODIGO],TABLAINVENTARIOS[[#This Row],[CODIGO]],ENTRADAS[CANTIDAD])</f>
        <v>0</v>
      </c>
      <c r="F122" s="61">
        <f>SUMIF(SALIDAS[CODIGO],TABLAINVENTARIOS[[#This Row],[CODIGO]],SALIDAS[CANTIDAD])</f>
        <v>0</v>
      </c>
      <c r="G122" s="61">
        <f>TABLAINVENTARIOS[[#This Row],[EXISTENCIAS INICIALES]]+TABLAINVENTARIOS[[#This Row],[ENTRADAS]]-TABLAINVENTARIOS[[#This Row],[SALIDAS]]</f>
        <v>3</v>
      </c>
    </row>
    <row r="123" spans="1:7" x14ac:dyDescent="0.35">
      <c r="A123" s="61" t="s">
        <v>252</v>
      </c>
      <c r="B123" s="147" t="s">
        <v>253</v>
      </c>
      <c r="C123" s="5" t="s">
        <v>140</v>
      </c>
      <c r="D123" s="61">
        <v>1</v>
      </c>
      <c r="E123" s="61">
        <f>SUMIF(ENTRADAS[CODIGO],TABLAINVENTARIOS[[#This Row],[CODIGO]],ENTRADAS[CANTIDAD])</f>
        <v>0</v>
      </c>
      <c r="F123" s="61">
        <f>SUMIF(SALIDAS[CODIGO],TABLAINVENTARIOS[[#This Row],[CODIGO]],SALIDAS[CANTIDAD])</f>
        <v>0</v>
      </c>
      <c r="G123" s="61">
        <f>TABLAINVENTARIOS[[#This Row],[EXISTENCIAS INICIALES]]+TABLAINVENTARIOS[[#This Row],[ENTRADAS]]-TABLAINVENTARIOS[[#This Row],[SALIDAS]]</f>
        <v>1</v>
      </c>
    </row>
    <row r="124" spans="1:7" x14ac:dyDescent="0.35">
      <c r="A124" s="61" t="s">
        <v>254</v>
      </c>
      <c r="B124" s="147" t="s">
        <v>255</v>
      </c>
      <c r="C124" s="5" t="s">
        <v>140</v>
      </c>
      <c r="D124" s="61">
        <v>4</v>
      </c>
      <c r="E124" s="61">
        <f>SUMIF(ENTRADAS[CODIGO],TABLAINVENTARIOS[[#This Row],[CODIGO]],ENTRADAS[CANTIDAD])</f>
        <v>0</v>
      </c>
      <c r="F124" s="61">
        <f>SUMIF(SALIDAS[CODIGO],TABLAINVENTARIOS[[#This Row],[CODIGO]],SALIDAS[CANTIDAD])</f>
        <v>0</v>
      </c>
      <c r="G124" s="61">
        <f>TABLAINVENTARIOS[[#This Row],[EXISTENCIAS INICIALES]]+TABLAINVENTARIOS[[#This Row],[ENTRADAS]]-TABLAINVENTARIOS[[#This Row],[SALIDAS]]</f>
        <v>4</v>
      </c>
    </row>
    <row r="125" spans="1:7" x14ac:dyDescent="0.35">
      <c r="A125" s="61" t="s">
        <v>256</v>
      </c>
      <c r="B125" s="147" t="s">
        <v>257</v>
      </c>
      <c r="C125" s="5" t="s">
        <v>140</v>
      </c>
      <c r="D125" s="61">
        <v>2</v>
      </c>
      <c r="E125" s="61">
        <f>SUMIF(ENTRADAS[CODIGO],TABLAINVENTARIOS[[#This Row],[CODIGO]],ENTRADAS[CANTIDAD])</f>
        <v>0</v>
      </c>
      <c r="F125" s="61">
        <f>SUMIF(SALIDAS[CODIGO],TABLAINVENTARIOS[[#This Row],[CODIGO]],SALIDAS[CANTIDAD])</f>
        <v>0</v>
      </c>
      <c r="G125" s="61">
        <f>TABLAINVENTARIOS[[#This Row],[EXISTENCIAS INICIALES]]+TABLAINVENTARIOS[[#This Row],[ENTRADAS]]-TABLAINVENTARIOS[[#This Row],[SALIDAS]]</f>
        <v>2</v>
      </c>
    </row>
    <row r="126" spans="1:7" x14ac:dyDescent="0.35">
      <c r="A126" s="61" t="s">
        <v>258</v>
      </c>
      <c r="B126" s="147" t="s">
        <v>259</v>
      </c>
      <c r="C126" s="5" t="s">
        <v>140</v>
      </c>
      <c r="D126" s="61">
        <v>2</v>
      </c>
      <c r="E126" s="61">
        <f>SUMIF(ENTRADAS[CODIGO],TABLAINVENTARIOS[[#This Row],[CODIGO]],ENTRADAS[CANTIDAD])</f>
        <v>0</v>
      </c>
      <c r="F126" s="61">
        <f>SUMIF(SALIDAS[CODIGO],TABLAINVENTARIOS[[#This Row],[CODIGO]],SALIDAS[CANTIDAD])</f>
        <v>0</v>
      </c>
      <c r="G126" s="61">
        <f>TABLAINVENTARIOS[[#This Row],[EXISTENCIAS INICIALES]]+TABLAINVENTARIOS[[#This Row],[ENTRADAS]]-TABLAINVENTARIOS[[#This Row],[SALIDAS]]</f>
        <v>2</v>
      </c>
    </row>
    <row r="127" spans="1:7" x14ac:dyDescent="0.35">
      <c r="A127" s="61" t="s">
        <v>260</v>
      </c>
      <c r="B127" s="147" t="s">
        <v>261</v>
      </c>
      <c r="C127" s="5" t="s">
        <v>140</v>
      </c>
      <c r="D127" s="61">
        <v>1</v>
      </c>
      <c r="E127" s="61">
        <f>SUMIF(ENTRADAS[CODIGO],TABLAINVENTARIOS[[#This Row],[CODIGO]],ENTRADAS[CANTIDAD])</f>
        <v>0</v>
      </c>
      <c r="F127" s="61">
        <f>SUMIF(SALIDAS[CODIGO],TABLAINVENTARIOS[[#This Row],[CODIGO]],SALIDAS[CANTIDAD])</f>
        <v>0</v>
      </c>
      <c r="G127" s="61">
        <f>TABLAINVENTARIOS[[#This Row],[EXISTENCIAS INICIALES]]+TABLAINVENTARIOS[[#This Row],[ENTRADAS]]-TABLAINVENTARIOS[[#This Row],[SALIDAS]]</f>
        <v>1</v>
      </c>
    </row>
    <row r="128" spans="1:7" x14ac:dyDescent="0.35">
      <c r="A128" s="61" t="s">
        <v>262</v>
      </c>
      <c r="B128" s="147" t="s">
        <v>263</v>
      </c>
      <c r="C128" s="5" t="s">
        <v>140</v>
      </c>
      <c r="D128" s="61">
        <v>3</v>
      </c>
      <c r="E128" s="61">
        <f>SUMIF(ENTRADAS[CODIGO],TABLAINVENTARIOS[[#This Row],[CODIGO]],ENTRADAS[CANTIDAD])</f>
        <v>0</v>
      </c>
      <c r="F128" s="61">
        <f>SUMIF(SALIDAS[CODIGO],TABLAINVENTARIOS[[#This Row],[CODIGO]],SALIDAS[CANTIDAD])</f>
        <v>0</v>
      </c>
      <c r="G128" s="61">
        <f>TABLAINVENTARIOS[[#This Row],[EXISTENCIAS INICIALES]]+TABLAINVENTARIOS[[#This Row],[ENTRADAS]]-TABLAINVENTARIOS[[#This Row],[SALIDAS]]</f>
        <v>3</v>
      </c>
    </row>
    <row r="129" spans="1:7" x14ac:dyDescent="0.35">
      <c r="A129" s="61" t="s">
        <v>264</v>
      </c>
      <c r="B129" s="147" t="s">
        <v>265</v>
      </c>
      <c r="C129" s="5" t="s">
        <v>140</v>
      </c>
      <c r="D129" s="61">
        <v>1</v>
      </c>
      <c r="E129" s="61">
        <f>SUMIF(ENTRADAS[CODIGO],TABLAINVENTARIOS[[#This Row],[CODIGO]],ENTRADAS[CANTIDAD])</f>
        <v>0</v>
      </c>
      <c r="F129" s="61">
        <f>SUMIF(SALIDAS[CODIGO],TABLAINVENTARIOS[[#This Row],[CODIGO]],SALIDAS[CANTIDAD])</f>
        <v>0</v>
      </c>
      <c r="G129" s="61">
        <f>TABLAINVENTARIOS[[#This Row],[EXISTENCIAS INICIALES]]+TABLAINVENTARIOS[[#This Row],[ENTRADAS]]-TABLAINVENTARIOS[[#This Row],[SALIDAS]]</f>
        <v>1</v>
      </c>
    </row>
    <row r="130" spans="1:7" x14ac:dyDescent="0.35">
      <c r="A130" s="61" t="s">
        <v>266</v>
      </c>
      <c r="B130" s="147" t="s">
        <v>267</v>
      </c>
      <c r="C130" s="5" t="s">
        <v>140</v>
      </c>
      <c r="D130" s="61">
        <v>2</v>
      </c>
      <c r="E130" s="61">
        <f>SUMIF(ENTRADAS[CODIGO],TABLAINVENTARIOS[[#This Row],[CODIGO]],ENTRADAS[CANTIDAD])</f>
        <v>0</v>
      </c>
      <c r="F130" s="61">
        <f>SUMIF(SALIDAS[CODIGO],TABLAINVENTARIOS[[#This Row],[CODIGO]],SALIDAS[CANTIDAD])</f>
        <v>0</v>
      </c>
      <c r="G130" s="61">
        <f>TABLAINVENTARIOS[[#This Row],[EXISTENCIAS INICIALES]]+TABLAINVENTARIOS[[#This Row],[ENTRADAS]]-TABLAINVENTARIOS[[#This Row],[SALIDAS]]</f>
        <v>2</v>
      </c>
    </row>
    <row r="131" spans="1:7" x14ac:dyDescent="0.35">
      <c r="A131" s="61" t="s">
        <v>268</v>
      </c>
      <c r="B131" s="147" t="s">
        <v>269</v>
      </c>
      <c r="C131" s="5" t="s">
        <v>140</v>
      </c>
      <c r="D131" s="61">
        <v>1</v>
      </c>
      <c r="E131" s="61">
        <f>SUMIF(ENTRADAS[CODIGO],TABLAINVENTARIOS[[#This Row],[CODIGO]],ENTRADAS[CANTIDAD])</f>
        <v>0</v>
      </c>
      <c r="F131" s="61">
        <f>SUMIF(SALIDAS[CODIGO],TABLAINVENTARIOS[[#This Row],[CODIGO]],SALIDAS[CANTIDAD])</f>
        <v>0</v>
      </c>
      <c r="G131" s="61">
        <f>TABLAINVENTARIOS[[#This Row],[EXISTENCIAS INICIALES]]+TABLAINVENTARIOS[[#This Row],[ENTRADAS]]-TABLAINVENTARIOS[[#This Row],[SALIDAS]]</f>
        <v>1</v>
      </c>
    </row>
    <row r="132" spans="1:7" x14ac:dyDescent="0.35">
      <c r="A132" s="61" t="s">
        <v>270</v>
      </c>
      <c r="B132" s="147" t="s">
        <v>271</v>
      </c>
      <c r="C132" s="5" t="s">
        <v>140</v>
      </c>
      <c r="D132" s="61">
        <v>2</v>
      </c>
      <c r="E132" s="61">
        <f>SUMIF(ENTRADAS[CODIGO],TABLAINVENTARIOS[[#This Row],[CODIGO]],ENTRADAS[CANTIDAD])</f>
        <v>0</v>
      </c>
      <c r="F132" s="61">
        <f>SUMIF(SALIDAS[CODIGO],TABLAINVENTARIOS[[#This Row],[CODIGO]],SALIDAS[CANTIDAD])</f>
        <v>0</v>
      </c>
      <c r="G132" s="61">
        <f>TABLAINVENTARIOS[[#This Row],[EXISTENCIAS INICIALES]]+TABLAINVENTARIOS[[#This Row],[ENTRADAS]]-TABLAINVENTARIOS[[#This Row],[SALIDAS]]</f>
        <v>2</v>
      </c>
    </row>
    <row r="133" spans="1:7" x14ac:dyDescent="0.35">
      <c r="A133" s="61" t="s">
        <v>272</v>
      </c>
      <c r="B133" s="147" t="s">
        <v>273</v>
      </c>
      <c r="C133" s="5" t="s">
        <v>140</v>
      </c>
      <c r="D133" s="61">
        <v>1</v>
      </c>
      <c r="E133" s="61">
        <f>SUMIF(ENTRADAS[CODIGO],TABLAINVENTARIOS[[#This Row],[CODIGO]],ENTRADAS[CANTIDAD])</f>
        <v>0</v>
      </c>
      <c r="F133" s="61">
        <f>SUMIF(SALIDAS[CODIGO],TABLAINVENTARIOS[[#This Row],[CODIGO]],SALIDAS[CANTIDAD])</f>
        <v>0</v>
      </c>
      <c r="G133" s="61">
        <f>TABLAINVENTARIOS[[#This Row],[EXISTENCIAS INICIALES]]+TABLAINVENTARIOS[[#This Row],[ENTRADAS]]-TABLAINVENTARIOS[[#This Row],[SALIDAS]]</f>
        <v>1</v>
      </c>
    </row>
    <row r="134" spans="1:7" x14ac:dyDescent="0.35">
      <c r="A134" s="61" t="s">
        <v>274</v>
      </c>
      <c r="B134" s="147" t="s">
        <v>275</v>
      </c>
      <c r="C134" s="5" t="s">
        <v>140</v>
      </c>
      <c r="D134" s="61">
        <v>2</v>
      </c>
      <c r="E134" s="61">
        <f>SUMIF(ENTRADAS[CODIGO],TABLAINVENTARIOS[[#This Row],[CODIGO]],ENTRADAS[CANTIDAD])</f>
        <v>0</v>
      </c>
      <c r="F134" s="61">
        <f>SUMIF(SALIDAS[CODIGO],TABLAINVENTARIOS[[#This Row],[CODIGO]],SALIDAS[CANTIDAD])</f>
        <v>0</v>
      </c>
      <c r="G134" s="61">
        <f>TABLAINVENTARIOS[[#This Row],[EXISTENCIAS INICIALES]]+TABLAINVENTARIOS[[#This Row],[ENTRADAS]]-TABLAINVENTARIOS[[#This Row],[SALIDAS]]</f>
        <v>2</v>
      </c>
    </row>
    <row r="135" spans="1:7" x14ac:dyDescent="0.35">
      <c r="A135" s="61" t="s">
        <v>236</v>
      </c>
      <c r="B135" s="147" t="s">
        <v>276</v>
      </c>
      <c r="C135" s="5" t="s">
        <v>140</v>
      </c>
      <c r="D135" s="61">
        <v>3</v>
      </c>
      <c r="E135" s="61">
        <f>SUMIF(ENTRADAS[CODIGO],TABLAINVENTARIOS[[#This Row],[CODIGO]],ENTRADAS[CANTIDAD])</f>
        <v>0</v>
      </c>
      <c r="F135" s="61">
        <f>SUMIF(SALIDAS[CODIGO],TABLAINVENTARIOS[[#This Row],[CODIGO]],SALIDAS[CANTIDAD])</f>
        <v>0</v>
      </c>
      <c r="G135" s="61">
        <f>TABLAINVENTARIOS[[#This Row],[EXISTENCIAS INICIALES]]+TABLAINVENTARIOS[[#This Row],[ENTRADAS]]-TABLAINVENTARIOS[[#This Row],[SALIDAS]]</f>
        <v>3</v>
      </c>
    </row>
    <row r="136" spans="1:7" x14ac:dyDescent="0.35">
      <c r="A136" s="61" t="s">
        <v>277</v>
      </c>
      <c r="B136" s="147" t="s">
        <v>278</v>
      </c>
      <c r="C136" s="5" t="s">
        <v>140</v>
      </c>
      <c r="D136" s="61">
        <v>2</v>
      </c>
      <c r="E136" s="61">
        <f>SUMIF(ENTRADAS[CODIGO],TABLAINVENTARIOS[[#This Row],[CODIGO]],ENTRADAS[CANTIDAD])</f>
        <v>0</v>
      </c>
      <c r="F136" s="61">
        <f>SUMIF(SALIDAS[CODIGO],TABLAINVENTARIOS[[#This Row],[CODIGO]],SALIDAS[CANTIDAD])</f>
        <v>0</v>
      </c>
      <c r="G136" s="61">
        <f>TABLAINVENTARIOS[[#This Row],[EXISTENCIAS INICIALES]]+TABLAINVENTARIOS[[#This Row],[ENTRADAS]]-TABLAINVENTARIOS[[#This Row],[SALIDAS]]</f>
        <v>2</v>
      </c>
    </row>
    <row r="137" spans="1:7" x14ac:dyDescent="0.35">
      <c r="A137" s="61" t="s">
        <v>279</v>
      </c>
      <c r="B137" s="147" t="s">
        <v>280</v>
      </c>
      <c r="C137" s="5" t="s">
        <v>140</v>
      </c>
      <c r="D137" s="61">
        <v>1</v>
      </c>
      <c r="E137" s="61">
        <f>SUMIF(ENTRADAS[CODIGO],TABLAINVENTARIOS[[#This Row],[CODIGO]],ENTRADAS[CANTIDAD])</f>
        <v>0</v>
      </c>
      <c r="F137" s="61">
        <f>SUMIF(SALIDAS[CODIGO],TABLAINVENTARIOS[[#This Row],[CODIGO]],SALIDAS[CANTIDAD])</f>
        <v>0</v>
      </c>
      <c r="G137" s="61">
        <f>TABLAINVENTARIOS[[#This Row],[EXISTENCIAS INICIALES]]+TABLAINVENTARIOS[[#This Row],[ENTRADAS]]-TABLAINVENTARIOS[[#This Row],[SALIDAS]]</f>
        <v>1</v>
      </c>
    </row>
    <row r="138" spans="1:7" x14ac:dyDescent="0.35">
      <c r="A138" s="61" t="s">
        <v>281</v>
      </c>
      <c r="B138" s="147" t="s">
        <v>282</v>
      </c>
      <c r="C138" s="5" t="s">
        <v>140</v>
      </c>
      <c r="D138" s="61">
        <v>2</v>
      </c>
      <c r="E138" s="61">
        <f>SUMIF(ENTRADAS[CODIGO],TABLAINVENTARIOS[[#This Row],[CODIGO]],ENTRADAS[CANTIDAD])</f>
        <v>0</v>
      </c>
      <c r="F138" s="61">
        <f>SUMIF(SALIDAS[CODIGO],TABLAINVENTARIOS[[#This Row],[CODIGO]],SALIDAS[CANTIDAD])</f>
        <v>0</v>
      </c>
      <c r="G138" s="61">
        <f>TABLAINVENTARIOS[[#This Row],[EXISTENCIAS INICIALES]]+TABLAINVENTARIOS[[#This Row],[ENTRADAS]]-TABLAINVENTARIOS[[#This Row],[SALIDAS]]</f>
        <v>2</v>
      </c>
    </row>
    <row r="139" spans="1:7" x14ac:dyDescent="0.35">
      <c r="A139" s="61" t="s">
        <v>283</v>
      </c>
      <c r="B139" s="147" t="s">
        <v>284</v>
      </c>
      <c r="C139" s="5" t="s">
        <v>140</v>
      </c>
      <c r="D139" s="61">
        <v>1</v>
      </c>
      <c r="E139" s="61">
        <f>SUMIF(ENTRADAS[CODIGO],TABLAINVENTARIOS[[#This Row],[CODIGO]],ENTRADAS[CANTIDAD])</f>
        <v>0</v>
      </c>
      <c r="F139" s="61">
        <f>SUMIF(SALIDAS[CODIGO],TABLAINVENTARIOS[[#This Row],[CODIGO]],SALIDAS[CANTIDAD])</f>
        <v>0</v>
      </c>
      <c r="G139" s="61">
        <f>TABLAINVENTARIOS[[#This Row],[EXISTENCIAS INICIALES]]+TABLAINVENTARIOS[[#This Row],[ENTRADAS]]-TABLAINVENTARIOS[[#This Row],[SALIDAS]]</f>
        <v>1</v>
      </c>
    </row>
    <row r="140" spans="1:7" x14ac:dyDescent="0.35">
      <c r="A140" s="61" t="s">
        <v>285</v>
      </c>
      <c r="B140" s="147" t="s">
        <v>286</v>
      </c>
      <c r="C140" s="5" t="s">
        <v>140</v>
      </c>
      <c r="D140" s="61">
        <v>1</v>
      </c>
      <c r="E140" s="61">
        <f>SUMIF(ENTRADAS[CODIGO],TABLAINVENTARIOS[[#This Row],[CODIGO]],ENTRADAS[CANTIDAD])</f>
        <v>0</v>
      </c>
      <c r="F140" s="61">
        <f>SUMIF(SALIDAS[CODIGO],TABLAINVENTARIOS[[#This Row],[CODIGO]],SALIDAS[CANTIDAD])</f>
        <v>0</v>
      </c>
      <c r="G140" s="61">
        <f>TABLAINVENTARIOS[[#This Row],[EXISTENCIAS INICIALES]]+TABLAINVENTARIOS[[#This Row],[ENTRADAS]]-TABLAINVENTARIOS[[#This Row],[SALIDAS]]</f>
        <v>1</v>
      </c>
    </row>
    <row r="141" spans="1:7" x14ac:dyDescent="0.35">
      <c r="A141" s="61" t="s">
        <v>287</v>
      </c>
      <c r="B141" s="147" t="s">
        <v>288</v>
      </c>
      <c r="C141" s="5" t="s">
        <v>140</v>
      </c>
      <c r="D141" s="61">
        <v>2</v>
      </c>
      <c r="E141" s="61">
        <f>SUMIF(ENTRADAS[CODIGO],TABLAINVENTARIOS[[#This Row],[CODIGO]],ENTRADAS[CANTIDAD])</f>
        <v>0</v>
      </c>
      <c r="F141" s="61">
        <f>SUMIF(SALIDAS[CODIGO],TABLAINVENTARIOS[[#This Row],[CODIGO]],SALIDAS[CANTIDAD])</f>
        <v>0</v>
      </c>
      <c r="G141" s="61">
        <f>TABLAINVENTARIOS[[#This Row],[EXISTENCIAS INICIALES]]+TABLAINVENTARIOS[[#This Row],[ENTRADAS]]-TABLAINVENTARIOS[[#This Row],[SALIDAS]]</f>
        <v>2</v>
      </c>
    </row>
    <row r="142" spans="1:7" x14ac:dyDescent="0.35">
      <c r="A142" s="61" t="s">
        <v>289</v>
      </c>
      <c r="B142" s="147" t="s">
        <v>288</v>
      </c>
      <c r="C142" s="5" t="s">
        <v>290</v>
      </c>
      <c r="D142" s="61">
        <v>1</v>
      </c>
      <c r="E142" s="61">
        <f>SUMIF(ENTRADAS[CODIGO],TABLAINVENTARIOS[[#This Row],[CODIGO]],ENTRADAS[CANTIDAD])</f>
        <v>0</v>
      </c>
      <c r="F142" s="61">
        <f>SUMIF(SALIDAS[CODIGO],TABLAINVENTARIOS[[#This Row],[CODIGO]],SALIDAS[CANTIDAD])</f>
        <v>0</v>
      </c>
      <c r="G142" s="61">
        <f>TABLAINVENTARIOS[[#This Row],[EXISTENCIAS INICIALES]]+TABLAINVENTARIOS[[#This Row],[ENTRADAS]]-TABLAINVENTARIOS[[#This Row],[SALIDAS]]</f>
        <v>1</v>
      </c>
    </row>
    <row r="143" spans="1:7" x14ac:dyDescent="0.35">
      <c r="A143" s="61" t="s">
        <v>291</v>
      </c>
      <c r="B143" s="147" t="s">
        <v>292</v>
      </c>
      <c r="C143" s="5" t="s">
        <v>140</v>
      </c>
      <c r="D143" s="61">
        <v>1</v>
      </c>
      <c r="E143" s="61">
        <f>SUMIF(ENTRADAS[CODIGO],TABLAINVENTARIOS[[#This Row],[CODIGO]],ENTRADAS[CANTIDAD])</f>
        <v>0</v>
      </c>
      <c r="F143" s="61">
        <f>SUMIF(SALIDAS[CODIGO],TABLAINVENTARIOS[[#This Row],[CODIGO]],SALIDAS[CANTIDAD])</f>
        <v>0</v>
      </c>
      <c r="G143" s="61">
        <f>TABLAINVENTARIOS[[#This Row],[EXISTENCIAS INICIALES]]+TABLAINVENTARIOS[[#This Row],[ENTRADAS]]-TABLAINVENTARIOS[[#This Row],[SALIDAS]]</f>
        <v>1</v>
      </c>
    </row>
    <row r="144" spans="1:7" x14ac:dyDescent="0.35">
      <c r="A144" s="61" t="s">
        <v>293</v>
      </c>
      <c r="B144" s="147" t="s">
        <v>294</v>
      </c>
      <c r="C144" s="5" t="s">
        <v>140</v>
      </c>
      <c r="D144" s="61">
        <v>1</v>
      </c>
      <c r="E144" s="61">
        <f>SUMIF(ENTRADAS[CODIGO],TABLAINVENTARIOS[[#This Row],[CODIGO]],ENTRADAS[CANTIDAD])</f>
        <v>0</v>
      </c>
      <c r="F144" s="61">
        <f>SUMIF(SALIDAS[CODIGO],TABLAINVENTARIOS[[#This Row],[CODIGO]],SALIDAS[CANTIDAD])</f>
        <v>0</v>
      </c>
      <c r="G144" s="61">
        <f>TABLAINVENTARIOS[[#This Row],[EXISTENCIAS INICIALES]]+TABLAINVENTARIOS[[#This Row],[ENTRADAS]]-TABLAINVENTARIOS[[#This Row],[SALIDAS]]</f>
        <v>1</v>
      </c>
    </row>
    <row r="145" spans="1:7" x14ac:dyDescent="0.35">
      <c r="A145" s="61" t="s">
        <v>295</v>
      </c>
      <c r="B145" s="147" t="s">
        <v>296</v>
      </c>
      <c r="C145" s="5" t="s">
        <v>140</v>
      </c>
      <c r="D145" s="61">
        <v>1</v>
      </c>
      <c r="E145" s="61">
        <f>SUMIF(ENTRADAS[CODIGO],TABLAINVENTARIOS[[#This Row],[CODIGO]],ENTRADAS[CANTIDAD])</f>
        <v>0</v>
      </c>
      <c r="F145" s="61">
        <f>SUMIF(SALIDAS[CODIGO],TABLAINVENTARIOS[[#This Row],[CODIGO]],SALIDAS[CANTIDAD])</f>
        <v>0</v>
      </c>
      <c r="G145" s="61">
        <f>TABLAINVENTARIOS[[#This Row],[EXISTENCIAS INICIALES]]+TABLAINVENTARIOS[[#This Row],[ENTRADAS]]-TABLAINVENTARIOS[[#This Row],[SALIDAS]]</f>
        <v>1</v>
      </c>
    </row>
    <row r="146" spans="1:7" x14ac:dyDescent="0.35">
      <c r="A146" s="61" t="s">
        <v>297</v>
      </c>
      <c r="B146" s="147" t="s">
        <v>298</v>
      </c>
      <c r="C146" s="5" t="s">
        <v>140</v>
      </c>
      <c r="D146" s="61">
        <v>1</v>
      </c>
      <c r="E146" s="61">
        <f>SUMIF(ENTRADAS[CODIGO],TABLAINVENTARIOS[[#This Row],[CODIGO]],ENTRADAS[CANTIDAD])</f>
        <v>0</v>
      </c>
      <c r="F146" s="61">
        <f>SUMIF(SALIDAS[CODIGO],TABLAINVENTARIOS[[#This Row],[CODIGO]],SALIDAS[CANTIDAD])</f>
        <v>0</v>
      </c>
      <c r="G146" s="61">
        <f>TABLAINVENTARIOS[[#This Row],[EXISTENCIAS INICIALES]]+TABLAINVENTARIOS[[#This Row],[ENTRADAS]]-TABLAINVENTARIOS[[#This Row],[SALIDAS]]</f>
        <v>1</v>
      </c>
    </row>
    <row r="147" spans="1:7" x14ac:dyDescent="0.35">
      <c r="A147" s="61" t="s">
        <v>300</v>
      </c>
      <c r="B147" s="147" t="s">
        <v>299</v>
      </c>
      <c r="C147" s="5" t="s">
        <v>140</v>
      </c>
      <c r="D147" s="61">
        <v>3</v>
      </c>
      <c r="E147" s="61">
        <f>SUMIF(ENTRADAS[CODIGO],TABLAINVENTARIOS[[#This Row],[CODIGO]],ENTRADAS[CANTIDAD])</f>
        <v>0</v>
      </c>
      <c r="F147" s="61">
        <f>SUMIF(SALIDAS[CODIGO],TABLAINVENTARIOS[[#This Row],[CODIGO]],SALIDAS[CANTIDAD])</f>
        <v>0</v>
      </c>
      <c r="G147" s="61">
        <f>TABLAINVENTARIOS[[#This Row],[EXISTENCIAS INICIALES]]+TABLAINVENTARIOS[[#This Row],[ENTRADAS]]-TABLAINVENTARIOS[[#This Row],[SALIDAS]]</f>
        <v>3</v>
      </c>
    </row>
    <row r="148" spans="1:7" x14ac:dyDescent="0.35">
      <c r="A148" s="61" t="s">
        <v>301</v>
      </c>
      <c r="B148" s="147" t="s">
        <v>302</v>
      </c>
      <c r="C148" s="5" t="s">
        <v>140</v>
      </c>
      <c r="D148" s="61">
        <v>2</v>
      </c>
      <c r="E148" s="61">
        <f>SUMIF(ENTRADAS[CODIGO],TABLAINVENTARIOS[[#This Row],[CODIGO]],ENTRADAS[CANTIDAD])</f>
        <v>0</v>
      </c>
      <c r="F148" s="61">
        <f>SUMIF(SALIDAS[CODIGO],TABLAINVENTARIOS[[#This Row],[CODIGO]],SALIDAS[CANTIDAD])</f>
        <v>0</v>
      </c>
      <c r="G148" s="61">
        <f>TABLAINVENTARIOS[[#This Row],[EXISTENCIAS INICIALES]]+TABLAINVENTARIOS[[#This Row],[ENTRADAS]]-TABLAINVENTARIOS[[#This Row],[SALIDAS]]</f>
        <v>2</v>
      </c>
    </row>
    <row r="149" spans="1:7" x14ac:dyDescent="0.35">
      <c r="A149" s="61" t="s">
        <v>304</v>
      </c>
      <c r="B149" s="147" t="s">
        <v>303</v>
      </c>
      <c r="C149" s="5" t="s">
        <v>140</v>
      </c>
      <c r="D149" s="61">
        <v>3</v>
      </c>
      <c r="E149" s="61">
        <f>SUMIF(ENTRADAS[CODIGO],TABLAINVENTARIOS[[#This Row],[CODIGO]],ENTRADAS[CANTIDAD])</f>
        <v>0</v>
      </c>
      <c r="F149" s="61">
        <f>SUMIF(SALIDAS[CODIGO],TABLAINVENTARIOS[[#This Row],[CODIGO]],SALIDAS[CANTIDAD])</f>
        <v>0</v>
      </c>
      <c r="G149" s="61">
        <f>TABLAINVENTARIOS[[#This Row],[EXISTENCIAS INICIALES]]+TABLAINVENTARIOS[[#This Row],[ENTRADAS]]-TABLAINVENTARIOS[[#This Row],[SALIDAS]]</f>
        <v>3</v>
      </c>
    </row>
    <row r="150" spans="1:7" x14ac:dyDescent="0.35">
      <c r="A150" s="61" t="s">
        <v>305</v>
      </c>
      <c r="B150" s="147" t="s">
        <v>306</v>
      </c>
      <c r="C150" s="5" t="s">
        <v>140</v>
      </c>
      <c r="D150" s="61">
        <v>3</v>
      </c>
      <c r="E150" s="61">
        <f>SUMIF(ENTRADAS[CODIGO],TABLAINVENTARIOS[[#This Row],[CODIGO]],ENTRADAS[CANTIDAD])</f>
        <v>0</v>
      </c>
      <c r="F150" s="61">
        <f>SUMIF(SALIDAS[CODIGO],TABLAINVENTARIOS[[#This Row],[CODIGO]],SALIDAS[CANTIDAD])</f>
        <v>0</v>
      </c>
      <c r="G150" s="61">
        <f>TABLAINVENTARIOS[[#This Row],[EXISTENCIAS INICIALES]]+TABLAINVENTARIOS[[#This Row],[ENTRADAS]]-TABLAINVENTARIOS[[#This Row],[SALIDAS]]</f>
        <v>3</v>
      </c>
    </row>
    <row r="151" spans="1:7" x14ac:dyDescent="0.35">
      <c r="A151" s="61" t="s">
        <v>307</v>
      </c>
      <c r="B151" s="147" t="s">
        <v>308</v>
      </c>
      <c r="C151" s="5" t="s">
        <v>140</v>
      </c>
      <c r="D151" s="61">
        <v>3</v>
      </c>
      <c r="E151" s="61">
        <f>SUMIF(ENTRADAS[CODIGO],TABLAINVENTARIOS[[#This Row],[CODIGO]],ENTRADAS[CANTIDAD])</f>
        <v>0</v>
      </c>
      <c r="F151" s="61">
        <f>SUMIF(SALIDAS[CODIGO],TABLAINVENTARIOS[[#This Row],[CODIGO]],SALIDAS[CANTIDAD])</f>
        <v>0</v>
      </c>
      <c r="G151" s="61">
        <f>TABLAINVENTARIOS[[#This Row],[EXISTENCIAS INICIALES]]+TABLAINVENTARIOS[[#This Row],[ENTRADAS]]-TABLAINVENTARIOS[[#This Row],[SALIDAS]]</f>
        <v>3</v>
      </c>
    </row>
    <row r="152" spans="1:7" x14ac:dyDescent="0.35">
      <c r="A152" s="61" t="s">
        <v>309</v>
      </c>
      <c r="B152" s="147" t="s">
        <v>310</v>
      </c>
      <c r="C152" s="5" t="s">
        <v>140</v>
      </c>
      <c r="D152" s="61">
        <v>3</v>
      </c>
      <c r="E152" s="61">
        <f>SUMIF(ENTRADAS[CODIGO],TABLAINVENTARIOS[[#This Row],[CODIGO]],ENTRADAS[CANTIDAD])</f>
        <v>0</v>
      </c>
      <c r="F152" s="61">
        <f>SUMIF(SALIDAS[CODIGO],TABLAINVENTARIOS[[#This Row],[CODIGO]],SALIDAS[CANTIDAD])</f>
        <v>0</v>
      </c>
      <c r="G152" s="61">
        <f>TABLAINVENTARIOS[[#This Row],[EXISTENCIAS INICIALES]]+TABLAINVENTARIOS[[#This Row],[ENTRADAS]]-TABLAINVENTARIOS[[#This Row],[SALIDAS]]</f>
        <v>3</v>
      </c>
    </row>
    <row r="153" spans="1:7" x14ac:dyDescent="0.35">
      <c r="A153" s="61" t="s">
        <v>311</v>
      </c>
      <c r="B153" s="147" t="s">
        <v>312</v>
      </c>
      <c r="C153" s="5" t="s">
        <v>140</v>
      </c>
      <c r="D153" s="61">
        <v>1</v>
      </c>
      <c r="E153" s="61">
        <f>SUMIF(ENTRADAS[CODIGO],TABLAINVENTARIOS[[#This Row],[CODIGO]],ENTRADAS[CANTIDAD])</f>
        <v>0</v>
      </c>
      <c r="F153" s="61">
        <f>SUMIF(SALIDAS[CODIGO],TABLAINVENTARIOS[[#This Row],[CODIGO]],SALIDAS[CANTIDAD])</f>
        <v>0</v>
      </c>
      <c r="G153" s="61">
        <f>TABLAINVENTARIOS[[#This Row],[EXISTENCIAS INICIALES]]+TABLAINVENTARIOS[[#This Row],[ENTRADAS]]-TABLAINVENTARIOS[[#This Row],[SALIDAS]]</f>
        <v>1</v>
      </c>
    </row>
    <row r="154" spans="1:7" x14ac:dyDescent="0.35">
      <c r="A154" s="61" t="s">
        <v>313</v>
      </c>
      <c r="B154" s="147" t="s">
        <v>314</v>
      </c>
      <c r="C154" s="5" t="s">
        <v>140</v>
      </c>
      <c r="D154" s="61">
        <v>2</v>
      </c>
      <c r="E154" s="61">
        <f>SUMIF(ENTRADAS[CODIGO],TABLAINVENTARIOS[[#This Row],[CODIGO]],ENTRADAS[CANTIDAD])</f>
        <v>0</v>
      </c>
      <c r="F154" s="61">
        <f>SUMIF(SALIDAS[CODIGO],TABLAINVENTARIOS[[#This Row],[CODIGO]],SALIDAS[CANTIDAD])</f>
        <v>0</v>
      </c>
      <c r="G154" s="61">
        <f>TABLAINVENTARIOS[[#This Row],[EXISTENCIAS INICIALES]]+TABLAINVENTARIOS[[#This Row],[ENTRADAS]]-TABLAINVENTARIOS[[#This Row],[SALIDAS]]</f>
        <v>2</v>
      </c>
    </row>
    <row r="155" spans="1:7" x14ac:dyDescent="0.35">
      <c r="A155" s="61" t="s">
        <v>315</v>
      </c>
      <c r="B155" s="147" t="s">
        <v>316</v>
      </c>
      <c r="C155" s="5" t="s">
        <v>140</v>
      </c>
      <c r="D155" s="61">
        <v>1</v>
      </c>
      <c r="E155" s="61">
        <f>SUMIF(ENTRADAS[CODIGO],TABLAINVENTARIOS[[#This Row],[CODIGO]],ENTRADAS[CANTIDAD])</f>
        <v>0</v>
      </c>
      <c r="F155" s="61">
        <f>SUMIF(SALIDAS[CODIGO],TABLAINVENTARIOS[[#This Row],[CODIGO]],SALIDAS[CANTIDAD])</f>
        <v>0</v>
      </c>
      <c r="G155" s="61">
        <f>TABLAINVENTARIOS[[#This Row],[EXISTENCIAS INICIALES]]+TABLAINVENTARIOS[[#This Row],[ENTRADAS]]-TABLAINVENTARIOS[[#This Row],[SALIDAS]]</f>
        <v>1</v>
      </c>
    </row>
    <row r="156" spans="1:7" x14ac:dyDescent="0.35">
      <c r="A156" s="61" t="s">
        <v>317</v>
      </c>
      <c r="B156" s="147" t="s">
        <v>318</v>
      </c>
      <c r="C156" s="5" t="s">
        <v>140</v>
      </c>
      <c r="D156" s="61">
        <v>1</v>
      </c>
      <c r="E156" s="61">
        <f>SUMIF(ENTRADAS[CODIGO],TABLAINVENTARIOS[[#This Row],[CODIGO]],ENTRADAS[CANTIDAD])</f>
        <v>0</v>
      </c>
      <c r="F156" s="61">
        <f>SUMIF(SALIDAS[CODIGO],TABLAINVENTARIOS[[#This Row],[CODIGO]],SALIDAS[CANTIDAD])</f>
        <v>0</v>
      </c>
      <c r="G156" s="61">
        <f>TABLAINVENTARIOS[[#This Row],[EXISTENCIAS INICIALES]]+TABLAINVENTARIOS[[#This Row],[ENTRADAS]]-TABLAINVENTARIOS[[#This Row],[SALIDAS]]</f>
        <v>1</v>
      </c>
    </row>
    <row r="157" spans="1:7" x14ac:dyDescent="0.35">
      <c r="A157" s="61" t="s">
        <v>320</v>
      </c>
      <c r="B157" s="147" t="s">
        <v>319</v>
      </c>
      <c r="C157" s="5" t="s">
        <v>140</v>
      </c>
      <c r="D157" s="61">
        <v>1</v>
      </c>
      <c r="E157" s="61">
        <f>SUMIF(ENTRADAS[CODIGO],TABLAINVENTARIOS[[#This Row],[CODIGO]],ENTRADAS[CANTIDAD])</f>
        <v>0</v>
      </c>
      <c r="F157" s="61">
        <f>SUMIF(SALIDAS[CODIGO],TABLAINVENTARIOS[[#This Row],[CODIGO]],SALIDAS[CANTIDAD])</f>
        <v>0</v>
      </c>
      <c r="G157" s="61">
        <f>TABLAINVENTARIOS[[#This Row],[EXISTENCIAS INICIALES]]+TABLAINVENTARIOS[[#This Row],[ENTRADAS]]-TABLAINVENTARIOS[[#This Row],[SALIDAS]]</f>
        <v>1</v>
      </c>
    </row>
    <row r="158" spans="1:7" x14ac:dyDescent="0.35">
      <c r="A158" s="61" t="s">
        <v>256</v>
      </c>
      <c r="B158" s="147" t="s">
        <v>321</v>
      </c>
      <c r="C158" s="5" t="s">
        <v>140</v>
      </c>
      <c r="D158" s="61">
        <v>2</v>
      </c>
      <c r="E158" s="61">
        <f>SUMIF(ENTRADAS[CODIGO],TABLAINVENTARIOS[[#This Row],[CODIGO]],ENTRADAS[CANTIDAD])</f>
        <v>0</v>
      </c>
      <c r="F158" s="61">
        <f>SUMIF(SALIDAS[CODIGO],TABLAINVENTARIOS[[#This Row],[CODIGO]],SALIDAS[CANTIDAD])</f>
        <v>0</v>
      </c>
      <c r="G158" s="61">
        <f>TABLAINVENTARIOS[[#This Row],[EXISTENCIAS INICIALES]]+TABLAINVENTARIOS[[#This Row],[ENTRADAS]]-TABLAINVENTARIOS[[#This Row],[SALIDAS]]</f>
        <v>2</v>
      </c>
    </row>
    <row r="159" spans="1:7" x14ac:dyDescent="0.35">
      <c r="A159" s="61" t="s">
        <v>322</v>
      </c>
      <c r="B159" s="147" t="s">
        <v>323</v>
      </c>
      <c r="C159" s="5" t="s">
        <v>140</v>
      </c>
      <c r="D159" s="61">
        <v>1</v>
      </c>
      <c r="E159" s="61">
        <f>SUMIF(ENTRADAS[CODIGO],TABLAINVENTARIOS[[#This Row],[CODIGO]],ENTRADAS[CANTIDAD])</f>
        <v>0</v>
      </c>
      <c r="F159" s="61">
        <f>SUMIF(SALIDAS[CODIGO],TABLAINVENTARIOS[[#This Row],[CODIGO]],SALIDAS[CANTIDAD])</f>
        <v>0</v>
      </c>
      <c r="G159" s="61">
        <f>TABLAINVENTARIOS[[#This Row],[EXISTENCIAS INICIALES]]+TABLAINVENTARIOS[[#This Row],[ENTRADAS]]-TABLAINVENTARIOS[[#This Row],[SALIDAS]]</f>
        <v>1</v>
      </c>
    </row>
    <row r="160" spans="1:7" x14ac:dyDescent="0.35">
      <c r="A160" s="61">
        <v>1022007</v>
      </c>
      <c r="B160" s="147" t="s">
        <v>324</v>
      </c>
      <c r="C160" s="5" t="s">
        <v>140</v>
      </c>
      <c r="D160" s="61">
        <v>4</v>
      </c>
      <c r="E160" s="61">
        <f>SUMIF(ENTRADAS[CODIGO],TABLAINVENTARIOS[[#This Row],[CODIGO]],ENTRADAS[CANTIDAD])</f>
        <v>0</v>
      </c>
      <c r="F160" s="61">
        <f>SUMIF(SALIDAS[CODIGO],TABLAINVENTARIOS[[#This Row],[CODIGO]],SALIDAS[CANTIDAD])</f>
        <v>0</v>
      </c>
      <c r="G160" s="61">
        <f>TABLAINVENTARIOS[[#This Row],[EXISTENCIAS INICIALES]]+TABLAINVENTARIOS[[#This Row],[ENTRADAS]]-TABLAINVENTARIOS[[#This Row],[SALIDAS]]</f>
        <v>4</v>
      </c>
    </row>
    <row r="161" spans="1:7" x14ac:dyDescent="0.35">
      <c r="A161" s="61">
        <v>1022017</v>
      </c>
      <c r="B161" s="147" t="s">
        <v>325</v>
      </c>
      <c r="C161" s="5" t="s">
        <v>140</v>
      </c>
      <c r="D161" s="61">
        <v>2</v>
      </c>
      <c r="E161" s="61">
        <f>SUMIF(ENTRADAS[CODIGO],TABLAINVENTARIOS[[#This Row],[CODIGO]],ENTRADAS[CANTIDAD])</f>
        <v>0</v>
      </c>
      <c r="F161" s="61">
        <f>SUMIF(SALIDAS[CODIGO],TABLAINVENTARIOS[[#This Row],[CODIGO]],SALIDAS[CANTIDAD])</f>
        <v>0</v>
      </c>
      <c r="G161" s="61">
        <f>TABLAINVENTARIOS[[#This Row],[EXISTENCIAS INICIALES]]+TABLAINVENTARIOS[[#This Row],[ENTRADAS]]-TABLAINVENTARIOS[[#This Row],[SALIDAS]]</f>
        <v>2</v>
      </c>
    </row>
    <row r="162" spans="1:7" x14ac:dyDescent="0.35">
      <c r="A162" s="61">
        <v>1023011</v>
      </c>
      <c r="B162" s="147" t="s">
        <v>326</v>
      </c>
      <c r="C162" s="5" t="s">
        <v>140</v>
      </c>
      <c r="D162" s="61">
        <v>2</v>
      </c>
      <c r="E162" s="61">
        <f>SUMIF(ENTRADAS[CODIGO],TABLAINVENTARIOS[[#This Row],[CODIGO]],ENTRADAS[CANTIDAD])</f>
        <v>0</v>
      </c>
      <c r="F162" s="61">
        <f>SUMIF(SALIDAS[CODIGO],TABLAINVENTARIOS[[#This Row],[CODIGO]],SALIDAS[CANTIDAD])</f>
        <v>0</v>
      </c>
      <c r="G162" s="61">
        <f>TABLAINVENTARIOS[[#This Row],[EXISTENCIAS INICIALES]]+TABLAINVENTARIOS[[#This Row],[ENTRADAS]]-TABLAINVENTARIOS[[#This Row],[SALIDAS]]</f>
        <v>2</v>
      </c>
    </row>
    <row r="163" spans="1:7" x14ac:dyDescent="0.35">
      <c r="A163" s="61">
        <v>1023027</v>
      </c>
      <c r="B163" s="147" t="s">
        <v>327</v>
      </c>
      <c r="C163" s="5" t="s">
        <v>140</v>
      </c>
      <c r="D163" s="61">
        <v>4</v>
      </c>
      <c r="E163" s="61">
        <f>SUMIF(ENTRADAS[CODIGO],TABLAINVENTARIOS[[#This Row],[CODIGO]],ENTRADAS[CANTIDAD])</f>
        <v>0</v>
      </c>
      <c r="F163" s="61">
        <f>SUMIF(SALIDAS[CODIGO],TABLAINVENTARIOS[[#This Row],[CODIGO]],SALIDAS[CANTIDAD])</f>
        <v>0</v>
      </c>
      <c r="G163" s="61">
        <f>TABLAINVENTARIOS[[#This Row],[EXISTENCIAS INICIALES]]+TABLAINVENTARIOS[[#This Row],[ENTRADAS]]-TABLAINVENTARIOS[[#This Row],[SALIDAS]]</f>
        <v>4</v>
      </c>
    </row>
    <row r="164" spans="1:7" x14ac:dyDescent="0.35">
      <c r="A164" s="61" t="s">
        <v>328</v>
      </c>
      <c r="B164" s="147" t="s">
        <v>329</v>
      </c>
      <c r="C164" s="5" t="s">
        <v>140</v>
      </c>
      <c r="D164" s="61">
        <v>2</v>
      </c>
      <c r="E164" s="61">
        <f>SUMIF(ENTRADAS[CODIGO],TABLAINVENTARIOS[[#This Row],[CODIGO]],ENTRADAS[CANTIDAD])</f>
        <v>0</v>
      </c>
      <c r="F164" s="61">
        <f>SUMIF(SALIDAS[CODIGO],TABLAINVENTARIOS[[#This Row],[CODIGO]],SALIDAS[CANTIDAD])</f>
        <v>0</v>
      </c>
      <c r="G164" s="61">
        <f>TABLAINVENTARIOS[[#This Row],[EXISTENCIAS INICIALES]]+TABLAINVENTARIOS[[#This Row],[ENTRADAS]]-TABLAINVENTARIOS[[#This Row],[SALIDAS]]</f>
        <v>2</v>
      </c>
    </row>
    <row r="165" spans="1:7" x14ac:dyDescent="0.35">
      <c r="A165" s="61">
        <v>1023008</v>
      </c>
      <c r="B165" s="147" t="s">
        <v>330</v>
      </c>
      <c r="C165" s="5" t="s">
        <v>140</v>
      </c>
      <c r="D165" s="61">
        <v>1</v>
      </c>
      <c r="E165" s="61">
        <f>SUMIF(ENTRADAS[CODIGO],TABLAINVENTARIOS[[#This Row],[CODIGO]],ENTRADAS[CANTIDAD])</f>
        <v>0</v>
      </c>
      <c r="F165" s="61">
        <f>SUMIF(SALIDAS[CODIGO],TABLAINVENTARIOS[[#This Row],[CODIGO]],SALIDAS[CANTIDAD])</f>
        <v>0</v>
      </c>
      <c r="G165" s="61">
        <f>TABLAINVENTARIOS[[#This Row],[EXISTENCIAS INICIALES]]+TABLAINVENTARIOS[[#This Row],[ENTRADAS]]-TABLAINVENTARIOS[[#This Row],[SALIDAS]]</f>
        <v>1</v>
      </c>
    </row>
    <row r="166" spans="1:7" x14ac:dyDescent="0.35">
      <c r="A166" s="61" t="s">
        <v>331</v>
      </c>
      <c r="B166" s="147" t="s">
        <v>332</v>
      </c>
      <c r="C166" s="5" t="s">
        <v>140</v>
      </c>
      <c r="D166" s="61">
        <v>2</v>
      </c>
      <c r="E166" s="61">
        <f>SUMIF(ENTRADAS[CODIGO],TABLAINVENTARIOS[[#This Row],[CODIGO]],ENTRADAS[CANTIDAD])</f>
        <v>0</v>
      </c>
      <c r="F166" s="61">
        <f>SUMIF(SALIDAS[CODIGO],TABLAINVENTARIOS[[#This Row],[CODIGO]],SALIDAS[CANTIDAD])</f>
        <v>0</v>
      </c>
      <c r="G166" s="61">
        <f>TABLAINVENTARIOS[[#This Row],[EXISTENCIAS INICIALES]]+TABLAINVENTARIOS[[#This Row],[ENTRADAS]]-TABLAINVENTARIOS[[#This Row],[SALIDAS]]</f>
        <v>2</v>
      </c>
    </row>
    <row r="167" spans="1:7" x14ac:dyDescent="0.35">
      <c r="A167" s="61" t="s">
        <v>333</v>
      </c>
      <c r="B167" s="147" t="s">
        <v>334</v>
      </c>
      <c r="C167" s="5" t="s">
        <v>140</v>
      </c>
      <c r="D167" s="61">
        <v>0</v>
      </c>
      <c r="E167" s="61">
        <f>SUMIF(ENTRADAS[CODIGO],TABLAINVENTARIOS[[#This Row],[CODIGO]],ENTRADAS[CANTIDAD])</f>
        <v>0</v>
      </c>
      <c r="F167" s="61">
        <f>SUMIF(SALIDAS[CODIGO],TABLAINVENTARIOS[[#This Row],[CODIGO]],SALIDAS[CANTIDAD])</f>
        <v>0</v>
      </c>
      <c r="G167" s="61">
        <f>TABLAINVENTARIOS[[#This Row],[EXISTENCIAS INICIALES]]+TABLAINVENTARIOS[[#This Row],[ENTRADAS]]-TABLAINVENTARIOS[[#This Row],[SALIDAS]]</f>
        <v>0</v>
      </c>
    </row>
    <row r="168" spans="1:7" x14ac:dyDescent="0.35">
      <c r="A168" s="61" t="s">
        <v>335</v>
      </c>
      <c r="B168" s="147" t="s">
        <v>336</v>
      </c>
      <c r="C168" s="5" t="s">
        <v>140</v>
      </c>
      <c r="D168" s="61">
        <v>-2</v>
      </c>
      <c r="E168" s="61">
        <f>SUMIF(ENTRADAS[CODIGO],TABLAINVENTARIOS[[#This Row],[CODIGO]],ENTRADAS[CANTIDAD])</f>
        <v>0</v>
      </c>
      <c r="F168" s="61">
        <f>SUMIF(SALIDAS[CODIGO],TABLAINVENTARIOS[[#This Row],[CODIGO]],SALIDAS[CANTIDAD])</f>
        <v>0</v>
      </c>
      <c r="G168" s="61">
        <f>TABLAINVENTARIOS[[#This Row],[EXISTENCIAS INICIALES]]+TABLAINVENTARIOS[[#This Row],[ENTRADAS]]-TABLAINVENTARIOS[[#This Row],[SALIDAS]]</f>
        <v>-2</v>
      </c>
    </row>
    <row r="169" spans="1:7" x14ac:dyDescent="0.35">
      <c r="A169" s="61" t="s">
        <v>337</v>
      </c>
      <c r="B169" s="147" t="s">
        <v>338</v>
      </c>
      <c r="C169" s="5" t="s">
        <v>140</v>
      </c>
      <c r="D169" s="61">
        <v>-2</v>
      </c>
      <c r="E169" s="61">
        <f>SUMIF(ENTRADAS[CODIGO],TABLAINVENTARIOS[[#This Row],[CODIGO]],ENTRADAS[CANTIDAD])</f>
        <v>0</v>
      </c>
      <c r="F169" s="61">
        <f>SUMIF(SALIDAS[CODIGO],TABLAINVENTARIOS[[#This Row],[CODIGO]],SALIDAS[CANTIDAD])</f>
        <v>0</v>
      </c>
      <c r="G169" s="61">
        <f>TABLAINVENTARIOS[[#This Row],[EXISTENCIAS INICIALES]]+TABLAINVENTARIOS[[#This Row],[ENTRADAS]]-TABLAINVENTARIOS[[#This Row],[SALIDAS]]</f>
        <v>-2</v>
      </c>
    </row>
    <row r="170" spans="1:7" x14ac:dyDescent="0.35">
      <c r="A170" s="61" t="s">
        <v>339</v>
      </c>
      <c r="B170" s="147" t="s">
        <v>340</v>
      </c>
      <c r="C170" s="5" t="s">
        <v>140</v>
      </c>
      <c r="D170" s="61">
        <v>0</v>
      </c>
      <c r="E170" s="61">
        <f>SUMIF(ENTRADAS[CODIGO],TABLAINVENTARIOS[[#This Row],[CODIGO]],ENTRADAS[CANTIDAD])</f>
        <v>0</v>
      </c>
      <c r="F170" s="61">
        <f>SUMIF(SALIDAS[CODIGO],TABLAINVENTARIOS[[#This Row],[CODIGO]],SALIDAS[CANTIDAD])</f>
        <v>0</v>
      </c>
      <c r="G170" s="61">
        <f>TABLAINVENTARIOS[[#This Row],[EXISTENCIAS INICIALES]]+TABLAINVENTARIOS[[#This Row],[ENTRADAS]]-TABLAINVENTARIOS[[#This Row],[SALIDAS]]</f>
        <v>0</v>
      </c>
    </row>
    <row r="171" spans="1:7" x14ac:dyDescent="0.35">
      <c r="A171" s="61" t="s">
        <v>341</v>
      </c>
      <c r="B171" s="147" t="s">
        <v>342</v>
      </c>
      <c r="C171" s="5" t="s">
        <v>140</v>
      </c>
      <c r="D171" s="61">
        <v>0</v>
      </c>
      <c r="E171" s="61">
        <f>SUMIF(ENTRADAS[CODIGO],TABLAINVENTARIOS[[#This Row],[CODIGO]],ENTRADAS[CANTIDAD])</f>
        <v>0</v>
      </c>
      <c r="F171" s="61">
        <f>SUMIF(SALIDAS[CODIGO],TABLAINVENTARIOS[[#This Row],[CODIGO]],SALIDAS[CANTIDAD])</f>
        <v>0</v>
      </c>
      <c r="G171" s="61">
        <f>TABLAINVENTARIOS[[#This Row],[EXISTENCIAS INICIALES]]+TABLAINVENTARIOS[[#This Row],[ENTRADAS]]-TABLAINVENTARIOS[[#This Row],[SALIDAS]]</f>
        <v>0</v>
      </c>
    </row>
    <row r="172" spans="1:7" x14ac:dyDescent="0.35">
      <c r="A172" s="61">
        <v>1031014</v>
      </c>
      <c r="B172" s="147" t="s">
        <v>343</v>
      </c>
      <c r="C172" s="5" t="s">
        <v>140</v>
      </c>
      <c r="D172" s="61">
        <v>1</v>
      </c>
      <c r="E172" s="61">
        <f>SUMIF(ENTRADAS[CODIGO],TABLAINVENTARIOS[[#This Row],[CODIGO]],ENTRADAS[CANTIDAD])</f>
        <v>0</v>
      </c>
      <c r="F172" s="61">
        <f>SUMIF(SALIDAS[CODIGO],TABLAINVENTARIOS[[#This Row],[CODIGO]],SALIDAS[CANTIDAD])</f>
        <v>0</v>
      </c>
      <c r="G172" s="61">
        <f>TABLAINVENTARIOS[[#This Row],[EXISTENCIAS INICIALES]]+TABLAINVENTARIOS[[#This Row],[ENTRADAS]]-TABLAINVENTARIOS[[#This Row],[SALIDAS]]</f>
        <v>1</v>
      </c>
    </row>
    <row r="173" spans="1:7" x14ac:dyDescent="0.35">
      <c r="A173" s="61" t="s">
        <v>344</v>
      </c>
      <c r="B173" s="147" t="s">
        <v>345</v>
      </c>
      <c r="C173" s="5" t="s">
        <v>140</v>
      </c>
      <c r="D173" s="61">
        <v>1</v>
      </c>
      <c r="E173" s="61">
        <f>SUMIF(ENTRADAS[CODIGO],TABLAINVENTARIOS[[#This Row],[CODIGO]],ENTRADAS[CANTIDAD])</f>
        <v>0</v>
      </c>
      <c r="F173" s="61">
        <f>SUMIF(SALIDAS[CODIGO],TABLAINVENTARIOS[[#This Row],[CODIGO]],SALIDAS[CANTIDAD])</f>
        <v>0</v>
      </c>
      <c r="G173" s="61">
        <f>TABLAINVENTARIOS[[#This Row],[EXISTENCIAS INICIALES]]+TABLAINVENTARIOS[[#This Row],[ENTRADAS]]-TABLAINVENTARIOS[[#This Row],[SALIDAS]]</f>
        <v>1</v>
      </c>
    </row>
    <row r="174" spans="1:7" x14ac:dyDescent="0.35">
      <c r="A174" s="61">
        <v>1031065</v>
      </c>
      <c r="B174" s="147" t="s">
        <v>346</v>
      </c>
      <c r="C174" s="5" t="s">
        <v>140</v>
      </c>
      <c r="D174" s="61">
        <v>1</v>
      </c>
      <c r="E174" s="61">
        <f>SUMIF(ENTRADAS[CODIGO],TABLAINVENTARIOS[[#This Row],[CODIGO]],ENTRADAS[CANTIDAD])</f>
        <v>0</v>
      </c>
      <c r="F174" s="61">
        <f>SUMIF(SALIDAS[CODIGO],TABLAINVENTARIOS[[#This Row],[CODIGO]],SALIDAS[CANTIDAD])</f>
        <v>0</v>
      </c>
      <c r="G174" s="61">
        <f>TABLAINVENTARIOS[[#This Row],[EXISTENCIAS INICIALES]]+TABLAINVENTARIOS[[#This Row],[ENTRADAS]]-TABLAINVENTARIOS[[#This Row],[SALIDAS]]</f>
        <v>1</v>
      </c>
    </row>
    <row r="175" spans="1:7" x14ac:dyDescent="0.35">
      <c r="A175" s="61">
        <v>1031064</v>
      </c>
      <c r="B175" s="147" t="s">
        <v>347</v>
      </c>
      <c r="C175" s="5" t="s">
        <v>140</v>
      </c>
      <c r="D175" s="61">
        <v>2</v>
      </c>
      <c r="E175" s="61">
        <f>SUMIF(ENTRADAS[CODIGO],TABLAINVENTARIOS[[#This Row],[CODIGO]],ENTRADAS[CANTIDAD])</f>
        <v>0</v>
      </c>
      <c r="F175" s="61">
        <f>SUMIF(SALIDAS[CODIGO],TABLAINVENTARIOS[[#This Row],[CODIGO]],SALIDAS[CANTIDAD])</f>
        <v>0</v>
      </c>
      <c r="G175" s="61">
        <f>TABLAINVENTARIOS[[#This Row],[EXISTENCIAS INICIALES]]+TABLAINVENTARIOS[[#This Row],[ENTRADAS]]-TABLAINVENTARIOS[[#This Row],[SALIDAS]]</f>
        <v>2</v>
      </c>
    </row>
    <row r="176" spans="1:7" x14ac:dyDescent="0.35">
      <c r="A176" s="61">
        <v>1013022</v>
      </c>
      <c r="B176" s="147" t="s">
        <v>348</v>
      </c>
      <c r="C176" s="5" t="s">
        <v>140</v>
      </c>
      <c r="D176" s="61">
        <v>1</v>
      </c>
      <c r="E176" s="61">
        <f>SUMIF(ENTRADAS[CODIGO],TABLAINVENTARIOS[[#This Row],[CODIGO]],ENTRADAS[CANTIDAD])</f>
        <v>0</v>
      </c>
      <c r="F176" s="61">
        <f>SUMIF(SALIDAS[CODIGO],TABLAINVENTARIOS[[#This Row],[CODIGO]],SALIDAS[CANTIDAD])</f>
        <v>0</v>
      </c>
      <c r="G176" s="61">
        <f>TABLAINVENTARIOS[[#This Row],[EXISTENCIAS INICIALES]]+TABLAINVENTARIOS[[#This Row],[ENTRADAS]]-TABLAINVENTARIOS[[#This Row],[SALIDAS]]</f>
        <v>1</v>
      </c>
    </row>
    <row r="177" spans="1:7" x14ac:dyDescent="0.35">
      <c r="A177" s="61">
        <v>1022015</v>
      </c>
      <c r="B177" s="147" t="s">
        <v>349</v>
      </c>
      <c r="C177" s="5" t="s">
        <v>140</v>
      </c>
      <c r="D177" s="61">
        <v>2</v>
      </c>
      <c r="E177" s="61">
        <f>SUMIF(ENTRADAS[CODIGO],TABLAINVENTARIOS[[#This Row],[CODIGO]],ENTRADAS[CANTIDAD])</f>
        <v>0</v>
      </c>
      <c r="F177" s="61">
        <f>SUMIF(SALIDAS[CODIGO],TABLAINVENTARIOS[[#This Row],[CODIGO]],SALIDAS[CANTIDAD])</f>
        <v>0</v>
      </c>
      <c r="G177" s="61">
        <f>TABLAINVENTARIOS[[#This Row],[EXISTENCIAS INICIALES]]+TABLAINVENTARIOS[[#This Row],[ENTRADAS]]-TABLAINVENTARIOS[[#This Row],[SALIDAS]]</f>
        <v>2</v>
      </c>
    </row>
    <row r="178" spans="1:7" x14ac:dyDescent="0.35">
      <c r="A178" s="61">
        <v>1023019</v>
      </c>
      <c r="B178" s="147" t="s">
        <v>350</v>
      </c>
      <c r="C178" s="5" t="s">
        <v>140</v>
      </c>
      <c r="D178" s="61">
        <v>2</v>
      </c>
      <c r="E178" s="61">
        <f>SUMIF(ENTRADAS[CODIGO],TABLAINVENTARIOS[[#This Row],[CODIGO]],ENTRADAS[CANTIDAD])</f>
        <v>0</v>
      </c>
      <c r="F178" s="61">
        <f>SUMIF(SALIDAS[CODIGO],TABLAINVENTARIOS[[#This Row],[CODIGO]],SALIDAS[CANTIDAD])</f>
        <v>0</v>
      </c>
      <c r="G178" s="61">
        <f>TABLAINVENTARIOS[[#This Row],[EXISTENCIAS INICIALES]]+TABLAINVENTARIOS[[#This Row],[ENTRADAS]]-TABLAINVENTARIOS[[#This Row],[SALIDAS]]</f>
        <v>2</v>
      </c>
    </row>
    <row r="179" spans="1:7" x14ac:dyDescent="0.35">
      <c r="A179" s="61">
        <v>1012005</v>
      </c>
      <c r="B179" s="147" t="s">
        <v>351</v>
      </c>
      <c r="C179" s="5" t="s">
        <v>140</v>
      </c>
      <c r="D179" s="61">
        <v>1</v>
      </c>
      <c r="E179" s="61">
        <f>SUMIF(ENTRADAS[CODIGO],TABLAINVENTARIOS[[#This Row],[CODIGO]],ENTRADAS[CANTIDAD])</f>
        <v>0</v>
      </c>
      <c r="F179" s="61">
        <f>SUMIF(SALIDAS[CODIGO],TABLAINVENTARIOS[[#This Row],[CODIGO]],SALIDAS[CANTIDAD])</f>
        <v>0</v>
      </c>
      <c r="G179" s="61">
        <f>TABLAINVENTARIOS[[#This Row],[EXISTENCIAS INICIALES]]+TABLAINVENTARIOS[[#This Row],[ENTRADAS]]-TABLAINVENTARIOS[[#This Row],[SALIDAS]]</f>
        <v>1</v>
      </c>
    </row>
    <row r="180" spans="1:7" x14ac:dyDescent="0.35">
      <c r="A180" s="61">
        <v>1031017</v>
      </c>
      <c r="B180" s="147" t="s">
        <v>352</v>
      </c>
      <c r="C180" s="5" t="s">
        <v>140</v>
      </c>
      <c r="D180" s="61">
        <v>1</v>
      </c>
      <c r="E180" s="61">
        <f>SUMIF(ENTRADAS[CODIGO],TABLAINVENTARIOS[[#This Row],[CODIGO]],ENTRADAS[CANTIDAD])</f>
        <v>0</v>
      </c>
      <c r="F180" s="61">
        <f>SUMIF(SALIDAS[CODIGO],TABLAINVENTARIOS[[#This Row],[CODIGO]],SALIDAS[CANTIDAD])</f>
        <v>0</v>
      </c>
      <c r="G180" s="61">
        <f>TABLAINVENTARIOS[[#This Row],[EXISTENCIAS INICIALES]]+TABLAINVENTARIOS[[#This Row],[ENTRADAS]]-TABLAINVENTARIOS[[#This Row],[SALIDAS]]</f>
        <v>1</v>
      </c>
    </row>
    <row r="181" spans="1:7" x14ac:dyDescent="0.35">
      <c r="A181" s="61">
        <v>1031009</v>
      </c>
      <c r="B181" s="147" t="s">
        <v>353</v>
      </c>
      <c r="C181" s="5" t="s">
        <v>140</v>
      </c>
      <c r="D181" s="61">
        <v>1</v>
      </c>
      <c r="E181" s="61">
        <f>SUMIF(ENTRADAS[CODIGO],TABLAINVENTARIOS[[#This Row],[CODIGO]],ENTRADAS[CANTIDAD])</f>
        <v>0</v>
      </c>
      <c r="F181" s="61">
        <f>SUMIF(SALIDAS[CODIGO],TABLAINVENTARIOS[[#This Row],[CODIGO]],SALIDAS[CANTIDAD])</f>
        <v>0</v>
      </c>
      <c r="G181" s="61">
        <f>TABLAINVENTARIOS[[#This Row],[EXISTENCIAS INICIALES]]+TABLAINVENTARIOS[[#This Row],[ENTRADAS]]-TABLAINVENTARIOS[[#This Row],[SALIDAS]]</f>
        <v>1</v>
      </c>
    </row>
    <row r="182" spans="1:7" x14ac:dyDescent="0.35">
      <c r="A182" s="61">
        <v>1023009</v>
      </c>
      <c r="B182" s="147" t="s">
        <v>354</v>
      </c>
      <c r="C182" s="5" t="s">
        <v>140</v>
      </c>
      <c r="D182" s="61">
        <v>3</v>
      </c>
      <c r="E182" s="61">
        <f>SUMIF(ENTRADAS[CODIGO],TABLAINVENTARIOS[[#This Row],[CODIGO]],ENTRADAS[CANTIDAD])</f>
        <v>0</v>
      </c>
      <c r="F182" s="61">
        <f>SUMIF(SALIDAS[CODIGO],TABLAINVENTARIOS[[#This Row],[CODIGO]],SALIDAS[CANTIDAD])</f>
        <v>0</v>
      </c>
      <c r="G182" s="61">
        <f>TABLAINVENTARIOS[[#This Row],[EXISTENCIAS INICIALES]]+TABLAINVENTARIOS[[#This Row],[ENTRADAS]]-TABLAINVENTARIOS[[#This Row],[SALIDAS]]</f>
        <v>3</v>
      </c>
    </row>
    <row r="183" spans="1:7" x14ac:dyDescent="0.35">
      <c r="A183" s="61">
        <v>1023002</v>
      </c>
      <c r="B183" s="147" t="s">
        <v>355</v>
      </c>
      <c r="C183" s="5" t="s">
        <v>140</v>
      </c>
      <c r="D183" s="61">
        <v>2</v>
      </c>
      <c r="E183" s="61">
        <f>SUMIF(ENTRADAS[CODIGO],TABLAINVENTARIOS[[#This Row],[CODIGO]],ENTRADAS[CANTIDAD])</f>
        <v>0</v>
      </c>
      <c r="F183" s="61">
        <f>SUMIF(SALIDAS[CODIGO],TABLAINVENTARIOS[[#This Row],[CODIGO]],SALIDAS[CANTIDAD])</f>
        <v>0</v>
      </c>
      <c r="G183" s="61">
        <f>TABLAINVENTARIOS[[#This Row],[EXISTENCIAS INICIALES]]+TABLAINVENTARIOS[[#This Row],[ENTRADAS]]-TABLAINVENTARIOS[[#This Row],[SALIDAS]]</f>
        <v>2</v>
      </c>
    </row>
    <row r="184" spans="1:7" x14ac:dyDescent="0.35">
      <c r="A184" s="61">
        <v>1023012</v>
      </c>
      <c r="B184" s="147" t="s">
        <v>356</v>
      </c>
      <c r="C184" s="5" t="s">
        <v>140</v>
      </c>
      <c r="D184" s="61">
        <v>1</v>
      </c>
      <c r="E184" s="61">
        <f>SUMIF(ENTRADAS[CODIGO],TABLAINVENTARIOS[[#This Row],[CODIGO]],ENTRADAS[CANTIDAD])</f>
        <v>0</v>
      </c>
      <c r="F184" s="61">
        <f>SUMIF(SALIDAS[CODIGO],TABLAINVENTARIOS[[#This Row],[CODIGO]],SALIDAS[CANTIDAD])</f>
        <v>0</v>
      </c>
      <c r="G184" s="61">
        <f>TABLAINVENTARIOS[[#This Row],[EXISTENCIAS INICIALES]]+TABLAINVENTARIOS[[#This Row],[ENTRADAS]]-TABLAINVENTARIOS[[#This Row],[SALIDAS]]</f>
        <v>1</v>
      </c>
    </row>
    <row r="185" spans="1:7" x14ac:dyDescent="0.35">
      <c r="A185" s="61">
        <v>1031007</v>
      </c>
      <c r="B185" s="147" t="s">
        <v>357</v>
      </c>
      <c r="C185" s="5" t="s">
        <v>140</v>
      </c>
      <c r="D185" s="61">
        <v>1</v>
      </c>
      <c r="E185" s="61">
        <f>SUMIF(ENTRADAS[CODIGO],TABLAINVENTARIOS[[#This Row],[CODIGO]],ENTRADAS[CANTIDAD])</f>
        <v>0</v>
      </c>
      <c r="F185" s="61">
        <f>SUMIF(SALIDAS[CODIGO],TABLAINVENTARIOS[[#This Row],[CODIGO]],SALIDAS[CANTIDAD])</f>
        <v>0</v>
      </c>
      <c r="G185" s="61">
        <f>TABLAINVENTARIOS[[#This Row],[EXISTENCIAS INICIALES]]+TABLAINVENTARIOS[[#This Row],[ENTRADAS]]-TABLAINVENTARIOS[[#This Row],[SALIDAS]]</f>
        <v>1</v>
      </c>
    </row>
    <row r="186" spans="1:7" x14ac:dyDescent="0.35">
      <c r="A186" s="61">
        <v>1023028</v>
      </c>
      <c r="B186" s="147" t="s">
        <v>358</v>
      </c>
      <c r="C186" s="5" t="s">
        <v>140</v>
      </c>
      <c r="D186" s="61">
        <v>3</v>
      </c>
      <c r="E186" s="61">
        <f>SUMIF(ENTRADAS[CODIGO],TABLAINVENTARIOS[[#This Row],[CODIGO]],ENTRADAS[CANTIDAD])</f>
        <v>0</v>
      </c>
      <c r="F186" s="61">
        <f>SUMIF(SALIDAS[CODIGO],TABLAINVENTARIOS[[#This Row],[CODIGO]],SALIDAS[CANTIDAD])</f>
        <v>0</v>
      </c>
      <c r="G186" s="61">
        <f>TABLAINVENTARIOS[[#This Row],[EXISTENCIAS INICIALES]]+TABLAINVENTARIOS[[#This Row],[ENTRADAS]]-TABLAINVENTARIOS[[#This Row],[SALIDAS]]</f>
        <v>3</v>
      </c>
    </row>
    <row r="187" spans="1:7" x14ac:dyDescent="0.35">
      <c r="A187" s="61">
        <v>1031024</v>
      </c>
      <c r="B187" s="147" t="s">
        <v>359</v>
      </c>
      <c r="C187" s="5" t="s">
        <v>140</v>
      </c>
      <c r="D187" s="61">
        <v>1</v>
      </c>
      <c r="E187" s="61">
        <f>SUMIF(ENTRADAS[CODIGO],TABLAINVENTARIOS[[#This Row],[CODIGO]],ENTRADAS[CANTIDAD])</f>
        <v>0</v>
      </c>
      <c r="F187" s="61">
        <f>SUMIF(SALIDAS[CODIGO],TABLAINVENTARIOS[[#This Row],[CODIGO]],SALIDAS[CANTIDAD])</f>
        <v>0</v>
      </c>
      <c r="G187" s="61">
        <f>TABLAINVENTARIOS[[#This Row],[EXISTENCIAS INICIALES]]+TABLAINVENTARIOS[[#This Row],[ENTRADAS]]-TABLAINVENTARIOS[[#This Row],[SALIDAS]]</f>
        <v>1</v>
      </c>
    </row>
    <row r="188" spans="1:7" x14ac:dyDescent="0.35">
      <c r="A188" s="61">
        <v>1031056</v>
      </c>
      <c r="B188" s="147" t="s">
        <v>360</v>
      </c>
      <c r="C188" s="5" t="s">
        <v>140</v>
      </c>
      <c r="D188" s="61">
        <v>3</v>
      </c>
      <c r="E188" s="61">
        <f>SUMIF(ENTRADAS[CODIGO],TABLAINVENTARIOS[[#This Row],[CODIGO]],ENTRADAS[CANTIDAD])</f>
        <v>0</v>
      </c>
      <c r="F188" s="61">
        <f>SUMIF(SALIDAS[CODIGO],TABLAINVENTARIOS[[#This Row],[CODIGO]],SALIDAS[CANTIDAD])</f>
        <v>0</v>
      </c>
      <c r="G188" s="61">
        <f>TABLAINVENTARIOS[[#This Row],[EXISTENCIAS INICIALES]]+TABLAINVENTARIOS[[#This Row],[ENTRADAS]]-TABLAINVENTARIOS[[#This Row],[SALIDAS]]</f>
        <v>3</v>
      </c>
    </row>
    <row r="189" spans="1:7" x14ac:dyDescent="0.35">
      <c r="A189" s="61">
        <v>1031039</v>
      </c>
      <c r="B189" s="147" t="s">
        <v>361</v>
      </c>
      <c r="C189" s="5" t="s">
        <v>140</v>
      </c>
      <c r="D189" s="61">
        <v>2</v>
      </c>
      <c r="E189" s="61">
        <f>SUMIF(ENTRADAS[CODIGO],TABLAINVENTARIOS[[#This Row],[CODIGO]],ENTRADAS[CANTIDAD])</f>
        <v>0</v>
      </c>
      <c r="F189" s="61">
        <f>SUMIF(SALIDAS[CODIGO],TABLAINVENTARIOS[[#This Row],[CODIGO]],SALIDAS[CANTIDAD])</f>
        <v>0</v>
      </c>
      <c r="G189" s="61">
        <f>TABLAINVENTARIOS[[#This Row],[EXISTENCIAS INICIALES]]+TABLAINVENTARIOS[[#This Row],[ENTRADAS]]-TABLAINVENTARIOS[[#This Row],[SALIDAS]]</f>
        <v>2</v>
      </c>
    </row>
    <row r="190" spans="1:7" x14ac:dyDescent="0.35">
      <c r="A190" s="61">
        <v>1031056</v>
      </c>
      <c r="B190" s="147" t="s">
        <v>362</v>
      </c>
      <c r="C190" s="5" t="s">
        <v>140</v>
      </c>
      <c r="D190" s="61">
        <v>3</v>
      </c>
      <c r="E190" s="61">
        <f>SUMIF(ENTRADAS[CODIGO],TABLAINVENTARIOS[[#This Row],[CODIGO]],ENTRADAS[CANTIDAD])</f>
        <v>0</v>
      </c>
      <c r="F190" s="61">
        <f>SUMIF(SALIDAS[CODIGO],TABLAINVENTARIOS[[#This Row],[CODIGO]],SALIDAS[CANTIDAD])</f>
        <v>0</v>
      </c>
      <c r="G190" s="61">
        <f>TABLAINVENTARIOS[[#This Row],[EXISTENCIAS INICIALES]]+TABLAINVENTARIOS[[#This Row],[ENTRADAS]]-TABLAINVENTARIOS[[#This Row],[SALIDAS]]</f>
        <v>3</v>
      </c>
    </row>
    <row r="191" spans="1:7" x14ac:dyDescent="0.35">
      <c r="A191" s="61">
        <v>1023020</v>
      </c>
      <c r="B191" s="147" t="s">
        <v>363</v>
      </c>
      <c r="C191" s="5" t="s">
        <v>140</v>
      </c>
      <c r="D191" s="61">
        <v>3</v>
      </c>
      <c r="E191" s="61">
        <f>SUMIF(ENTRADAS[CODIGO],TABLAINVENTARIOS[[#This Row],[CODIGO]],ENTRADAS[CANTIDAD])</f>
        <v>0</v>
      </c>
      <c r="F191" s="61">
        <f>SUMIF(SALIDAS[CODIGO],TABLAINVENTARIOS[[#This Row],[CODIGO]],SALIDAS[CANTIDAD])</f>
        <v>0</v>
      </c>
      <c r="G191" s="61">
        <f>TABLAINVENTARIOS[[#This Row],[EXISTENCIAS INICIALES]]+TABLAINVENTARIOS[[#This Row],[ENTRADAS]]-TABLAINVENTARIOS[[#This Row],[SALIDAS]]</f>
        <v>3</v>
      </c>
    </row>
    <row r="192" spans="1:7" x14ac:dyDescent="0.35">
      <c r="A192" s="61">
        <v>1022004</v>
      </c>
      <c r="B192" s="147" t="s">
        <v>364</v>
      </c>
      <c r="C192" s="5" t="s">
        <v>140</v>
      </c>
      <c r="D192" s="61">
        <v>1</v>
      </c>
      <c r="E192" s="61">
        <f>SUMIF(ENTRADAS[CODIGO],TABLAINVENTARIOS[[#This Row],[CODIGO]],ENTRADAS[CANTIDAD])</f>
        <v>0</v>
      </c>
      <c r="F192" s="61">
        <f>SUMIF(SALIDAS[CODIGO],TABLAINVENTARIOS[[#This Row],[CODIGO]],SALIDAS[CANTIDAD])</f>
        <v>0</v>
      </c>
      <c r="G192" s="61">
        <f>TABLAINVENTARIOS[[#This Row],[EXISTENCIAS INICIALES]]+TABLAINVENTARIOS[[#This Row],[ENTRADAS]]-TABLAINVENTARIOS[[#This Row],[SALIDAS]]</f>
        <v>1</v>
      </c>
    </row>
    <row r="193" spans="1:7" x14ac:dyDescent="0.35">
      <c r="A193" s="61">
        <v>1031001</v>
      </c>
      <c r="B193" s="147" t="s">
        <v>365</v>
      </c>
      <c r="C193" s="5" t="s">
        <v>140</v>
      </c>
      <c r="D193" s="61">
        <v>1</v>
      </c>
      <c r="E193" s="61">
        <f>SUMIF(ENTRADAS[CODIGO],TABLAINVENTARIOS[[#This Row],[CODIGO]],ENTRADAS[CANTIDAD])</f>
        <v>0</v>
      </c>
      <c r="F193" s="61">
        <f>SUMIF(SALIDAS[CODIGO],TABLAINVENTARIOS[[#This Row],[CODIGO]],SALIDAS[CANTIDAD])</f>
        <v>0</v>
      </c>
      <c r="G193" s="61">
        <f>TABLAINVENTARIOS[[#This Row],[EXISTENCIAS INICIALES]]+TABLAINVENTARIOS[[#This Row],[ENTRADAS]]-TABLAINVENTARIOS[[#This Row],[SALIDAS]]</f>
        <v>1</v>
      </c>
    </row>
    <row r="194" spans="1:7" x14ac:dyDescent="0.35">
      <c r="A194" s="61">
        <v>1031002</v>
      </c>
      <c r="B194" s="147" t="s">
        <v>366</v>
      </c>
      <c r="C194" s="5" t="s">
        <v>140</v>
      </c>
      <c r="D194" s="61">
        <v>1</v>
      </c>
      <c r="E194" s="61">
        <f>SUMIF(ENTRADAS[CODIGO],TABLAINVENTARIOS[[#This Row],[CODIGO]],ENTRADAS[CANTIDAD])</f>
        <v>0</v>
      </c>
      <c r="F194" s="61">
        <f>SUMIF(SALIDAS[CODIGO],TABLAINVENTARIOS[[#This Row],[CODIGO]],SALIDAS[CANTIDAD])</f>
        <v>0</v>
      </c>
      <c r="G194" s="61">
        <f>TABLAINVENTARIOS[[#This Row],[EXISTENCIAS INICIALES]]+TABLAINVENTARIOS[[#This Row],[ENTRADAS]]-TABLAINVENTARIOS[[#This Row],[SALIDAS]]</f>
        <v>1</v>
      </c>
    </row>
    <row r="195" spans="1:7" x14ac:dyDescent="0.35">
      <c r="A195" s="61">
        <v>1023009</v>
      </c>
      <c r="B195" s="147" t="s">
        <v>367</v>
      </c>
      <c r="C195" s="5" t="s">
        <v>140</v>
      </c>
      <c r="D195" s="61">
        <v>1</v>
      </c>
      <c r="E195" s="61">
        <f>SUMIF(ENTRADAS[CODIGO],TABLAINVENTARIOS[[#This Row],[CODIGO]],ENTRADAS[CANTIDAD])</f>
        <v>0</v>
      </c>
      <c r="F195" s="61">
        <f>SUMIF(SALIDAS[CODIGO],TABLAINVENTARIOS[[#This Row],[CODIGO]],SALIDAS[CANTIDAD])</f>
        <v>0</v>
      </c>
      <c r="G195" s="61">
        <f>TABLAINVENTARIOS[[#This Row],[EXISTENCIAS INICIALES]]+TABLAINVENTARIOS[[#This Row],[ENTRADAS]]-TABLAINVENTARIOS[[#This Row],[SALIDAS]]</f>
        <v>1</v>
      </c>
    </row>
    <row r="196" spans="1:7" x14ac:dyDescent="0.35">
      <c r="A196" s="61">
        <v>1022003</v>
      </c>
      <c r="B196" s="147" t="s">
        <v>368</v>
      </c>
      <c r="C196" s="5" t="s">
        <v>140</v>
      </c>
      <c r="D196" s="61">
        <v>2</v>
      </c>
      <c r="E196" s="61">
        <f>SUMIF(ENTRADAS[CODIGO],TABLAINVENTARIOS[[#This Row],[CODIGO]],ENTRADAS[CANTIDAD])</f>
        <v>0</v>
      </c>
      <c r="F196" s="61">
        <f>SUMIF(SALIDAS[CODIGO],TABLAINVENTARIOS[[#This Row],[CODIGO]],SALIDAS[CANTIDAD])</f>
        <v>0</v>
      </c>
      <c r="G196" s="61">
        <f>TABLAINVENTARIOS[[#This Row],[EXISTENCIAS INICIALES]]+TABLAINVENTARIOS[[#This Row],[ENTRADAS]]-TABLAINVENTARIOS[[#This Row],[SALIDAS]]</f>
        <v>2</v>
      </c>
    </row>
    <row r="197" spans="1:7" x14ac:dyDescent="0.35">
      <c r="A197" s="61">
        <v>1023039</v>
      </c>
      <c r="B197" s="147" t="s">
        <v>369</v>
      </c>
      <c r="C197" s="5" t="s">
        <v>140</v>
      </c>
      <c r="D197" s="61">
        <v>1</v>
      </c>
      <c r="E197" s="61">
        <f>SUMIF(ENTRADAS[CODIGO],TABLAINVENTARIOS[[#This Row],[CODIGO]],ENTRADAS[CANTIDAD])</f>
        <v>0</v>
      </c>
      <c r="F197" s="61">
        <f>SUMIF(SALIDAS[CODIGO],TABLAINVENTARIOS[[#This Row],[CODIGO]],SALIDAS[CANTIDAD])</f>
        <v>0</v>
      </c>
      <c r="G197" s="61">
        <f>TABLAINVENTARIOS[[#This Row],[EXISTENCIAS INICIALES]]+TABLAINVENTARIOS[[#This Row],[ENTRADAS]]-TABLAINVENTARIOS[[#This Row],[SALIDAS]]</f>
        <v>1</v>
      </c>
    </row>
    <row r="198" spans="1:7" x14ac:dyDescent="0.35">
      <c r="A198" s="61">
        <v>1063150</v>
      </c>
      <c r="B198" s="147" t="s">
        <v>370</v>
      </c>
      <c r="C198" s="5" t="s">
        <v>140</v>
      </c>
      <c r="D198" s="61">
        <v>2</v>
      </c>
      <c r="E198" s="61">
        <f>SUMIF(ENTRADAS[CODIGO],TABLAINVENTARIOS[[#This Row],[CODIGO]],ENTRADAS[CANTIDAD])</f>
        <v>0</v>
      </c>
      <c r="F198" s="61">
        <f>SUMIF(SALIDAS[CODIGO],TABLAINVENTARIOS[[#This Row],[CODIGO]],SALIDAS[CANTIDAD])</f>
        <v>0</v>
      </c>
      <c r="G198" s="61">
        <f>TABLAINVENTARIOS[[#This Row],[EXISTENCIAS INICIALES]]+TABLAINVENTARIOS[[#This Row],[ENTRADAS]]-TABLAINVENTARIOS[[#This Row],[SALIDAS]]</f>
        <v>2</v>
      </c>
    </row>
    <row r="199" spans="1:7" x14ac:dyDescent="0.35">
      <c r="A199" s="61">
        <v>1071002</v>
      </c>
      <c r="B199" s="147" t="s">
        <v>371</v>
      </c>
      <c r="C199" s="5" t="s">
        <v>140</v>
      </c>
      <c r="D199" s="61">
        <v>2</v>
      </c>
      <c r="E199" s="61">
        <f>SUMIF(ENTRADAS[CODIGO],TABLAINVENTARIOS[[#This Row],[CODIGO]],ENTRADAS[CANTIDAD])</f>
        <v>0</v>
      </c>
      <c r="F199" s="61">
        <f>SUMIF(SALIDAS[CODIGO],TABLAINVENTARIOS[[#This Row],[CODIGO]],SALIDAS[CANTIDAD])</f>
        <v>0</v>
      </c>
      <c r="G199" s="61">
        <f>TABLAINVENTARIOS[[#This Row],[EXISTENCIAS INICIALES]]+TABLAINVENTARIOS[[#This Row],[ENTRADAS]]-TABLAINVENTARIOS[[#This Row],[SALIDAS]]</f>
        <v>2</v>
      </c>
    </row>
    <row r="200" spans="1:7" x14ac:dyDescent="0.35">
      <c r="A200" s="61">
        <v>1031004</v>
      </c>
      <c r="B200" s="147" t="s">
        <v>372</v>
      </c>
      <c r="C200" s="5" t="s">
        <v>373</v>
      </c>
      <c r="D200" s="61">
        <v>1</v>
      </c>
      <c r="E200" s="61">
        <f>SUMIF(ENTRADAS[CODIGO],TABLAINVENTARIOS[[#This Row],[CODIGO]],ENTRADAS[CANTIDAD])</f>
        <v>0</v>
      </c>
      <c r="F200" s="61">
        <f>SUMIF(SALIDAS[CODIGO],TABLAINVENTARIOS[[#This Row],[CODIGO]],SALIDAS[CANTIDAD])</f>
        <v>0</v>
      </c>
      <c r="G200" s="61">
        <f>TABLAINVENTARIOS[[#This Row],[EXISTENCIAS INICIALES]]+TABLAINVENTARIOS[[#This Row],[ENTRADAS]]-TABLAINVENTARIOS[[#This Row],[SALIDAS]]</f>
        <v>1</v>
      </c>
    </row>
    <row r="201" spans="1:7" x14ac:dyDescent="0.35">
      <c r="A201" s="61">
        <v>1082002</v>
      </c>
      <c r="B201" s="147" t="s">
        <v>374</v>
      </c>
      <c r="C201" s="5" t="s">
        <v>140</v>
      </c>
      <c r="D201" s="61">
        <v>1</v>
      </c>
      <c r="E201" s="61">
        <f>SUMIF(ENTRADAS[CODIGO],TABLAINVENTARIOS[[#This Row],[CODIGO]],ENTRADAS[CANTIDAD])</f>
        <v>0</v>
      </c>
      <c r="F201" s="61">
        <f>SUMIF(SALIDAS[CODIGO],TABLAINVENTARIOS[[#This Row],[CODIGO]],SALIDAS[CANTIDAD])</f>
        <v>0</v>
      </c>
      <c r="G201" s="61">
        <f>TABLAINVENTARIOS[[#This Row],[EXISTENCIAS INICIALES]]+TABLAINVENTARIOS[[#This Row],[ENTRADAS]]-TABLAINVENTARIOS[[#This Row],[SALIDAS]]</f>
        <v>1</v>
      </c>
    </row>
    <row r="202" spans="1:7" x14ac:dyDescent="0.35">
      <c r="A202" s="61">
        <v>1111009</v>
      </c>
      <c r="B202" s="147" t="s">
        <v>375</v>
      </c>
      <c r="C202" s="5" t="s">
        <v>140</v>
      </c>
      <c r="D202" s="61">
        <v>1</v>
      </c>
      <c r="E202" s="61">
        <f>SUMIF(ENTRADAS[CODIGO],TABLAINVENTARIOS[[#This Row],[CODIGO]],ENTRADAS[CANTIDAD])</f>
        <v>0</v>
      </c>
      <c r="F202" s="61">
        <f>SUMIF(SALIDAS[CODIGO],TABLAINVENTARIOS[[#This Row],[CODIGO]],SALIDAS[CANTIDAD])</f>
        <v>0</v>
      </c>
      <c r="G202" s="61">
        <f>TABLAINVENTARIOS[[#This Row],[EXISTENCIAS INICIALES]]+TABLAINVENTARIOS[[#This Row],[ENTRADAS]]-TABLAINVENTARIOS[[#This Row],[SALIDAS]]</f>
        <v>1</v>
      </c>
    </row>
    <row r="203" spans="1:7" x14ac:dyDescent="0.35">
      <c r="A203" s="61">
        <v>1023021</v>
      </c>
      <c r="B203" s="147" t="s">
        <v>376</v>
      </c>
      <c r="C203" s="5" t="s">
        <v>140</v>
      </c>
      <c r="D203" s="61">
        <v>1</v>
      </c>
      <c r="E203" s="61">
        <f>SUMIF(ENTRADAS[CODIGO],TABLAINVENTARIOS[[#This Row],[CODIGO]],ENTRADAS[CANTIDAD])</f>
        <v>0</v>
      </c>
      <c r="F203" s="61">
        <f>SUMIF(SALIDAS[CODIGO],TABLAINVENTARIOS[[#This Row],[CODIGO]],SALIDAS[CANTIDAD])</f>
        <v>0</v>
      </c>
      <c r="G203" s="61">
        <f>TABLAINVENTARIOS[[#This Row],[EXISTENCIAS INICIALES]]+TABLAINVENTARIOS[[#This Row],[ENTRADAS]]-TABLAINVENTARIOS[[#This Row],[SALIDAS]]</f>
        <v>1</v>
      </c>
    </row>
    <row r="204" spans="1:7" x14ac:dyDescent="0.35">
      <c r="A204" s="61">
        <v>1062010</v>
      </c>
      <c r="B204" s="147" t="s">
        <v>377</v>
      </c>
      <c r="C204" s="5" t="s">
        <v>140</v>
      </c>
      <c r="D204" s="61">
        <v>0</v>
      </c>
      <c r="E204" s="61">
        <f>SUMIF(ENTRADAS[CODIGO],TABLAINVENTARIOS[[#This Row],[CODIGO]],ENTRADAS[CANTIDAD])</f>
        <v>0</v>
      </c>
      <c r="F204" s="61">
        <f>SUMIF(SALIDAS[CODIGO],TABLAINVENTARIOS[[#This Row],[CODIGO]],SALIDAS[CANTIDAD])</f>
        <v>0</v>
      </c>
      <c r="G204" s="61">
        <f>TABLAINVENTARIOS[[#This Row],[EXISTENCIAS INICIALES]]+TABLAINVENTARIOS[[#This Row],[ENTRADAS]]-TABLAINVENTARIOS[[#This Row],[SALIDAS]]</f>
        <v>0</v>
      </c>
    </row>
    <row r="205" spans="1:7" x14ac:dyDescent="0.35">
      <c r="A205" s="61"/>
      <c r="B205" s="147" t="s">
        <v>378</v>
      </c>
      <c r="C205" s="5" t="s">
        <v>140</v>
      </c>
      <c r="D205" s="61">
        <v>2</v>
      </c>
      <c r="E205" s="61">
        <f>SUMIF(ENTRADAS[CODIGO],TABLAINVENTARIOS[[#This Row],[CODIGO]],ENTRADAS[CANTIDAD])</f>
        <v>0</v>
      </c>
      <c r="F205" s="61">
        <f>SUMIF(SALIDAS[CODIGO],TABLAINVENTARIOS[[#This Row],[CODIGO]],SALIDAS[CANTIDAD])</f>
        <v>0</v>
      </c>
      <c r="G205" s="61">
        <f>TABLAINVENTARIOS[[#This Row],[EXISTENCIAS INICIALES]]+TABLAINVENTARIOS[[#This Row],[ENTRADAS]]-TABLAINVENTARIOS[[#This Row],[SALIDAS]]</f>
        <v>2</v>
      </c>
    </row>
    <row r="206" spans="1:7" x14ac:dyDescent="0.35">
      <c r="A206" s="61"/>
      <c r="B206" s="147" t="s">
        <v>379</v>
      </c>
      <c r="C206" s="5" t="s">
        <v>140</v>
      </c>
      <c r="D206" s="61">
        <v>1</v>
      </c>
      <c r="E206" s="61">
        <f>SUMIF(ENTRADAS[CODIGO],TABLAINVENTARIOS[[#This Row],[CODIGO]],ENTRADAS[CANTIDAD])</f>
        <v>0</v>
      </c>
      <c r="F206" s="61">
        <f>SUMIF(SALIDAS[CODIGO],TABLAINVENTARIOS[[#This Row],[CODIGO]],SALIDAS[CANTIDAD])</f>
        <v>0</v>
      </c>
      <c r="G206" s="61">
        <f>TABLAINVENTARIOS[[#This Row],[EXISTENCIAS INICIALES]]+TABLAINVENTARIOS[[#This Row],[ENTRADAS]]-TABLAINVENTARIOS[[#This Row],[SALIDAS]]</f>
        <v>1</v>
      </c>
    </row>
    <row r="207" spans="1:7" x14ac:dyDescent="0.35">
      <c r="A207" s="61" t="s">
        <v>380</v>
      </c>
      <c r="B207" s="147" t="s">
        <v>381</v>
      </c>
      <c r="C207" s="5" t="s">
        <v>140</v>
      </c>
      <c r="D207" s="61">
        <v>0</v>
      </c>
      <c r="E207" s="61">
        <f>SUMIF(ENTRADAS[CODIGO],TABLAINVENTARIOS[[#This Row],[CODIGO]],ENTRADAS[CANTIDAD])</f>
        <v>0</v>
      </c>
      <c r="F207" s="61">
        <f>SUMIF(SALIDAS[CODIGO],TABLAINVENTARIOS[[#This Row],[CODIGO]],SALIDAS[CANTIDAD])</f>
        <v>0</v>
      </c>
      <c r="G207" s="61">
        <f>TABLAINVENTARIOS[[#This Row],[EXISTENCIAS INICIALES]]+TABLAINVENTARIOS[[#This Row],[ENTRADAS]]-TABLAINVENTARIOS[[#This Row],[SALIDAS]]</f>
        <v>0</v>
      </c>
    </row>
    <row r="208" spans="1:7" x14ac:dyDescent="0.35">
      <c r="A208" s="61"/>
      <c r="B208" s="147" t="s">
        <v>382</v>
      </c>
      <c r="C208" s="5" t="s">
        <v>140</v>
      </c>
      <c r="D208" s="61">
        <v>3</v>
      </c>
      <c r="E208" s="61">
        <f>SUMIF(ENTRADAS[CODIGO],TABLAINVENTARIOS[[#This Row],[CODIGO]],ENTRADAS[CANTIDAD])</f>
        <v>0</v>
      </c>
      <c r="F208" s="61">
        <f>SUMIF(SALIDAS[CODIGO],TABLAINVENTARIOS[[#This Row],[CODIGO]],SALIDAS[CANTIDAD])</f>
        <v>0</v>
      </c>
      <c r="G208" s="61">
        <f>TABLAINVENTARIOS[[#This Row],[EXISTENCIAS INICIALES]]+TABLAINVENTARIOS[[#This Row],[ENTRADAS]]-TABLAINVENTARIOS[[#This Row],[SALIDAS]]</f>
        <v>3</v>
      </c>
    </row>
    <row r="209" spans="1:7" x14ac:dyDescent="0.35">
      <c r="A209" s="61"/>
      <c r="B209" s="147" t="s">
        <v>383</v>
      </c>
      <c r="C209" s="5" t="s">
        <v>140</v>
      </c>
      <c r="D209" s="61">
        <v>1</v>
      </c>
      <c r="E209" s="61">
        <f>SUMIF(ENTRADAS[CODIGO],TABLAINVENTARIOS[[#This Row],[CODIGO]],ENTRADAS[CANTIDAD])</f>
        <v>0</v>
      </c>
      <c r="F209" s="61">
        <f>SUMIF(SALIDAS[CODIGO],TABLAINVENTARIOS[[#This Row],[CODIGO]],SALIDAS[CANTIDAD])</f>
        <v>0</v>
      </c>
      <c r="G209" s="61">
        <f>TABLAINVENTARIOS[[#This Row],[EXISTENCIAS INICIALES]]+TABLAINVENTARIOS[[#This Row],[ENTRADAS]]-TABLAINVENTARIOS[[#This Row],[SALIDAS]]</f>
        <v>1</v>
      </c>
    </row>
    <row r="210" spans="1:7" x14ac:dyDescent="0.35">
      <c r="A210" s="61"/>
      <c r="B210" s="147" t="s">
        <v>384</v>
      </c>
      <c r="C210" s="5" t="s">
        <v>140</v>
      </c>
      <c r="D210" s="61">
        <v>3</v>
      </c>
      <c r="E210" s="61">
        <f>SUMIF(ENTRADAS[CODIGO],TABLAINVENTARIOS[[#This Row],[CODIGO]],ENTRADAS[CANTIDAD])</f>
        <v>0</v>
      </c>
      <c r="F210" s="61">
        <f>SUMIF(SALIDAS[CODIGO],TABLAINVENTARIOS[[#This Row],[CODIGO]],SALIDAS[CANTIDAD])</f>
        <v>0</v>
      </c>
      <c r="G210" s="61">
        <f>TABLAINVENTARIOS[[#This Row],[EXISTENCIAS INICIALES]]+TABLAINVENTARIOS[[#This Row],[ENTRADAS]]-TABLAINVENTARIOS[[#This Row],[SALIDAS]]</f>
        <v>3</v>
      </c>
    </row>
    <row r="211" spans="1:7" x14ac:dyDescent="0.35">
      <c r="A211" s="61"/>
      <c r="B211" s="147" t="s">
        <v>385</v>
      </c>
      <c r="C211" s="5" t="s">
        <v>140</v>
      </c>
      <c r="D211" s="61">
        <v>3</v>
      </c>
      <c r="E211" s="61">
        <f>SUMIF(ENTRADAS[CODIGO],TABLAINVENTARIOS[[#This Row],[CODIGO]],ENTRADAS[CANTIDAD])</f>
        <v>0</v>
      </c>
      <c r="F211" s="61">
        <f>SUMIF(SALIDAS[CODIGO],TABLAINVENTARIOS[[#This Row],[CODIGO]],SALIDAS[CANTIDAD])</f>
        <v>0</v>
      </c>
      <c r="G211" s="61">
        <f>TABLAINVENTARIOS[[#This Row],[EXISTENCIAS INICIALES]]+TABLAINVENTARIOS[[#This Row],[ENTRADAS]]-TABLAINVENTARIOS[[#This Row],[SALIDAS]]</f>
        <v>3</v>
      </c>
    </row>
    <row r="212" spans="1:7" x14ac:dyDescent="0.35">
      <c r="A212" s="61"/>
      <c r="B212" s="147" t="s">
        <v>386</v>
      </c>
      <c r="C212" s="5" t="s">
        <v>140</v>
      </c>
      <c r="D212" s="61">
        <v>3</v>
      </c>
      <c r="E212" s="61">
        <f>SUMIF(ENTRADAS[CODIGO],TABLAINVENTARIOS[[#This Row],[CODIGO]],ENTRADAS[CANTIDAD])</f>
        <v>0</v>
      </c>
      <c r="F212" s="61">
        <f>SUMIF(SALIDAS[CODIGO],TABLAINVENTARIOS[[#This Row],[CODIGO]],SALIDAS[CANTIDAD])</f>
        <v>0</v>
      </c>
      <c r="G212" s="61">
        <f>TABLAINVENTARIOS[[#This Row],[EXISTENCIAS INICIALES]]+TABLAINVENTARIOS[[#This Row],[ENTRADAS]]-TABLAINVENTARIOS[[#This Row],[SALIDAS]]</f>
        <v>3</v>
      </c>
    </row>
    <row r="213" spans="1:7" x14ac:dyDescent="0.35">
      <c r="A213" s="61"/>
      <c r="B213" s="147" t="s">
        <v>387</v>
      </c>
      <c r="C213" s="5" t="s">
        <v>140</v>
      </c>
      <c r="D213" s="61">
        <v>3</v>
      </c>
      <c r="E213" s="61">
        <f>SUMIF(ENTRADAS[CODIGO],TABLAINVENTARIOS[[#This Row],[CODIGO]],ENTRADAS[CANTIDAD])</f>
        <v>0</v>
      </c>
      <c r="F213" s="61">
        <f>SUMIF(SALIDAS[CODIGO],TABLAINVENTARIOS[[#This Row],[CODIGO]],SALIDAS[CANTIDAD])</f>
        <v>0</v>
      </c>
      <c r="G213" s="61">
        <f>TABLAINVENTARIOS[[#This Row],[EXISTENCIAS INICIALES]]+TABLAINVENTARIOS[[#This Row],[ENTRADAS]]-TABLAINVENTARIOS[[#This Row],[SALIDAS]]</f>
        <v>3</v>
      </c>
    </row>
    <row r="214" spans="1:7" x14ac:dyDescent="0.35">
      <c r="A214" s="61"/>
      <c r="B214" s="147" t="s">
        <v>388</v>
      </c>
      <c r="C214" s="5" t="s">
        <v>140</v>
      </c>
      <c r="D214" s="61">
        <v>2</v>
      </c>
      <c r="E214" s="61">
        <f>SUMIF(ENTRADAS[CODIGO],TABLAINVENTARIOS[[#This Row],[CODIGO]],ENTRADAS[CANTIDAD])</f>
        <v>0</v>
      </c>
      <c r="F214" s="61">
        <f>SUMIF(SALIDAS[CODIGO],TABLAINVENTARIOS[[#This Row],[CODIGO]],SALIDAS[CANTIDAD])</f>
        <v>0</v>
      </c>
      <c r="G214" s="61">
        <f>TABLAINVENTARIOS[[#This Row],[EXISTENCIAS INICIALES]]+TABLAINVENTARIOS[[#This Row],[ENTRADAS]]-TABLAINVENTARIOS[[#This Row],[SALIDAS]]</f>
        <v>2</v>
      </c>
    </row>
    <row r="215" spans="1:7" x14ac:dyDescent="0.35">
      <c r="A215" s="61"/>
      <c r="B215" s="147" t="s">
        <v>389</v>
      </c>
      <c r="C215" s="5" t="s">
        <v>140</v>
      </c>
      <c r="D215" s="61">
        <v>1</v>
      </c>
      <c r="E215" s="61">
        <f>SUMIF(ENTRADAS[CODIGO],TABLAINVENTARIOS[[#This Row],[CODIGO]],ENTRADAS[CANTIDAD])</f>
        <v>0</v>
      </c>
      <c r="F215" s="61">
        <f>SUMIF(SALIDAS[CODIGO],TABLAINVENTARIOS[[#This Row],[CODIGO]],SALIDAS[CANTIDAD])</f>
        <v>0</v>
      </c>
      <c r="G215" s="61">
        <f>TABLAINVENTARIOS[[#This Row],[EXISTENCIAS INICIALES]]+TABLAINVENTARIOS[[#This Row],[ENTRADAS]]-TABLAINVENTARIOS[[#This Row],[SALIDAS]]</f>
        <v>1</v>
      </c>
    </row>
    <row r="216" spans="1:7" x14ac:dyDescent="0.35">
      <c r="A216" s="61"/>
      <c r="B216" s="147" t="s">
        <v>390</v>
      </c>
      <c r="C216" s="5" t="s">
        <v>140</v>
      </c>
      <c r="D216" s="61">
        <v>3</v>
      </c>
      <c r="E216" s="61">
        <f>SUMIF(ENTRADAS[CODIGO],TABLAINVENTARIOS[[#This Row],[CODIGO]],ENTRADAS[CANTIDAD])</f>
        <v>0</v>
      </c>
      <c r="F216" s="61">
        <f>SUMIF(SALIDAS[CODIGO],TABLAINVENTARIOS[[#This Row],[CODIGO]],SALIDAS[CANTIDAD])</f>
        <v>0</v>
      </c>
      <c r="G216" s="61">
        <f>TABLAINVENTARIOS[[#This Row],[EXISTENCIAS INICIALES]]+TABLAINVENTARIOS[[#This Row],[ENTRADAS]]-TABLAINVENTARIOS[[#This Row],[SALIDAS]]</f>
        <v>3</v>
      </c>
    </row>
    <row r="217" spans="1:7" x14ac:dyDescent="0.35">
      <c r="A217" s="61"/>
      <c r="B217" s="147" t="s">
        <v>391</v>
      </c>
      <c r="C217" s="5" t="s">
        <v>140</v>
      </c>
      <c r="D217" s="61">
        <v>2</v>
      </c>
      <c r="E217" s="61">
        <f>SUMIF(ENTRADAS[CODIGO],TABLAINVENTARIOS[[#This Row],[CODIGO]],ENTRADAS[CANTIDAD])</f>
        <v>0</v>
      </c>
      <c r="F217" s="61">
        <f>SUMIF(SALIDAS[CODIGO],TABLAINVENTARIOS[[#This Row],[CODIGO]],SALIDAS[CANTIDAD])</f>
        <v>0</v>
      </c>
      <c r="G217" s="61">
        <f>TABLAINVENTARIOS[[#This Row],[EXISTENCIAS INICIALES]]+TABLAINVENTARIOS[[#This Row],[ENTRADAS]]-TABLAINVENTARIOS[[#This Row],[SALIDAS]]</f>
        <v>2</v>
      </c>
    </row>
    <row r="218" spans="1:7" x14ac:dyDescent="0.35">
      <c r="A218" s="61"/>
      <c r="B218" s="147" t="s">
        <v>392</v>
      </c>
      <c r="C218" s="5" t="s">
        <v>140</v>
      </c>
      <c r="D218" s="61">
        <v>1</v>
      </c>
      <c r="E218" s="61">
        <f>SUMIF(ENTRADAS[CODIGO],TABLAINVENTARIOS[[#This Row],[CODIGO]],ENTRADAS[CANTIDAD])</f>
        <v>0</v>
      </c>
      <c r="F218" s="61">
        <f>SUMIF(SALIDAS[CODIGO],TABLAINVENTARIOS[[#This Row],[CODIGO]],SALIDAS[CANTIDAD])</f>
        <v>0</v>
      </c>
      <c r="G218" s="61">
        <f>TABLAINVENTARIOS[[#This Row],[EXISTENCIAS INICIALES]]+TABLAINVENTARIOS[[#This Row],[ENTRADAS]]-TABLAINVENTARIOS[[#This Row],[SALIDAS]]</f>
        <v>1</v>
      </c>
    </row>
    <row r="219" spans="1:7" x14ac:dyDescent="0.35">
      <c r="A219" s="61"/>
      <c r="B219" s="147" t="s">
        <v>393</v>
      </c>
      <c r="C219" s="5" t="s">
        <v>140</v>
      </c>
      <c r="D219" s="61">
        <v>3</v>
      </c>
      <c r="E219" s="61">
        <f>SUMIF(ENTRADAS[CODIGO],TABLAINVENTARIOS[[#This Row],[CODIGO]],ENTRADAS[CANTIDAD])</f>
        <v>0</v>
      </c>
      <c r="F219" s="61">
        <f>SUMIF(SALIDAS[CODIGO],TABLAINVENTARIOS[[#This Row],[CODIGO]],SALIDAS[CANTIDAD])</f>
        <v>0</v>
      </c>
      <c r="G219" s="61">
        <f>TABLAINVENTARIOS[[#This Row],[EXISTENCIAS INICIALES]]+TABLAINVENTARIOS[[#This Row],[ENTRADAS]]-TABLAINVENTARIOS[[#This Row],[SALIDAS]]</f>
        <v>3</v>
      </c>
    </row>
    <row r="220" spans="1:7" x14ac:dyDescent="0.35">
      <c r="A220" s="61"/>
      <c r="B220" s="147" t="s">
        <v>394</v>
      </c>
      <c r="C220" s="5" t="s">
        <v>140</v>
      </c>
      <c r="D220" s="61">
        <v>2</v>
      </c>
      <c r="E220" s="61">
        <f>SUMIF(ENTRADAS[CODIGO],TABLAINVENTARIOS[[#This Row],[CODIGO]],ENTRADAS[CANTIDAD])</f>
        <v>0</v>
      </c>
      <c r="F220" s="61">
        <f>SUMIF(SALIDAS[CODIGO],TABLAINVENTARIOS[[#This Row],[CODIGO]],SALIDAS[CANTIDAD])</f>
        <v>0</v>
      </c>
      <c r="G220" s="61">
        <f>TABLAINVENTARIOS[[#This Row],[EXISTENCIAS INICIALES]]+TABLAINVENTARIOS[[#This Row],[ENTRADAS]]-TABLAINVENTARIOS[[#This Row],[SALIDAS]]</f>
        <v>2</v>
      </c>
    </row>
    <row r="221" spans="1:7" x14ac:dyDescent="0.35">
      <c r="A221" s="61"/>
      <c r="B221" s="147" t="s">
        <v>395</v>
      </c>
      <c r="C221" s="5" t="s">
        <v>140</v>
      </c>
      <c r="D221" s="61">
        <v>2</v>
      </c>
      <c r="E221" s="61">
        <f>SUMIF(ENTRADAS[CODIGO],TABLAINVENTARIOS[[#This Row],[CODIGO]],ENTRADAS[CANTIDAD])</f>
        <v>0</v>
      </c>
      <c r="F221" s="61">
        <f>SUMIF(SALIDAS[CODIGO],TABLAINVENTARIOS[[#This Row],[CODIGO]],SALIDAS[CANTIDAD])</f>
        <v>0</v>
      </c>
      <c r="G221" s="61">
        <f>TABLAINVENTARIOS[[#This Row],[EXISTENCIAS INICIALES]]+TABLAINVENTARIOS[[#This Row],[ENTRADAS]]-TABLAINVENTARIOS[[#This Row],[SALIDAS]]</f>
        <v>2</v>
      </c>
    </row>
    <row r="222" spans="1:7" x14ac:dyDescent="0.35">
      <c r="A222" s="61">
        <v>1031056</v>
      </c>
      <c r="B222" s="147" t="s">
        <v>396</v>
      </c>
      <c r="C222" s="5" t="s">
        <v>140</v>
      </c>
      <c r="D222" s="61">
        <v>3</v>
      </c>
      <c r="E222" s="61">
        <f>SUMIF(ENTRADAS[CODIGO],TABLAINVENTARIOS[[#This Row],[CODIGO]],ENTRADAS[CANTIDAD])</f>
        <v>0</v>
      </c>
      <c r="F222" s="61">
        <f>SUMIF(SALIDAS[CODIGO],TABLAINVENTARIOS[[#This Row],[CODIGO]],SALIDAS[CANTIDAD])</f>
        <v>0</v>
      </c>
      <c r="G222" s="61">
        <f>TABLAINVENTARIOS[[#This Row],[EXISTENCIAS INICIALES]]+TABLAINVENTARIOS[[#This Row],[ENTRADAS]]-TABLAINVENTARIOS[[#This Row],[SALIDAS]]</f>
        <v>3</v>
      </c>
    </row>
    <row r="223" spans="1:7" x14ac:dyDescent="0.35">
      <c r="A223" s="61">
        <v>1031023</v>
      </c>
      <c r="B223" s="147" t="s">
        <v>397</v>
      </c>
      <c r="C223" s="5" t="s">
        <v>140</v>
      </c>
      <c r="D223" s="61">
        <v>3</v>
      </c>
      <c r="E223" s="61">
        <f>SUMIF(ENTRADAS[CODIGO],TABLAINVENTARIOS[[#This Row],[CODIGO]],ENTRADAS[CANTIDAD])</f>
        <v>0</v>
      </c>
      <c r="F223" s="61">
        <f>SUMIF(SALIDAS[CODIGO],TABLAINVENTARIOS[[#This Row],[CODIGO]],SALIDAS[CANTIDAD])</f>
        <v>0</v>
      </c>
      <c r="G223" s="61">
        <f>TABLAINVENTARIOS[[#This Row],[EXISTENCIAS INICIALES]]+TABLAINVENTARIOS[[#This Row],[ENTRADAS]]-TABLAINVENTARIOS[[#This Row],[SALIDAS]]</f>
        <v>3</v>
      </c>
    </row>
    <row r="224" spans="1:7" x14ac:dyDescent="0.35">
      <c r="A224" s="61">
        <v>1111014</v>
      </c>
      <c r="B224" s="147" t="s">
        <v>398</v>
      </c>
      <c r="C224" s="5" t="s">
        <v>140</v>
      </c>
      <c r="D224" s="61">
        <v>2</v>
      </c>
      <c r="E224" s="61">
        <f>SUMIF(ENTRADAS[CODIGO],TABLAINVENTARIOS[[#This Row],[CODIGO]],ENTRADAS[CANTIDAD])</f>
        <v>0</v>
      </c>
      <c r="F224" s="61">
        <f>SUMIF(SALIDAS[CODIGO],TABLAINVENTARIOS[[#This Row],[CODIGO]],SALIDAS[CANTIDAD])</f>
        <v>0</v>
      </c>
      <c r="G224" s="61">
        <f>TABLAINVENTARIOS[[#This Row],[EXISTENCIAS INICIALES]]+TABLAINVENTARIOS[[#This Row],[ENTRADAS]]-TABLAINVENTARIOS[[#This Row],[SALIDAS]]</f>
        <v>2</v>
      </c>
    </row>
    <row r="225" spans="1:7" x14ac:dyDescent="0.35">
      <c r="A225" s="61" t="s">
        <v>399</v>
      </c>
      <c r="B225" s="147" t="s">
        <v>400</v>
      </c>
      <c r="C225" s="5" t="s">
        <v>35</v>
      </c>
      <c r="D225" s="61">
        <v>2</v>
      </c>
      <c r="E225" s="61">
        <f>SUMIF(ENTRADAS[CODIGO],TABLAINVENTARIOS[[#This Row],[CODIGO]],ENTRADAS[CANTIDAD])</f>
        <v>0</v>
      </c>
      <c r="F225" s="61">
        <f>SUMIF(SALIDAS[CODIGO],TABLAINVENTARIOS[[#This Row],[CODIGO]],SALIDAS[CANTIDAD])</f>
        <v>0</v>
      </c>
      <c r="G225" s="61">
        <f>TABLAINVENTARIOS[[#This Row],[EXISTENCIAS INICIALES]]+TABLAINVENTARIOS[[#This Row],[ENTRADAS]]-TABLAINVENTARIOS[[#This Row],[SALIDAS]]</f>
        <v>2</v>
      </c>
    </row>
    <row r="226" spans="1:7" x14ac:dyDescent="0.35">
      <c r="A226" s="61" t="s">
        <v>401</v>
      </c>
      <c r="B226" s="147" t="s">
        <v>402</v>
      </c>
      <c r="C226" s="5" t="s">
        <v>35</v>
      </c>
      <c r="D226" s="61">
        <v>1</v>
      </c>
      <c r="E226" s="61">
        <f>SUMIF(ENTRADAS[CODIGO],TABLAINVENTARIOS[[#This Row],[CODIGO]],ENTRADAS[CANTIDAD])</f>
        <v>0</v>
      </c>
      <c r="F226" s="61">
        <f>SUMIF(SALIDAS[CODIGO],TABLAINVENTARIOS[[#This Row],[CODIGO]],SALIDAS[CANTIDAD])</f>
        <v>0</v>
      </c>
      <c r="G226" s="61">
        <f>TABLAINVENTARIOS[[#This Row],[EXISTENCIAS INICIALES]]+TABLAINVENTARIOS[[#This Row],[ENTRADAS]]-TABLAINVENTARIOS[[#This Row],[SALIDAS]]</f>
        <v>1</v>
      </c>
    </row>
    <row r="227" spans="1:7" x14ac:dyDescent="0.35">
      <c r="A227" s="61" t="s">
        <v>403</v>
      </c>
      <c r="B227" s="147" t="s">
        <v>404</v>
      </c>
      <c r="C227" s="5" t="s">
        <v>35</v>
      </c>
      <c r="D227" s="61">
        <v>2</v>
      </c>
      <c r="E227" s="61">
        <f>SUMIF(ENTRADAS[CODIGO],TABLAINVENTARIOS[[#This Row],[CODIGO]],ENTRADAS[CANTIDAD])</f>
        <v>0</v>
      </c>
      <c r="F227" s="61">
        <f>SUMIF(SALIDAS[CODIGO],TABLAINVENTARIOS[[#This Row],[CODIGO]],SALIDAS[CANTIDAD])</f>
        <v>0</v>
      </c>
      <c r="G227" s="61">
        <f>TABLAINVENTARIOS[[#This Row],[EXISTENCIAS INICIALES]]+TABLAINVENTARIOS[[#This Row],[ENTRADAS]]-TABLAINVENTARIOS[[#This Row],[SALIDAS]]</f>
        <v>2</v>
      </c>
    </row>
    <row r="228" spans="1:7" x14ac:dyDescent="0.35">
      <c r="A228" s="61" t="s">
        <v>405</v>
      </c>
      <c r="B228" s="147" t="s">
        <v>406</v>
      </c>
      <c r="C228" s="5" t="s">
        <v>35</v>
      </c>
      <c r="D228" s="61">
        <v>2</v>
      </c>
      <c r="E228" s="61">
        <f>SUMIF(ENTRADAS[CODIGO],TABLAINVENTARIOS[[#This Row],[CODIGO]],ENTRADAS[CANTIDAD])</f>
        <v>0</v>
      </c>
      <c r="F228" s="61">
        <f>SUMIF(SALIDAS[CODIGO],TABLAINVENTARIOS[[#This Row],[CODIGO]],SALIDAS[CANTIDAD])</f>
        <v>0</v>
      </c>
      <c r="G228" s="61">
        <f>TABLAINVENTARIOS[[#This Row],[EXISTENCIAS INICIALES]]+TABLAINVENTARIOS[[#This Row],[ENTRADAS]]-TABLAINVENTARIOS[[#This Row],[SALIDAS]]</f>
        <v>2</v>
      </c>
    </row>
    <row r="229" spans="1:7" x14ac:dyDescent="0.35">
      <c r="A229" s="61" t="s">
        <v>407</v>
      </c>
      <c r="B229" s="147" t="s">
        <v>408</v>
      </c>
      <c r="C229" s="5" t="s">
        <v>35</v>
      </c>
      <c r="D229" s="61">
        <v>2</v>
      </c>
      <c r="E229" s="61">
        <f>SUMIF(ENTRADAS[CODIGO],TABLAINVENTARIOS[[#This Row],[CODIGO]],ENTRADAS[CANTIDAD])</f>
        <v>0</v>
      </c>
      <c r="F229" s="61">
        <f>SUMIF(SALIDAS[CODIGO],TABLAINVENTARIOS[[#This Row],[CODIGO]],SALIDAS[CANTIDAD])</f>
        <v>0</v>
      </c>
      <c r="G229" s="61">
        <f>TABLAINVENTARIOS[[#This Row],[EXISTENCIAS INICIALES]]+TABLAINVENTARIOS[[#This Row],[ENTRADAS]]-TABLAINVENTARIOS[[#This Row],[SALIDAS]]</f>
        <v>2</v>
      </c>
    </row>
    <row r="230" spans="1:7" x14ac:dyDescent="0.35">
      <c r="A230" s="61" t="s">
        <v>409</v>
      </c>
      <c r="B230" s="147" t="s">
        <v>408</v>
      </c>
      <c r="C230" s="5" t="s">
        <v>35</v>
      </c>
      <c r="D230" s="61">
        <v>2</v>
      </c>
      <c r="E230" s="61">
        <f>SUMIF(ENTRADAS[CODIGO],TABLAINVENTARIOS[[#This Row],[CODIGO]],ENTRADAS[CANTIDAD])</f>
        <v>0</v>
      </c>
      <c r="F230" s="61">
        <f>SUMIF(SALIDAS[CODIGO],TABLAINVENTARIOS[[#This Row],[CODIGO]],SALIDAS[CANTIDAD])</f>
        <v>0</v>
      </c>
      <c r="G230" s="61">
        <f>TABLAINVENTARIOS[[#This Row],[EXISTENCIAS INICIALES]]+TABLAINVENTARIOS[[#This Row],[ENTRADAS]]-TABLAINVENTARIOS[[#This Row],[SALIDAS]]</f>
        <v>2</v>
      </c>
    </row>
    <row r="231" spans="1:7" x14ac:dyDescent="0.35">
      <c r="A231" s="61" t="s">
        <v>410</v>
      </c>
      <c r="B231" s="147" t="s">
        <v>411</v>
      </c>
      <c r="C231" s="5" t="s">
        <v>35</v>
      </c>
      <c r="D231" s="61">
        <v>2</v>
      </c>
      <c r="E231" s="61">
        <f>SUMIF(ENTRADAS[CODIGO],TABLAINVENTARIOS[[#This Row],[CODIGO]],ENTRADAS[CANTIDAD])</f>
        <v>0</v>
      </c>
      <c r="F231" s="61">
        <f>SUMIF(SALIDAS[CODIGO],TABLAINVENTARIOS[[#This Row],[CODIGO]],SALIDAS[CANTIDAD])</f>
        <v>0</v>
      </c>
      <c r="G231" s="61">
        <f>TABLAINVENTARIOS[[#This Row],[EXISTENCIAS INICIALES]]+TABLAINVENTARIOS[[#This Row],[ENTRADAS]]-TABLAINVENTARIOS[[#This Row],[SALIDAS]]</f>
        <v>2</v>
      </c>
    </row>
    <row r="232" spans="1:7" x14ac:dyDescent="0.35">
      <c r="A232" s="61" t="s">
        <v>412</v>
      </c>
      <c r="B232" s="147" t="s">
        <v>413</v>
      </c>
      <c r="C232" s="5" t="s">
        <v>35</v>
      </c>
      <c r="D232" s="61">
        <v>1</v>
      </c>
      <c r="E232" s="61">
        <f>SUMIF(ENTRADAS[CODIGO],TABLAINVENTARIOS[[#This Row],[CODIGO]],ENTRADAS[CANTIDAD])</f>
        <v>0</v>
      </c>
      <c r="F232" s="61">
        <f>SUMIF(SALIDAS[CODIGO],TABLAINVENTARIOS[[#This Row],[CODIGO]],SALIDAS[CANTIDAD])</f>
        <v>0</v>
      </c>
      <c r="G232" s="61">
        <f>TABLAINVENTARIOS[[#This Row],[EXISTENCIAS INICIALES]]+TABLAINVENTARIOS[[#This Row],[ENTRADAS]]-TABLAINVENTARIOS[[#This Row],[SALIDAS]]</f>
        <v>1</v>
      </c>
    </row>
    <row r="233" spans="1:7" x14ac:dyDescent="0.35">
      <c r="A233" s="61" t="s">
        <v>414</v>
      </c>
      <c r="B233" s="147" t="s">
        <v>415</v>
      </c>
      <c r="C233" s="5" t="s">
        <v>35</v>
      </c>
      <c r="D233" s="61">
        <v>1</v>
      </c>
      <c r="E233" s="61">
        <f>SUMIF(ENTRADAS[CODIGO],TABLAINVENTARIOS[[#This Row],[CODIGO]],ENTRADAS[CANTIDAD])</f>
        <v>0</v>
      </c>
      <c r="F233" s="61">
        <f>SUMIF(SALIDAS[CODIGO],TABLAINVENTARIOS[[#This Row],[CODIGO]],SALIDAS[CANTIDAD])</f>
        <v>0</v>
      </c>
      <c r="G233" s="61">
        <f>TABLAINVENTARIOS[[#This Row],[EXISTENCIAS INICIALES]]+TABLAINVENTARIOS[[#This Row],[ENTRADAS]]-TABLAINVENTARIOS[[#This Row],[SALIDAS]]</f>
        <v>1</v>
      </c>
    </row>
    <row r="234" spans="1:7" x14ac:dyDescent="0.35">
      <c r="A234" s="61" t="s">
        <v>416</v>
      </c>
      <c r="B234" s="147" t="s">
        <v>417</v>
      </c>
      <c r="C234" s="5" t="s">
        <v>35</v>
      </c>
      <c r="D234" s="61">
        <v>1</v>
      </c>
      <c r="E234" s="61">
        <f>SUMIF(ENTRADAS[CODIGO],TABLAINVENTARIOS[[#This Row],[CODIGO]],ENTRADAS[CANTIDAD])</f>
        <v>0</v>
      </c>
      <c r="F234" s="61">
        <f>SUMIF(SALIDAS[CODIGO],TABLAINVENTARIOS[[#This Row],[CODIGO]],SALIDAS[CANTIDAD])</f>
        <v>0</v>
      </c>
      <c r="G234" s="61">
        <f>TABLAINVENTARIOS[[#This Row],[EXISTENCIAS INICIALES]]+TABLAINVENTARIOS[[#This Row],[ENTRADAS]]-TABLAINVENTARIOS[[#This Row],[SALIDAS]]</f>
        <v>1</v>
      </c>
    </row>
    <row r="235" spans="1:7" x14ac:dyDescent="0.35">
      <c r="A235" s="61" t="s">
        <v>418</v>
      </c>
      <c r="B235" s="147" t="s">
        <v>419</v>
      </c>
      <c r="C235" s="5" t="s">
        <v>35</v>
      </c>
      <c r="D235" s="61">
        <v>1</v>
      </c>
      <c r="E235" s="61">
        <f>SUMIF(ENTRADAS[CODIGO],TABLAINVENTARIOS[[#This Row],[CODIGO]],ENTRADAS[CANTIDAD])</f>
        <v>0</v>
      </c>
      <c r="F235" s="61">
        <f>SUMIF(SALIDAS[CODIGO],TABLAINVENTARIOS[[#This Row],[CODIGO]],SALIDAS[CANTIDAD])</f>
        <v>0</v>
      </c>
      <c r="G235" s="61">
        <f>TABLAINVENTARIOS[[#This Row],[EXISTENCIAS INICIALES]]+TABLAINVENTARIOS[[#This Row],[ENTRADAS]]-TABLAINVENTARIOS[[#This Row],[SALIDAS]]</f>
        <v>1</v>
      </c>
    </row>
    <row r="236" spans="1:7" x14ac:dyDescent="0.35">
      <c r="A236" s="61" t="s">
        <v>420</v>
      </c>
      <c r="B236" s="147" t="s">
        <v>421</v>
      </c>
      <c r="C236" s="5" t="s">
        <v>35</v>
      </c>
      <c r="D236" s="61">
        <v>1</v>
      </c>
      <c r="E236" s="61">
        <f>SUMIF(ENTRADAS[CODIGO],TABLAINVENTARIOS[[#This Row],[CODIGO]],ENTRADAS[CANTIDAD])</f>
        <v>0</v>
      </c>
      <c r="F236" s="61">
        <f>SUMIF(SALIDAS[CODIGO],TABLAINVENTARIOS[[#This Row],[CODIGO]],SALIDAS[CANTIDAD])</f>
        <v>0</v>
      </c>
      <c r="G236" s="61">
        <f>TABLAINVENTARIOS[[#This Row],[EXISTENCIAS INICIALES]]+TABLAINVENTARIOS[[#This Row],[ENTRADAS]]-TABLAINVENTARIOS[[#This Row],[SALIDAS]]</f>
        <v>1</v>
      </c>
    </row>
    <row r="237" spans="1:7" x14ac:dyDescent="0.35">
      <c r="A237" s="61" t="s">
        <v>422</v>
      </c>
      <c r="B237" s="147" t="s">
        <v>423</v>
      </c>
      <c r="C237" s="5" t="s">
        <v>35</v>
      </c>
      <c r="D237" s="61">
        <v>2</v>
      </c>
      <c r="E237" s="61">
        <f>SUMIF(ENTRADAS[CODIGO],TABLAINVENTARIOS[[#This Row],[CODIGO]],ENTRADAS[CANTIDAD])</f>
        <v>0</v>
      </c>
      <c r="F237" s="61">
        <f>SUMIF(SALIDAS[CODIGO],TABLAINVENTARIOS[[#This Row],[CODIGO]],SALIDAS[CANTIDAD])</f>
        <v>0</v>
      </c>
      <c r="G237" s="61">
        <f>TABLAINVENTARIOS[[#This Row],[EXISTENCIAS INICIALES]]+TABLAINVENTARIOS[[#This Row],[ENTRADAS]]-TABLAINVENTARIOS[[#This Row],[SALIDAS]]</f>
        <v>2</v>
      </c>
    </row>
    <row r="238" spans="1:7" x14ac:dyDescent="0.35">
      <c r="A238" s="61" t="s">
        <v>424</v>
      </c>
      <c r="B238" s="147" t="s">
        <v>425</v>
      </c>
      <c r="C238" s="5" t="s">
        <v>35</v>
      </c>
      <c r="D238" s="61">
        <v>1</v>
      </c>
      <c r="E238" s="61">
        <f>SUMIF(ENTRADAS[CODIGO],TABLAINVENTARIOS[[#This Row],[CODIGO]],ENTRADAS[CANTIDAD])</f>
        <v>0</v>
      </c>
      <c r="F238" s="61">
        <f>SUMIF(SALIDAS[CODIGO],TABLAINVENTARIOS[[#This Row],[CODIGO]],SALIDAS[CANTIDAD])</f>
        <v>0</v>
      </c>
      <c r="G238" s="61">
        <f>TABLAINVENTARIOS[[#This Row],[EXISTENCIAS INICIALES]]+TABLAINVENTARIOS[[#This Row],[ENTRADAS]]-TABLAINVENTARIOS[[#This Row],[SALIDAS]]</f>
        <v>1</v>
      </c>
    </row>
    <row r="239" spans="1:7" x14ac:dyDescent="0.35">
      <c r="A239" s="61" t="s">
        <v>426</v>
      </c>
      <c r="B239" s="147" t="s">
        <v>427</v>
      </c>
      <c r="C239" s="5" t="s">
        <v>35</v>
      </c>
      <c r="D239" s="61">
        <v>2</v>
      </c>
      <c r="E239" s="61">
        <f>SUMIF(ENTRADAS[CODIGO],TABLAINVENTARIOS[[#This Row],[CODIGO]],ENTRADAS[CANTIDAD])</f>
        <v>0</v>
      </c>
      <c r="F239" s="61">
        <f>SUMIF(SALIDAS[CODIGO],TABLAINVENTARIOS[[#This Row],[CODIGO]],SALIDAS[CANTIDAD])</f>
        <v>0</v>
      </c>
      <c r="G239" s="61">
        <f>TABLAINVENTARIOS[[#This Row],[EXISTENCIAS INICIALES]]+TABLAINVENTARIOS[[#This Row],[ENTRADAS]]-TABLAINVENTARIOS[[#This Row],[SALIDAS]]</f>
        <v>2</v>
      </c>
    </row>
    <row r="240" spans="1:7" x14ac:dyDescent="0.35">
      <c r="A240" s="61" t="s">
        <v>428</v>
      </c>
      <c r="B240" s="147" t="s">
        <v>429</v>
      </c>
      <c r="C240" s="5" t="s">
        <v>35</v>
      </c>
      <c r="D240" s="61">
        <v>1</v>
      </c>
      <c r="E240" s="61">
        <f>SUMIF(ENTRADAS[CODIGO],TABLAINVENTARIOS[[#This Row],[CODIGO]],ENTRADAS[CANTIDAD])</f>
        <v>0</v>
      </c>
      <c r="F240" s="61">
        <f>SUMIF(SALIDAS[CODIGO],TABLAINVENTARIOS[[#This Row],[CODIGO]],SALIDAS[CANTIDAD])</f>
        <v>0</v>
      </c>
      <c r="G240" s="61">
        <f>TABLAINVENTARIOS[[#This Row],[EXISTENCIAS INICIALES]]+TABLAINVENTARIOS[[#This Row],[ENTRADAS]]-TABLAINVENTARIOS[[#This Row],[SALIDAS]]</f>
        <v>1</v>
      </c>
    </row>
    <row r="241" spans="1:7" x14ac:dyDescent="0.35">
      <c r="A241" s="61" t="s">
        <v>430</v>
      </c>
      <c r="B241" s="147" t="s">
        <v>431</v>
      </c>
      <c r="C241" s="5" t="s">
        <v>35</v>
      </c>
      <c r="D241" s="61">
        <v>0</v>
      </c>
      <c r="E241" s="61">
        <f>SUMIF(ENTRADAS[CODIGO],TABLAINVENTARIOS[[#This Row],[CODIGO]],ENTRADAS[CANTIDAD])</f>
        <v>0</v>
      </c>
      <c r="F241" s="61">
        <f>SUMIF(SALIDAS[CODIGO],TABLAINVENTARIOS[[#This Row],[CODIGO]],SALIDAS[CANTIDAD])</f>
        <v>0</v>
      </c>
      <c r="G241" s="61">
        <f>TABLAINVENTARIOS[[#This Row],[EXISTENCIAS INICIALES]]+TABLAINVENTARIOS[[#This Row],[ENTRADAS]]-TABLAINVENTARIOS[[#This Row],[SALIDAS]]</f>
        <v>0</v>
      </c>
    </row>
    <row r="242" spans="1:7" x14ac:dyDescent="0.35">
      <c r="A242" s="61" t="s">
        <v>432</v>
      </c>
      <c r="B242" s="147" t="s">
        <v>433</v>
      </c>
      <c r="C242" s="5" t="s">
        <v>35</v>
      </c>
      <c r="D242" s="61">
        <v>1</v>
      </c>
      <c r="E242" s="61">
        <f>SUMIF(ENTRADAS[CODIGO],TABLAINVENTARIOS[[#This Row],[CODIGO]],ENTRADAS[CANTIDAD])</f>
        <v>0</v>
      </c>
      <c r="F242" s="61">
        <f>SUMIF(SALIDAS[CODIGO],TABLAINVENTARIOS[[#This Row],[CODIGO]],SALIDAS[CANTIDAD])</f>
        <v>0</v>
      </c>
      <c r="G242" s="61">
        <f>TABLAINVENTARIOS[[#This Row],[EXISTENCIAS INICIALES]]+TABLAINVENTARIOS[[#This Row],[ENTRADAS]]-TABLAINVENTARIOS[[#This Row],[SALIDAS]]</f>
        <v>1</v>
      </c>
    </row>
    <row r="243" spans="1:7" x14ac:dyDescent="0.35">
      <c r="A243" s="61" t="s">
        <v>434</v>
      </c>
      <c r="B243" s="147" t="s">
        <v>435</v>
      </c>
      <c r="C243" s="5" t="s">
        <v>35</v>
      </c>
      <c r="D243" s="61">
        <v>0</v>
      </c>
      <c r="E243" s="61">
        <f>SUMIF(ENTRADAS[CODIGO],TABLAINVENTARIOS[[#This Row],[CODIGO]],ENTRADAS[CANTIDAD])</f>
        <v>0</v>
      </c>
      <c r="F243" s="61">
        <f>SUMIF(SALIDAS[CODIGO],TABLAINVENTARIOS[[#This Row],[CODIGO]],SALIDAS[CANTIDAD])</f>
        <v>0</v>
      </c>
      <c r="G243" s="61">
        <f>TABLAINVENTARIOS[[#This Row],[EXISTENCIAS INICIALES]]+TABLAINVENTARIOS[[#This Row],[ENTRADAS]]-TABLAINVENTARIOS[[#This Row],[SALIDAS]]</f>
        <v>0</v>
      </c>
    </row>
    <row r="244" spans="1:7" x14ac:dyDescent="0.35">
      <c r="A244" s="61" t="s">
        <v>436</v>
      </c>
      <c r="B244" s="147" t="s">
        <v>437</v>
      </c>
      <c r="C244" s="5" t="s">
        <v>438</v>
      </c>
      <c r="D244" s="61">
        <v>2</v>
      </c>
      <c r="E244" s="61">
        <f>SUMIF(ENTRADAS[CODIGO],TABLAINVENTARIOS[[#This Row],[CODIGO]],ENTRADAS[CANTIDAD])</f>
        <v>0</v>
      </c>
      <c r="F244" s="61">
        <f>SUMIF(SALIDAS[CODIGO],TABLAINVENTARIOS[[#This Row],[CODIGO]],SALIDAS[CANTIDAD])</f>
        <v>0</v>
      </c>
      <c r="G244" s="61">
        <f>TABLAINVENTARIOS[[#This Row],[EXISTENCIAS INICIALES]]+TABLAINVENTARIOS[[#This Row],[ENTRADAS]]-TABLAINVENTARIOS[[#This Row],[SALIDAS]]</f>
        <v>2</v>
      </c>
    </row>
    <row r="245" spans="1:7" x14ac:dyDescent="0.35">
      <c r="A245" s="61" t="s">
        <v>439</v>
      </c>
      <c r="B245" s="147" t="s">
        <v>440</v>
      </c>
      <c r="C245" s="5" t="s">
        <v>438</v>
      </c>
      <c r="D245" s="61">
        <v>3</v>
      </c>
      <c r="E245" s="61">
        <f>SUMIF(ENTRADAS[CODIGO],TABLAINVENTARIOS[[#This Row],[CODIGO]],ENTRADAS[CANTIDAD])</f>
        <v>0</v>
      </c>
      <c r="F245" s="61">
        <f>SUMIF(SALIDAS[CODIGO],TABLAINVENTARIOS[[#This Row],[CODIGO]],SALIDAS[CANTIDAD])</f>
        <v>0</v>
      </c>
      <c r="G245" s="61">
        <f>TABLAINVENTARIOS[[#This Row],[EXISTENCIAS INICIALES]]+TABLAINVENTARIOS[[#This Row],[ENTRADAS]]-TABLAINVENTARIOS[[#This Row],[SALIDAS]]</f>
        <v>3</v>
      </c>
    </row>
    <row r="246" spans="1:7" x14ac:dyDescent="0.35">
      <c r="A246" s="61" t="s">
        <v>441</v>
      </c>
      <c r="B246" s="147" t="s">
        <v>442</v>
      </c>
      <c r="C246" s="5" t="s">
        <v>438</v>
      </c>
      <c r="D246" s="61">
        <v>2</v>
      </c>
      <c r="E246" s="61">
        <f>SUMIF(ENTRADAS[CODIGO],TABLAINVENTARIOS[[#This Row],[CODIGO]],ENTRADAS[CANTIDAD])</f>
        <v>0</v>
      </c>
      <c r="F246" s="61">
        <f>SUMIF(SALIDAS[CODIGO],TABLAINVENTARIOS[[#This Row],[CODIGO]],SALIDAS[CANTIDAD])</f>
        <v>0</v>
      </c>
      <c r="G246" s="61">
        <f>TABLAINVENTARIOS[[#This Row],[EXISTENCIAS INICIALES]]+TABLAINVENTARIOS[[#This Row],[ENTRADAS]]-TABLAINVENTARIOS[[#This Row],[SALIDAS]]</f>
        <v>2</v>
      </c>
    </row>
    <row r="247" spans="1:7" x14ac:dyDescent="0.35">
      <c r="A247" s="61" t="s">
        <v>443</v>
      </c>
      <c r="B247" s="147" t="s">
        <v>444</v>
      </c>
      <c r="C247" s="5" t="s">
        <v>438</v>
      </c>
      <c r="D247" s="61">
        <v>2</v>
      </c>
      <c r="E247" s="61">
        <f>SUMIF(ENTRADAS[CODIGO],TABLAINVENTARIOS[[#This Row],[CODIGO]],ENTRADAS[CANTIDAD])</f>
        <v>0</v>
      </c>
      <c r="F247" s="61">
        <f>SUMIF(SALIDAS[CODIGO],TABLAINVENTARIOS[[#This Row],[CODIGO]],SALIDAS[CANTIDAD])</f>
        <v>0</v>
      </c>
      <c r="G247" s="61">
        <f>TABLAINVENTARIOS[[#This Row],[EXISTENCIAS INICIALES]]+TABLAINVENTARIOS[[#This Row],[ENTRADAS]]-TABLAINVENTARIOS[[#This Row],[SALIDAS]]</f>
        <v>2</v>
      </c>
    </row>
    <row r="248" spans="1:7" x14ac:dyDescent="0.35">
      <c r="A248" s="61" t="s">
        <v>445</v>
      </c>
      <c r="B248" s="147" t="s">
        <v>446</v>
      </c>
      <c r="C248" s="5" t="s">
        <v>438</v>
      </c>
      <c r="D248" s="61">
        <v>4</v>
      </c>
      <c r="E248" s="61">
        <f>SUMIF(ENTRADAS[CODIGO],TABLAINVENTARIOS[[#This Row],[CODIGO]],ENTRADAS[CANTIDAD])</f>
        <v>0</v>
      </c>
      <c r="F248" s="61">
        <f>SUMIF(SALIDAS[CODIGO],TABLAINVENTARIOS[[#This Row],[CODIGO]],SALIDAS[CANTIDAD])</f>
        <v>0</v>
      </c>
      <c r="G248" s="61">
        <f>TABLAINVENTARIOS[[#This Row],[EXISTENCIAS INICIALES]]+TABLAINVENTARIOS[[#This Row],[ENTRADAS]]-TABLAINVENTARIOS[[#This Row],[SALIDAS]]</f>
        <v>4</v>
      </c>
    </row>
    <row r="249" spans="1:7" x14ac:dyDescent="0.35">
      <c r="A249" s="61" t="s">
        <v>447</v>
      </c>
      <c r="B249" s="147" t="s">
        <v>448</v>
      </c>
      <c r="C249" s="5" t="s">
        <v>438</v>
      </c>
      <c r="D249" s="61">
        <v>3</v>
      </c>
      <c r="E249" s="61">
        <f>SUMIF(ENTRADAS[CODIGO],TABLAINVENTARIOS[[#This Row],[CODIGO]],ENTRADAS[CANTIDAD])</f>
        <v>0</v>
      </c>
      <c r="F249" s="61">
        <f>SUMIF(SALIDAS[CODIGO],TABLAINVENTARIOS[[#This Row],[CODIGO]],SALIDAS[CANTIDAD])</f>
        <v>0</v>
      </c>
      <c r="G249" s="61">
        <f>TABLAINVENTARIOS[[#This Row],[EXISTENCIAS INICIALES]]+TABLAINVENTARIOS[[#This Row],[ENTRADAS]]-TABLAINVENTARIOS[[#This Row],[SALIDAS]]</f>
        <v>3</v>
      </c>
    </row>
    <row r="250" spans="1:7" x14ac:dyDescent="0.35">
      <c r="A250" s="61" t="s">
        <v>449</v>
      </c>
      <c r="B250" s="147" t="s">
        <v>450</v>
      </c>
      <c r="C250" s="5" t="s">
        <v>438</v>
      </c>
      <c r="D250" s="61">
        <v>3</v>
      </c>
      <c r="E250" s="61">
        <f>SUMIF(ENTRADAS[CODIGO],TABLAINVENTARIOS[[#This Row],[CODIGO]],ENTRADAS[CANTIDAD])</f>
        <v>0</v>
      </c>
      <c r="F250" s="61">
        <f>SUMIF(SALIDAS[CODIGO],TABLAINVENTARIOS[[#This Row],[CODIGO]],SALIDAS[CANTIDAD])</f>
        <v>0</v>
      </c>
      <c r="G250" s="61">
        <f>TABLAINVENTARIOS[[#This Row],[EXISTENCIAS INICIALES]]+TABLAINVENTARIOS[[#This Row],[ENTRADAS]]-TABLAINVENTARIOS[[#This Row],[SALIDAS]]</f>
        <v>3</v>
      </c>
    </row>
    <row r="251" spans="1:7" x14ac:dyDescent="0.35">
      <c r="A251" s="61" t="s">
        <v>451</v>
      </c>
      <c r="B251" s="147" t="s">
        <v>452</v>
      </c>
      <c r="C251" s="5" t="s">
        <v>438</v>
      </c>
      <c r="D251" s="61">
        <v>1</v>
      </c>
      <c r="E251" s="61">
        <f>SUMIF(ENTRADAS[CODIGO],TABLAINVENTARIOS[[#This Row],[CODIGO]],ENTRADAS[CANTIDAD])</f>
        <v>0</v>
      </c>
      <c r="F251" s="61">
        <f>SUMIF(SALIDAS[CODIGO],TABLAINVENTARIOS[[#This Row],[CODIGO]],SALIDAS[CANTIDAD])</f>
        <v>0</v>
      </c>
      <c r="G251" s="61">
        <f>TABLAINVENTARIOS[[#This Row],[EXISTENCIAS INICIALES]]+TABLAINVENTARIOS[[#This Row],[ENTRADAS]]-TABLAINVENTARIOS[[#This Row],[SALIDAS]]</f>
        <v>1</v>
      </c>
    </row>
    <row r="252" spans="1:7" x14ac:dyDescent="0.35">
      <c r="A252" s="61" t="s">
        <v>453</v>
      </c>
      <c r="B252" s="147" t="s">
        <v>454</v>
      </c>
      <c r="C252" s="5" t="s">
        <v>438</v>
      </c>
      <c r="D252" s="61">
        <v>3</v>
      </c>
      <c r="E252" s="61">
        <f>SUMIF(ENTRADAS[CODIGO],TABLAINVENTARIOS[[#This Row],[CODIGO]],ENTRADAS[CANTIDAD])</f>
        <v>0</v>
      </c>
      <c r="F252" s="61">
        <f>SUMIF(SALIDAS[CODIGO],TABLAINVENTARIOS[[#This Row],[CODIGO]],SALIDAS[CANTIDAD])</f>
        <v>0</v>
      </c>
      <c r="G252" s="61">
        <f>TABLAINVENTARIOS[[#This Row],[EXISTENCIAS INICIALES]]+TABLAINVENTARIOS[[#This Row],[ENTRADAS]]-TABLAINVENTARIOS[[#This Row],[SALIDAS]]</f>
        <v>3</v>
      </c>
    </row>
    <row r="253" spans="1:7" x14ac:dyDescent="0.35">
      <c r="A253" s="61" t="s">
        <v>455</v>
      </c>
      <c r="B253" s="147" t="s">
        <v>456</v>
      </c>
      <c r="C253" s="5" t="s">
        <v>438</v>
      </c>
      <c r="D253" s="61">
        <v>2</v>
      </c>
      <c r="E253" s="61">
        <f>SUMIF(ENTRADAS[CODIGO],TABLAINVENTARIOS[[#This Row],[CODIGO]],ENTRADAS[CANTIDAD])</f>
        <v>0</v>
      </c>
      <c r="F253" s="61">
        <f>SUMIF(SALIDAS[CODIGO],TABLAINVENTARIOS[[#This Row],[CODIGO]],SALIDAS[CANTIDAD])</f>
        <v>0</v>
      </c>
      <c r="G253" s="61">
        <f>TABLAINVENTARIOS[[#This Row],[EXISTENCIAS INICIALES]]+TABLAINVENTARIOS[[#This Row],[ENTRADAS]]-TABLAINVENTARIOS[[#This Row],[SALIDAS]]</f>
        <v>2</v>
      </c>
    </row>
    <row r="254" spans="1:7" x14ac:dyDescent="0.35">
      <c r="A254" s="61" t="s">
        <v>457</v>
      </c>
      <c r="B254" s="147" t="s">
        <v>458</v>
      </c>
      <c r="C254" s="5" t="s">
        <v>438</v>
      </c>
      <c r="D254" s="61">
        <v>2</v>
      </c>
      <c r="E254" s="61">
        <f>SUMIF(ENTRADAS[CODIGO],TABLAINVENTARIOS[[#This Row],[CODIGO]],ENTRADAS[CANTIDAD])</f>
        <v>0</v>
      </c>
      <c r="F254" s="61">
        <f>SUMIF(SALIDAS[CODIGO],TABLAINVENTARIOS[[#This Row],[CODIGO]],SALIDAS[CANTIDAD])</f>
        <v>0</v>
      </c>
      <c r="G254" s="61">
        <f>TABLAINVENTARIOS[[#This Row],[EXISTENCIAS INICIALES]]+TABLAINVENTARIOS[[#This Row],[ENTRADAS]]-TABLAINVENTARIOS[[#This Row],[SALIDAS]]</f>
        <v>2</v>
      </c>
    </row>
    <row r="255" spans="1:7" x14ac:dyDescent="0.35">
      <c r="A255" s="61" t="s">
        <v>459</v>
      </c>
      <c r="B255" s="147" t="s">
        <v>460</v>
      </c>
      <c r="C255" s="5" t="s">
        <v>438</v>
      </c>
      <c r="D255" s="61">
        <v>3</v>
      </c>
      <c r="E255" s="61">
        <f>SUMIF(ENTRADAS[CODIGO],TABLAINVENTARIOS[[#This Row],[CODIGO]],ENTRADAS[CANTIDAD])</f>
        <v>0</v>
      </c>
      <c r="F255" s="61">
        <f>SUMIF(SALIDAS[CODIGO],TABLAINVENTARIOS[[#This Row],[CODIGO]],SALIDAS[CANTIDAD])</f>
        <v>0</v>
      </c>
      <c r="G255" s="61">
        <f>TABLAINVENTARIOS[[#This Row],[EXISTENCIAS INICIALES]]+TABLAINVENTARIOS[[#This Row],[ENTRADAS]]-TABLAINVENTARIOS[[#This Row],[SALIDAS]]</f>
        <v>3</v>
      </c>
    </row>
    <row r="256" spans="1:7" x14ac:dyDescent="0.35">
      <c r="A256" s="61" t="s">
        <v>461</v>
      </c>
      <c r="B256" s="147" t="s">
        <v>462</v>
      </c>
      <c r="C256" s="5" t="s">
        <v>438</v>
      </c>
      <c r="D256" s="61">
        <v>3</v>
      </c>
      <c r="E256" s="61">
        <f>SUMIF(ENTRADAS[CODIGO],TABLAINVENTARIOS[[#This Row],[CODIGO]],ENTRADAS[CANTIDAD])</f>
        <v>0</v>
      </c>
      <c r="F256" s="61">
        <f>SUMIF(SALIDAS[CODIGO],TABLAINVENTARIOS[[#This Row],[CODIGO]],SALIDAS[CANTIDAD])</f>
        <v>0</v>
      </c>
      <c r="G256" s="61">
        <f>TABLAINVENTARIOS[[#This Row],[EXISTENCIAS INICIALES]]+TABLAINVENTARIOS[[#This Row],[ENTRADAS]]-TABLAINVENTARIOS[[#This Row],[SALIDAS]]</f>
        <v>3</v>
      </c>
    </row>
    <row r="257" spans="1:7" x14ac:dyDescent="0.35">
      <c r="A257" s="61" t="s">
        <v>463</v>
      </c>
      <c r="B257" s="147" t="s">
        <v>464</v>
      </c>
      <c r="C257" s="5" t="s">
        <v>438</v>
      </c>
      <c r="D257" s="61">
        <v>3</v>
      </c>
      <c r="E257" s="61">
        <f>SUMIF(ENTRADAS[CODIGO],TABLAINVENTARIOS[[#This Row],[CODIGO]],ENTRADAS[CANTIDAD])</f>
        <v>0</v>
      </c>
      <c r="F257" s="61">
        <f>SUMIF(SALIDAS[CODIGO],TABLAINVENTARIOS[[#This Row],[CODIGO]],SALIDAS[CANTIDAD])</f>
        <v>0</v>
      </c>
      <c r="G257" s="61">
        <f>TABLAINVENTARIOS[[#This Row],[EXISTENCIAS INICIALES]]+TABLAINVENTARIOS[[#This Row],[ENTRADAS]]-TABLAINVENTARIOS[[#This Row],[SALIDAS]]</f>
        <v>3</v>
      </c>
    </row>
    <row r="258" spans="1:7" x14ac:dyDescent="0.35">
      <c r="A258" s="61" t="s">
        <v>465</v>
      </c>
      <c r="B258" s="147" t="s">
        <v>466</v>
      </c>
      <c r="C258" s="5" t="s">
        <v>438</v>
      </c>
      <c r="D258" s="61">
        <v>2</v>
      </c>
      <c r="E258" s="61">
        <f>SUMIF(ENTRADAS[CODIGO],TABLAINVENTARIOS[[#This Row],[CODIGO]],ENTRADAS[CANTIDAD])</f>
        <v>0</v>
      </c>
      <c r="F258" s="61">
        <f>SUMIF(SALIDAS[CODIGO],TABLAINVENTARIOS[[#This Row],[CODIGO]],SALIDAS[CANTIDAD])</f>
        <v>0</v>
      </c>
      <c r="G258" s="61">
        <f>TABLAINVENTARIOS[[#This Row],[EXISTENCIAS INICIALES]]+TABLAINVENTARIOS[[#This Row],[ENTRADAS]]-TABLAINVENTARIOS[[#This Row],[SALIDAS]]</f>
        <v>2</v>
      </c>
    </row>
    <row r="259" spans="1:7" x14ac:dyDescent="0.35">
      <c r="A259" s="61" t="s">
        <v>467</v>
      </c>
      <c r="B259" s="147" t="s">
        <v>468</v>
      </c>
      <c r="C259" s="5" t="s">
        <v>438</v>
      </c>
      <c r="D259" s="61">
        <v>2</v>
      </c>
      <c r="E259" s="61">
        <f>SUMIF(ENTRADAS[CODIGO],TABLAINVENTARIOS[[#This Row],[CODIGO]],ENTRADAS[CANTIDAD])</f>
        <v>0</v>
      </c>
      <c r="F259" s="61">
        <f>SUMIF(SALIDAS[CODIGO],TABLAINVENTARIOS[[#This Row],[CODIGO]],SALIDAS[CANTIDAD])</f>
        <v>0</v>
      </c>
      <c r="G259" s="61">
        <f>TABLAINVENTARIOS[[#This Row],[EXISTENCIAS INICIALES]]+TABLAINVENTARIOS[[#This Row],[ENTRADAS]]-TABLAINVENTARIOS[[#This Row],[SALIDAS]]</f>
        <v>2</v>
      </c>
    </row>
    <row r="260" spans="1:7" x14ac:dyDescent="0.35">
      <c r="A260" s="61" t="s">
        <v>469</v>
      </c>
      <c r="B260" s="147" t="s">
        <v>470</v>
      </c>
      <c r="C260" s="5" t="s">
        <v>438</v>
      </c>
      <c r="D260" s="61">
        <v>3</v>
      </c>
      <c r="E260" s="61">
        <f>SUMIF(ENTRADAS[CODIGO],TABLAINVENTARIOS[[#This Row],[CODIGO]],ENTRADAS[CANTIDAD])</f>
        <v>0</v>
      </c>
      <c r="F260" s="61">
        <f>SUMIF(SALIDAS[CODIGO],TABLAINVENTARIOS[[#This Row],[CODIGO]],SALIDAS[CANTIDAD])</f>
        <v>0</v>
      </c>
      <c r="G260" s="61">
        <f>TABLAINVENTARIOS[[#This Row],[EXISTENCIAS INICIALES]]+TABLAINVENTARIOS[[#This Row],[ENTRADAS]]-TABLAINVENTARIOS[[#This Row],[SALIDAS]]</f>
        <v>3</v>
      </c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1E897-3C9B-4F8B-BEF7-4387B9914F91}">
  <sheetPr codeName="Hoja8"/>
  <dimension ref="A1:E3"/>
  <sheetViews>
    <sheetView topLeftCell="A2" workbookViewId="0">
      <selection activeCell="C19" sqref="C19"/>
    </sheetView>
  </sheetViews>
  <sheetFormatPr baseColWidth="10" defaultRowHeight="14.5" x14ac:dyDescent="0.35"/>
  <cols>
    <col min="1" max="1" width="16.81640625" customWidth="1"/>
    <col min="2" max="2" width="20.54296875" style="4" customWidth="1"/>
    <col min="3" max="3" width="33.1796875" style="28" customWidth="1"/>
    <col min="4" max="4" width="22.54296875" style="28" customWidth="1"/>
    <col min="5" max="5" width="17.26953125" customWidth="1"/>
  </cols>
  <sheetData>
    <row r="1" spans="1:5" ht="21" x14ac:dyDescent="0.5">
      <c r="A1" s="141" t="s">
        <v>6</v>
      </c>
      <c r="B1" s="141"/>
      <c r="C1" s="141"/>
      <c r="D1" s="141"/>
      <c r="E1" s="141"/>
    </row>
    <row r="2" spans="1:5" ht="18.5" x14ac:dyDescent="0.45">
      <c r="A2" s="53" t="s">
        <v>12</v>
      </c>
      <c r="B2" s="52" t="s">
        <v>0</v>
      </c>
      <c r="C2" s="52" t="s">
        <v>1</v>
      </c>
      <c r="D2" s="52" t="s">
        <v>19</v>
      </c>
      <c r="E2" s="54" t="s">
        <v>14</v>
      </c>
    </row>
    <row r="3" spans="1:5" ht="16" x14ac:dyDescent="0.4">
      <c r="A3" s="64"/>
      <c r="B3" s="63"/>
      <c r="C3" s="98"/>
      <c r="D3" s="98"/>
      <c r="E3" s="74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461CD-B161-4175-A69E-E83C1473B513}">
  <sheetPr codeName="Hoja9"/>
  <dimension ref="A1:E3"/>
  <sheetViews>
    <sheetView workbookViewId="0">
      <selection sqref="A1:E1"/>
    </sheetView>
  </sheetViews>
  <sheetFormatPr baseColWidth="10" defaultRowHeight="14.5" x14ac:dyDescent="0.35"/>
  <cols>
    <col min="1" max="1" width="17.453125" style="3" customWidth="1"/>
    <col min="2" max="2" width="17.453125" style="4" customWidth="1"/>
    <col min="3" max="3" width="44.81640625" style="28" customWidth="1"/>
    <col min="4" max="4" width="33.26953125" style="28" customWidth="1"/>
    <col min="5" max="5" width="16.1796875" style="28" customWidth="1"/>
  </cols>
  <sheetData>
    <row r="1" spans="1:5" x14ac:dyDescent="0.35">
      <c r="A1" s="115" t="s">
        <v>26</v>
      </c>
      <c r="B1" s="115"/>
      <c r="C1" s="115"/>
      <c r="D1" s="115"/>
      <c r="E1" s="115"/>
    </row>
    <row r="2" spans="1:5" x14ac:dyDescent="0.35">
      <c r="A2" s="24" t="s">
        <v>12</v>
      </c>
      <c r="B2" s="26" t="s">
        <v>0</v>
      </c>
      <c r="C2" s="26" t="s">
        <v>15</v>
      </c>
      <c r="D2" s="26" t="s">
        <v>19</v>
      </c>
      <c r="E2" s="26" t="s">
        <v>14</v>
      </c>
    </row>
    <row r="3" spans="1:5" x14ac:dyDescent="0.35">
      <c r="A3" s="25"/>
      <c r="B3" s="58"/>
      <c r="C3" s="27"/>
      <c r="D3" s="27"/>
      <c r="E3" s="27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7552D-8873-457B-B2F8-1F888021575C}">
  <sheetPr codeName="Hoja5"/>
  <dimension ref="A1:J3"/>
  <sheetViews>
    <sheetView zoomScaleNormal="100" workbookViewId="0">
      <selection sqref="A1:C1"/>
    </sheetView>
  </sheetViews>
  <sheetFormatPr baseColWidth="10" defaultRowHeight="14.5" x14ac:dyDescent="0.35"/>
  <cols>
    <col min="1" max="1" width="17.453125" style="3" customWidth="1"/>
    <col min="2" max="2" width="10.453125" style="28" customWidth="1"/>
    <col min="3" max="3" width="21.453125" style="30" customWidth="1"/>
    <col min="4" max="4" width="17.26953125" style="77" bestFit="1" customWidth="1"/>
    <col min="5" max="5" width="16.453125" bestFit="1" customWidth="1"/>
    <col min="6" max="6" width="19.1796875" bestFit="1" customWidth="1"/>
    <col min="8" max="8" width="18.453125" bestFit="1" customWidth="1"/>
    <col min="9" max="9" width="15.7265625" style="89" bestFit="1" customWidth="1"/>
    <col min="10" max="10" width="18.1796875" customWidth="1"/>
  </cols>
  <sheetData>
    <row r="1" spans="1:10" x14ac:dyDescent="0.35">
      <c r="A1" s="142" t="s">
        <v>25</v>
      </c>
      <c r="B1" s="142"/>
      <c r="C1" s="142"/>
    </row>
    <row r="2" spans="1:10" x14ac:dyDescent="0.35">
      <c r="A2" s="24" t="s">
        <v>11</v>
      </c>
      <c r="B2" s="26" t="s">
        <v>12</v>
      </c>
      <c r="C2" s="88" t="s">
        <v>481</v>
      </c>
      <c r="D2" s="93" t="s">
        <v>475</v>
      </c>
      <c r="E2" s="29" t="s">
        <v>17</v>
      </c>
      <c r="F2" s="29" t="s">
        <v>18</v>
      </c>
      <c r="G2" s="29" t="s">
        <v>16</v>
      </c>
      <c r="H2" s="29" t="s">
        <v>472</v>
      </c>
      <c r="I2" s="90" t="s">
        <v>473</v>
      </c>
      <c r="J2" s="29" t="s">
        <v>474</v>
      </c>
    </row>
    <row r="3" spans="1:10" x14ac:dyDescent="0.35">
      <c r="A3" s="31"/>
      <c r="B3" s="32"/>
      <c r="C3" s="87"/>
      <c r="D3" s="92"/>
      <c r="E3" s="33"/>
      <c r="F3" s="33"/>
      <c r="G3" s="33"/>
      <c r="H3" s="33"/>
      <c r="I3" s="91"/>
      <c r="J3" s="33"/>
    </row>
  </sheetData>
  <mergeCells count="1">
    <mergeCell ref="A1:C1"/>
  </mergeCells>
  <phoneticPr fontId="1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INICIO</vt:lpstr>
      <vt:lpstr>AGREGARPRODUCTO</vt:lpstr>
      <vt:lpstr>CONSULTA</vt:lpstr>
      <vt:lpstr>NOTAVENTA</vt:lpstr>
      <vt:lpstr>PRODUCTOS</vt:lpstr>
      <vt:lpstr>COMPRAS</vt:lpstr>
      <vt:lpstr>INVENTARIO</vt:lpstr>
      <vt:lpstr>ENTRADAS</vt:lpstr>
      <vt:lpstr>SALIDAS</vt:lpstr>
      <vt:lpstr>RESUMENVENTAS</vt:lpstr>
      <vt:lpstr>INICIO!Área_de_impresión</vt:lpstr>
      <vt:lpstr>NOTAVENTA!Área_de_impresión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Invitado 0</dc:creator>
  <cp:lastModifiedBy>Invitado 0</cp:lastModifiedBy>
  <cp:lastPrinted>2026-05-08T17:44:44Z</cp:lastPrinted>
  <dcterms:created xsi:type="dcterms:W3CDTF">2026-04-26T22:43:50Z</dcterms:created>
  <dcterms:modified xsi:type="dcterms:W3CDTF">2026-05-18T01:15:51Z</dcterms:modified>
</cp:coreProperties>
</file>