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fb5ee63a5400da/"/>
    </mc:Choice>
  </mc:AlternateContent>
  <xr:revisionPtr revIDLastSave="177" documentId="13_ncr:1_{2ED6B020-65F2-4C0F-8ED2-5FD365A75D99}" xr6:coauthVersionLast="47" xr6:coauthVersionMax="47" xr10:uidLastSave="{EFB3CD17-BC4A-4F77-8B74-DA367D178CEF}"/>
  <bookViews>
    <workbookView xWindow="11520" yWindow="0" windowWidth="11520" windowHeight="12360" xr2:uid="{00000000-000D-0000-FFFF-FFFF00000000}"/>
  </bookViews>
  <sheets>
    <sheet name="מעקב הכנסות והוצאות" sheetId="1" r:id="rId1"/>
    <sheet name="רשימה" sheetId="8" r:id="rId2"/>
    <sheet name="עו&quot;ש כולל" sheetId="7" r:id="rId3"/>
    <sheet name="מעקב שווי נקי" sheetId="2" r:id="rId4"/>
    <sheet name="עד מתי!" sheetId="3" r:id="rId5"/>
    <sheet name="חיסכון אגרסיבי" sheetId="4" r:id="rId6"/>
    <sheet name="הרכב כמגרסה" sheetId="5" r:id="rId7"/>
    <sheet name="הנחיות" sheetId="6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8" l="1"/>
  <c r="O33" i="1"/>
  <c r="Q33" i="1" s="1"/>
  <c r="O103" i="1"/>
  <c r="P103" i="1"/>
  <c r="O88" i="1"/>
  <c r="Q88" i="1" s="1"/>
  <c r="O41" i="1"/>
  <c r="A29" i="8"/>
  <c r="O86" i="1"/>
  <c r="Q86" i="1" s="1"/>
  <c r="O87" i="1"/>
  <c r="P87" i="1" s="1"/>
  <c r="O89" i="1"/>
  <c r="P89" i="1" s="1"/>
  <c r="AT29" i="8"/>
  <c r="AS29" i="8"/>
  <c r="N29" i="8"/>
  <c r="B29" i="8"/>
  <c r="C29" i="8"/>
  <c r="D29" i="8"/>
  <c r="E29" i="8"/>
  <c r="F29" i="8"/>
  <c r="H29" i="8"/>
  <c r="I29" i="8"/>
  <c r="J29" i="8"/>
  <c r="K29" i="8"/>
  <c r="L29" i="8"/>
  <c r="M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E29" i="8"/>
  <c r="I13" i="1"/>
  <c r="O75" i="1"/>
  <c r="Q75" i="1" s="1"/>
  <c r="O43" i="1"/>
  <c r="Q43" i="1" s="1"/>
  <c r="O28" i="1"/>
  <c r="P28" i="1" s="1"/>
  <c r="G3" i="7"/>
  <c r="G4" i="7"/>
  <c r="G5" i="7"/>
  <c r="G6" i="7"/>
  <c r="G7" i="7"/>
  <c r="G8" i="7"/>
  <c r="G9" i="7"/>
  <c r="G10" i="7"/>
  <c r="G11" i="7"/>
  <c r="G12" i="7"/>
  <c r="G13" i="7"/>
  <c r="G2" i="7"/>
  <c r="C45" i="1"/>
  <c r="C109" i="1" s="1"/>
  <c r="D45" i="1"/>
  <c r="D109" i="1" s="1"/>
  <c r="E45" i="1"/>
  <c r="E109" i="1" s="1"/>
  <c r="F45" i="1"/>
  <c r="F109" i="1" s="1"/>
  <c r="G45" i="1"/>
  <c r="G109" i="1" s="1"/>
  <c r="H45" i="1"/>
  <c r="H109" i="1" s="1"/>
  <c r="I45" i="1"/>
  <c r="I109" i="1" s="1"/>
  <c r="J45" i="1"/>
  <c r="C91" i="1"/>
  <c r="C110" i="1" s="1"/>
  <c r="D91" i="1"/>
  <c r="D110" i="1" s="1"/>
  <c r="E91" i="1"/>
  <c r="E110" i="1" s="1"/>
  <c r="F91" i="1"/>
  <c r="F110" i="1" s="1"/>
  <c r="G91" i="1"/>
  <c r="G110" i="1" s="1"/>
  <c r="H91" i="1"/>
  <c r="H110" i="1" s="1"/>
  <c r="I91" i="1"/>
  <c r="I110" i="1" s="1"/>
  <c r="J91" i="1"/>
  <c r="J110" i="1" s="1"/>
  <c r="O96" i="1"/>
  <c r="P96" i="1"/>
  <c r="E13" i="1"/>
  <c r="E108" i="1" s="1"/>
  <c r="F13" i="1"/>
  <c r="F108" i="1" s="1"/>
  <c r="G13" i="1"/>
  <c r="G108" i="1" s="1"/>
  <c r="H13" i="1"/>
  <c r="H108" i="1" s="1"/>
  <c r="J13" i="1"/>
  <c r="J108" i="1" s="1"/>
  <c r="D13" i="1"/>
  <c r="D108" i="1" s="1"/>
  <c r="C13" i="1"/>
  <c r="C108" i="1" s="1"/>
  <c r="K13" i="1"/>
  <c r="K108" i="1" s="1"/>
  <c r="L13" i="1"/>
  <c r="L108" i="1" s="1"/>
  <c r="M13" i="1"/>
  <c r="M108" i="1" s="1"/>
  <c r="N13" i="1"/>
  <c r="N108" i="1" s="1"/>
  <c r="O97" i="1"/>
  <c r="O98" i="1"/>
  <c r="O99" i="1"/>
  <c r="O100" i="1"/>
  <c r="O101" i="1"/>
  <c r="O102" i="1"/>
  <c r="O104" i="1"/>
  <c r="O95" i="1"/>
  <c r="O105" i="1" s="1"/>
  <c r="N45" i="1"/>
  <c r="N109" i="1" s="1"/>
  <c r="N91" i="1"/>
  <c r="N110" i="1" s="1"/>
  <c r="O84" i="1"/>
  <c r="P84" i="1" s="1"/>
  <c r="O67" i="1"/>
  <c r="P67" i="1" s="1"/>
  <c r="O68" i="1"/>
  <c r="P68" i="1" s="1"/>
  <c r="O24" i="1"/>
  <c r="Q24" i="1" s="1"/>
  <c r="B12" i="5"/>
  <c r="E12" i="5"/>
  <c r="G12" i="5"/>
  <c r="C4" i="4"/>
  <c r="B8" i="4"/>
  <c r="C3" i="4"/>
  <c r="B7" i="4"/>
  <c r="A14" i="3"/>
  <c r="A13" i="3"/>
  <c r="B5" i="3"/>
  <c r="D5" i="3"/>
  <c r="D4" i="3"/>
  <c r="D3" i="3"/>
  <c r="G47" i="2"/>
  <c r="F47" i="2"/>
  <c r="E47" i="2"/>
  <c r="G43" i="2"/>
  <c r="N37" i="2"/>
  <c r="N36" i="2"/>
  <c r="N35" i="2"/>
  <c r="G51" i="2"/>
  <c r="N34" i="2"/>
  <c r="N33" i="2"/>
  <c r="N32" i="2"/>
  <c r="N31" i="2"/>
  <c r="N30" i="2"/>
  <c r="N29" i="2"/>
  <c r="N28" i="2"/>
  <c r="N27" i="2"/>
  <c r="N26" i="2"/>
  <c r="N25" i="2"/>
  <c r="R19" i="2"/>
  <c r="L19" i="2"/>
  <c r="R18" i="2"/>
  <c r="L18" i="2"/>
  <c r="R17" i="2"/>
  <c r="L17" i="2"/>
  <c r="R16" i="2"/>
  <c r="L16" i="2"/>
  <c r="R15" i="2"/>
  <c r="L15" i="2"/>
  <c r="R14" i="2"/>
  <c r="L14" i="2"/>
  <c r="R13" i="2"/>
  <c r="L13" i="2"/>
  <c r="R12" i="2"/>
  <c r="L12" i="2"/>
  <c r="R11" i="2"/>
  <c r="L11" i="2"/>
  <c r="R10" i="2"/>
  <c r="L10" i="2"/>
  <c r="R9" i="2"/>
  <c r="L9" i="2"/>
  <c r="R8" i="2"/>
  <c r="L8" i="2"/>
  <c r="R7" i="2"/>
  <c r="L7" i="2"/>
  <c r="N105" i="1"/>
  <c r="M105" i="1"/>
  <c r="L105" i="1"/>
  <c r="K105" i="1"/>
  <c r="J105" i="1"/>
  <c r="I105" i="1"/>
  <c r="H105" i="1"/>
  <c r="G105" i="1"/>
  <c r="F105" i="1"/>
  <c r="E105" i="1"/>
  <c r="D105" i="1"/>
  <c r="C105" i="1"/>
  <c r="P104" i="1"/>
  <c r="P102" i="1"/>
  <c r="P101" i="1"/>
  <c r="P100" i="1"/>
  <c r="P99" i="1"/>
  <c r="P98" i="1"/>
  <c r="P97" i="1"/>
  <c r="P95" i="1"/>
  <c r="M91" i="1"/>
  <c r="M110" i="1" s="1"/>
  <c r="L91" i="1"/>
  <c r="L110" i="1" s="1"/>
  <c r="L45" i="1"/>
  <c r="L109" i="1" s="1"/>
  <c r="K91" i="1"/>
  <c r="K110" i="1" s="1"/>
  <c r="K45" i="1"/>
  <c r="K109" i="1" s="1"/>
  <c r="O90" i="1"/>
  <c r="Q90" i="1" s="1"/>
  <c r="O85" i="1"/>
  <c r="Q85" i="1" s="1"/>
  <c r="O83" i="1"/>
  <c r="P83" i="1" s="1"/>
  <c r="O82" i="1"/>
  <c r="Q82" i="1" s="1"/>
  <c r="O81" i="1"/>
  <c r="Q81" i="1" s="1"/>
  <c r="O80" i="1"/>
  <c r="P80" i="1" s="1"/>
  <c r="O79" i="1"/>
  <c r="P79" i="1" s="1"/>
  <c r="O78" i="1"/>
  <c r="Q78" i="1" s="1"/>
  <c r="O77" i="1"/>
  <c r="Q77" i="1" s="1"/>
  <c r="O76" i="1"/>
  <c r="P76" i="1" s="1"/>
  <c r="O74" i="1"/>
  <c r="Q74" i="1" s="1"/>
  <c r="O73" i="1"/>
  <c r="Q73" i="1" s="1"/>
  <c r="O72" i="1"/>
  <c r="P72" i="1" s="1"/>
  <c r="O71" i="1"/>
  <c r="P71" i="1" s="1"/>
  <c r="O70" i="1"/>
  <c r="P70" i="1" s="1"/>
  <c r="O69" i="1"/>
  <c r="P69" i="1" s="1"/>
  <c r="O66" i="1"/>
  <c r="P66" i="1" s="1"/>
  <c r="O65" i="1"/>
  <c r="P65" i="1" s="1"/>
  <c r="O64" i="1"/>
  <c r="P64" i="1" s="1"/>
  <c r="O63" i="1"/>
  <c r="Q63" i="1" s="1"/>
  <c r="O62" i="1"/>
  <c r="Q62" i="1" s="1"/>
  <c r="O61" i="1"/>
  <c r="Q61" i="1" s="1"/>
  <c r="O60" i="1"/>
  <c r="P60" i="1" s="1"/>
  <c r="O59" i="1"/>
  <c r="Q59" i="1" s="1"/>
  <c r="O58" i="1"/>
  <c r="P58" i="1" s="1"/>
  <c r="O57" i="1"/>
  <c r="Q57" i="1" s="1"/>
  <c r="O56" i="1"/>
  <c r="Q56" i="1" s="1"/>
  <c r="O55" i="1"/>
  <c r="P55" i="1" s="1"/>
  <c r="O54" i="1"/>
  <c r="P54" i="1" s="1"/>
  <c r="O53" i="1"/>
  <c r="Q53" i="1" s="1"/>
  <c r="O52" i="1"/>
  <c r="P52" i="1" s="1"/>
  <c r="O51" i="1"/>
  <c r="Q51" i="1" s="1"/>
  <c r="O50" i="1"/>
  <c r="Q50" i="1" s="1"/>
  <c r="O49" i="1"/>
  <c r="Q49" i="1" s="1"/>
  <c r="M45" i="1"/>
  <c r="M109" i="1" s="1"/>
  <c r="O44" i="1"/>
  <c r="P44" i="1" s="1"/>
  <c r="O42" i="1"/>
  <c r="Q42" i="1" s="1"/>
  <c r="O40" i="1"/>
  <c r="Q40" i="1" s="1"/>
  <c r="O39" i="1"/>
  <c r="Q39" i="1" s="1"/>
  <c r="O38" i="1"/>
  <c r="Q38" i="1" s="1"/>
  <c r="O37" i="1"/>
  <c r="P37" i="1" s="1"/>
  <c r="O36" i="1"/>
  <c r="P36" i="1" s="1"/>
  <c r="O35" i="1"/>
  <c r="Q35" i="1" s="1"/>
  <c r="O34" i="1"/>
  <c r="P34" i="1" s="1"/>
  <c r="O32" i="1"/>
  <c r="Q32" i="1" s="1"/>
  <c r="O31" i="1"/>
  <c r="P31" i="1" s="1"/>
  <c r="O30" i="1"/>
  <c r="Q30" i="1" s="1"/>
  <c r="O29" i="1"/>
  <c r="Q29" i="1" s="1"/>
  <c r="O27" i="1"/>
  <c r="Q27" i="1" s="1"/>
  <c r="O26" i="1"/>
  <c r="P26" i="1" s="1"/>
  <c r="O25" i="1"/>
  <c r="Q25" i="1" s="1"/>
  <c r="O23" i="1"/>
  <c r="P23" i="1" s="1"/>
  <c r="O22" i="1"/>
  <c r="Q22" i="1" s="1"/>
  <c r="O21" i="1"/>
  <c r="Q21" i="1" s="1"/>
  <c r="O20" i="1"/>
  <c r="Q20" i="1" s="1"/>
  <c r="O19" i="1"/>
  <c r="P19" i="1" s="1"/>
  <c r="O18" i="1"/>
  <c r="P18" i="1" s="1"/>
  <c r="O17" i="1"/>
  <c r="P17" i="1" s="1"/>
  <c r="O12" i="1"/>
  <c r="O11" i="1"/>
  <c r="O10" i="1"/>
  <c r="O9" i="1"/>
  <c r="O8" i="1"/>
  <c r="O7" i="1"/>
  <c r="O6" i="1"/>
  <c r="H45" i="2"/>
  <c r="H46" i="2"/>
  <c r="H48" i="2"/>
  <c r="H42" i="2"/>
  <c r="H49" i="2"/>
  <c r="H44" i="2"/>
  <c r="H52" i="2"/>
  <c r="H43" i="2"/>
  <c r="H53" i="2"/>
  <c r="H47" i="2"/>
  <c r="H51" i="2"/>
  <c r="B9" i="4"/>
  <c r="B8" i="3"/>
  <c r="H41" i="2"/>
  <c r="G41" i="2"/>
  <c r="G50" i="2"/>
  <c r="H50" i="2"/>
  <c r="D46" i="2"/>
  <c r="C45" i="2"/>
  <c r="E45" i="2"/>
  <c r="G45" i="2"/>
  <c r="F45" i="2"/>
  <c r="G49" i="2"/>
  <c r="F49" i="2"/>
  <c r="E49" i="2"/>
  <c r="C49" i="2"/>
  <c r="G42" i="2"/>
  <c r="F42" i="2"/>
  <c r="E42" i="2"/>
  <c r="D43" i="2"/>
  <c r="E46" i="2"/>
  <c r="D47" i="2"/>
  <c r="C46" i="2"/>
  <c r="C47" i="2"/>
  <c r="G46" i="2"/>
  <c r="F46" i="2"/>
  <c r="D53" i="2"/>
  <c r="F53" i="2"/>
  <c r="E53" i="2"/>
  <c r="G53" i="2"/>
  <c r="D45" i="2"/>
  <c r="C44" i="2"/>
  <c r="G44" i="2"/>
  <c r="F44" i="2"/>
  <c r="E44" i="2"/>
  <c r="G48" i="2"/>
  <c r="F48" i="2"/>
  <c r="E48" i="2"/>
  <c r="D48" i="2"/>
  <c r="D49" i="2"/>
  <c r="C48" i="2"/>
  <c r="C52" i="2"/>
  <c r="G52" i="2"/>
  <c r="F52" i="2"/>
  <c r="D52" i="2"/>
  <c r="E52" i="2"/>
  <c r="D44" i="2"/>
  <c r="C43" i="2"/>
  <c r="E43" i="2"/>
  <c r="E51" i="2"/>
  <c r="F43" i="2"/>
  <c r="F51" i="2"/>
  <c r="C53" i="2"/>
  <c r="D42" i="2"/>
  <c r="F41" i="2"/>
  <c r="C42" i="2"/>
  <c r="E41" i="2"/>
  <c r="C50" i="2"/>
  <c r="D51" i="2"/>
  <c r="C51" i="2"/>
  <c r="F50" i="2"/>
  <c r="E50" i="2"/>
  <c r="D50" i="2"/>
  <c r="Q70" i="1"/>
  <c r="Q37" i="1"/>
  <c r="P25" i="1" l="1"/>
  <c r="P33" i="1"/>
  <c r="P43" i="1"/>
  <c r="P82" i="1"/>
  <c r="Q55" i="1"/>
  <c r="Q58" i="1"/>
  <c r="Q52" i="1"/>
  <c r="P88" i="1"/>
  <c r="P61" i="1"/>
  <c r="P77" i="1"/>
  <c r="P38" i="1"/>
  <c r="Q80" i="1"/>
  <c r="P30" i="1"/>
  <c r="P49" i="1"/>
  <c r="Q89" i="1"/>
  <c r="P29" i="1"/>
  <c r="P85" i="1"/>
  <c r="P32" i="1"/>
  <c r="Q83" i="1"/>
  <c r="P45" i="1"/>
  <c r="P56" i="1"/>
  <c r="F111" i="1"/>
  <c r="F113" i="1" s="1"/>
  <c r="P41" i="1"/>
  <c r="Q41" i="1"/>
  <c r="Q36" i="1"/>
  <c r="P22" i="1"/>
  <c r="P42" i="1"/>
  <c r="Q69" i="1"/>
  <c r="M111" i="1"/>
  <c r="M112" i="1" s="1"/>
  <c r="P73" i="1"/>
  <c r="P51" i="1"/>
  <c r="P20" i="1"/>
  <c r="Q60" i="1"/>
  <c r="Q19" i="1"/>
  <c r="Q26" i="1"/>
  <c r="P63" i="1"/>
  <c r="Q87" i="1"/>
  <c r="P21" i="1"/>
  <c r="Q28" i="1"/>
  <c r="P105" i="1"/>
  <c r="Q34" i="1"/>
  <c r="P40" i="1"/>
  <c r="P53" i="1"/>
  <c r="G111" i="1"/>
  <c r="G113" i="1" s="1"/>
  <c r="Q79" i="1"/>
  <c r="P24" i="1"/>
  <c r="N111" i="1"/>
  <c r="N113" i="1" s="1"/>
  <c r="C111" i="1"/>
  <c r="C112" i="1" s="1"/>
  <c r="Q17" i="1"/>
  <c r="Q91" i="1"/>
  <c r="L111" i="1"/>
  <c r="L113" i="1" s="1"/>
  <c r="P86" i="1"/>
  <c r="E111" i="1"/>
  <c r="E112" i="1" s="1"/>
  <c r="H111" i="1"/>
  <c r="P50" i="1"/>
  <c r="P35" i="1"/>
  <c r="Q23" i="1"/>
  <c r="P39" i="1"/>
  <c r="Q44" i="1"/>
  <c r="P59" i="1"/>
  <c r="D111" i="1"/>
  <c r="D113" i="1" s="1"/>
  <c r="P81" i="1"/>
  <c r="Q76" i="1"/>
  <c r="Q64" i="1"/>
  <c r="K111" i="1"/>
  <c r="K112" i="1" s="1"/>
  <c r="O45" i="1"/>
  <c r="Q72" i="1"/>
  <c r="Q67" i="1"/>
  <c r="Q84" i="1"/>
  <c r="Q18" i="1"/>
  <c r="J109" i="1"/>
  <c r="J111" i="1" s="1"/>
  <c r="J113" i="1" s="1"/>
  <c r="P75" i="1"/>
  <c r="Q71" i="1"/>
  <c r="Q65" i="1"/>
  <c r="P74" i="1"/>
  <c r="Q68" i="1"/>
  <c r="P62" i="1"/>
  <c r="O91" i="1"/>
  <c r="P78" i="1"/>
  <c r="O13" i="1"/>
  <c r="I108" i="1"/>
  <c r="O108" i="1" s="1"/>
  <c r="P90" i="1"/>
  <c r="P57" i="1"/>
  <c r="Q54" i="1"/>
  <c r="Q31" i="1"/>
  <c r="P27" i="1"/>
  <c r="Q66" i="1"/>
  <c r="O110" i="1"/>
  <c r="I111" i="1"/>
  <c r="F112" i="1" l="1"/>
  <c r="Q45" i="1"/>
  <c r="C116" i="1" s="1"/>
  <c r="P91" i="1"/>
  <c r="C115" i="1" s="1"/>
  <c r="J112" i="1"/>
  <c r="M113" i="1"/>
  <c r="G112" i="1"/>
  <c r="E113" i="1"/>
  <c r="C113" i="1"/>
  <c r="N112" i="1"/>
  <c r="L112" i="1"/>
  <c r="H113" i="1"/>
  <c r="H112" i="1"/>
  <c r="D112" i="1"/>
  <c r="K113" i="1"/>
  <c r="O109" i="1"/>
  <c r="I113" i="1"/>
  <c r="O111" i="1"/>
  <c r="I112" i="1"/>
  <c r="O112" i="1" l="1"/>
</calcChain>
</file>

<file path=xl/sharedStrings.xml><?xml version="1.0" encoding="utf-8"?>
<sst xmlns="http://schemas.openxmlformats.org/spreadsheetml/2006/main" count="380" uniqueCount="290">
  <si>
    <t>מעקב הוצאות - הסולידית (hasolidit.com)</t>
  </si>
  <si>
    <t>http://www.hasolidit.com</t>
  </si>
  <si>
    <t>הכנסות נטו אחרי מס</t>
  </si>
  <si>
    <t>נובמבר</t>
  </si>
  <si>
    <t>דצמבר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</si>
  <si>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</si>
  <si>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</si>
  <si>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</si>
  <si>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</si>
  <si>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</si>
  <si>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</si>
  <si>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</si>
  <si>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</si>
  <si>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</si>
  <si>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</si>
  <si>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ממוצע</t>
  </si>
  <si>
    <t>הכנסה מעסק - נטו</t>
  </si>
  <si>
    <t>ריבית ודיבידנדים - נטו</t>
  </si>
  <si>
    <t>הכנסה משכירות - נטו</t>
  </si>
  <si>
    <t>קצבאות / מלגות</t>
  </si>
  <si>
    <t>הכנסה אחרת / חד פעמית</t>
  </si>
  <si>
    <t>סה"כ הכנסות</t>
  </si>
  <si>
    <t>הוצאות חיוניות (צרכים)</t>
  </si>
  <si>
    <t>סוג</t>
  </si>
  <si>
    <t>פירוט</t>
  </si>
  <si>
    <t>כמה עליכם לחסוך כדי לממן את ההוצאה לכל החיים (4%)</t>
  </si>
  <si>
    <t>כמה עליכם לחסוך כדי לממן את ההוצאה לכל החיים (3%)</t>
  </si>
  <si>
    <t>הוצאות חיוניות קבועות, חוזרות ונשנות בסכום קבוע לאורך זמן</t>
  </si>
  <si>
    <t>משכנתא / דמי שכירות</t>
  </si>
  <si>
    <t>ועד בית</t>
  </si>
  <si>
    <t>ביטוח רפואי (כולל קופ"ח)</t>
  </si>
  <si>
    <t>הוצאות תחבורה ציבורית ואופניים</t>
  </si>
  <si>
    <t>שמרטפים למיניהם (גני ילדים, צהרנים ועוד)</t>
  </si>
  <si>
    <t>ביטוח דירה</t>
  </si>
  <si>
    <t xml:space="preserve">החזרי הלוואות </t>
  </si>
  <si>
    <t>הוצאה חיונית חוזרת אחרת</t>
  </si>
  <si>
    <t>הוצאות חיוניות שעלותן משתנה לאורך זמן</t>
  </si>
  <si>
    <t>מצרכי מזון</t>
  </si>
  <si>
    <t xml:space="preserve">תרופות, בדיקות וטיפולים רפואיים </t>
  </si>
  <si>
    <t xml:space="preserve">מוצרי היגיינה </t>
  </si>
  <si>
    <t>חשבון חשמל</t>
  </si>
  <si>
    <t>חשבון גז</t>
  </si>
  <si>
    <t>חשבון מים וביוב</t>
  </si>
  <si>
    <t>חשבון טלפון עיקרי</t>
  </si>
  <si>
    <t>עמלות שירות ובירוקרטיה</t>
  </si>
  <si>
    <t>משיכת כספים (כספומט)</t>
  </si>
  <si>
    <t>מצרכי יסוד לבית (למשל: נייר טואלט, נורות)</t>
  </si>
  <si>
    <t>תיקונים דחופים בבית (לא שיפוצים)</t>
  </si>
  <si>
    <t>דו"חות וקנסות</t>
  </si>
  <si>
    <t xml:space="preserve">ייעוץ מקצועי חיוני (רו"ח, עו"ד, פסיכולוג...) </t>
  </si>
  <si>
    <t>הוצאות חיוניות על ילדים ותינוקות</t>
  </si>
  <si>
    <t>אחר (בלת"ם, מקרה חירום)</t>
  </si>
  <si>
    <t>סה"כ הוצאות חיוניות</t>
  </si>
  <si>
    <t>הוצאות שאינן חיוניות (מותרויות)</t>
  </si>
  <si>
    <t>מותרויות קבועות (הוצאות שחוזרות על עצמן בסכום קבוע)</t>
  </si>
  <si>
    <t>ביטוחים אחרים</t>
  </si>
  <si>
    <t>טלוויזיה - כבלים / לווין</t>
  </si>
  <si>
    <t>תשתית אינטרנט</t>
  </si>
  <si>
    <t>ספק אינטרנט</t>
  </si>
  <si>
    <t>סלולארי</t>
  </si>
  <si>
    <t>חוגים לילדים</t>
  </si>
  <si>
    <t>מנוי לשירותים אינטרנטיים</t>
  </si>
  <si>
    <t>שכר בעלי מקצוע (עוזרת, גנן)</t>
  </si>
  <si>
    <t>מנוי חדר כושר</t>
  </si>
  <si>
    <t>מנוי לעיתון / מגזין</t>
  </si>
  <si>
    <t>דמי חבר אחרים</t>
  </si>
  <si>
    <t>תרומות</t>
  </si>
  <si>
    <t>מותרות קבועה אחרת</t>
  </si>
  <si>
    <t>מותרויות משתנות (הוצאות שסכום עלותן משתנה)</t>
  </si>
  <si>
    <t>דלק לרכב</t>
  </si>
  <si>
    <t>טיפולים לרכב</t>
  </si>
  <si>
    <t>אוכל בחוץ (כולל מסעדות, בתי קפה, משלוחים)</t>
  </si>
  <si>
    <t>חניה</t>
  </si>
  <si>
    <t>אלכוהול, טבק</t>
  </si>
  <si>
    <t>פאבים ומועדוני לילה</t>
  </si>
  <si>
    <t>תרבות וספורט</t>
  </si>
  <si>
    <t>חופשות בארץ</t>
  </si>
  <si>
    <t>חופשות בחו"ל</t>
  </si>
  <si>
    <t>ביגוד, תכשיטים וקוסמטיקה</t>
  </si>
  <si>
    <t>רהיטים, כלי בית וגן</t>
  </si>
  <si>
    <t xml:space="preserve">שיפוץ ועיצוב הבית </t>
  </si>
  <si>
    <t>גאדג'טים ואלקטרוניקה</t>
  </si>
  <si>
    <t>מתנות</t>
  </si>
  <si>
    <t>הוצאות טיפול בחיית מחמד</t>
  </si>
  <si>
    <t>השכרת רכב</t>
  </si>
  <si>
    <t>ספרים ומוזיקה</t>
  </si>
  <si>
    <t>צעצועים לילדים</t>
  </si>
  <si>
    <t>מותרות משתנה אחרת</t>
  </si>
  <si>
    <t>סה"כ  מותרויות</t>
  </si>
  <si>
    <t>הפקדות לחיסכון (רשות / למעקב בלבד - אינן משפיעות לחיוב או לשלילה על שיעור החיסכון)</t>
  </si>
  <si>
    <t>אפיק החיסכון</t>
  </si>
  <si>
    <t>סה"כ מצטבר</t>
  </si>
  <si>
    <t>הפקדות מהברוטו (שכירים - להעתיק מהתלוש)</t>
  </si>
  <si>
    <t>הפקדות לקופת גמל</t>
  </si>
  <si>
    <t>הפקדות לקרן פנסיה</t>
  </si>
  <si>
    <t>הפקדות לביטוח מנהלים</t>
  </si>
  <si>
    <t>הפקדות מהנטו</t>
  </si>
  <si>
    <t>הפקדות לתכנית חיסכון בנקאית</t>
  </si>
  <si>
    <t>הפקדות לפוליסת חיסכון פיננסי</t>
  </si>
  <si>
    <t>הפקדות לתיק ההשקעות</t>
  </si>
  <si>
    <t>הפקדות לאפיק חיסכון אחר</t>
  </si>
  <si>
    <t>סה"כ חסכונות</t>
  </si>
  <si>
    <t>תמונת מצב</t>
  </si>
  <si>
    <t>סה"כ הכנסות נטו</t>
  </si>
  <si>
    <t>הוצאות בגין צרכים</t>
  </si>
  <si>
    <t>הוצאות בגין רצונות</t>
  </si>
  <si>
    <t>סה"כ הוצאות</t>
  </si>
  <si>
    <t>האם אני בפלוס / מינוס</t>
  </si>
  <si>
    <t>שיעור חיסכון</t>
  </si>
  <si>
    <t>הערה: שיעור החיסכון לעיל אינו כולל הפרשות לקופת גמל ולקרנות השתלמות</t>
  </si>
  <si>
    <t>סכום דרוש לפרישה (משיכת 4% מהתיק)</t>
  </si>
  <si>
    <t>סכום דרוש לפרישה (משיכת 3% מהתיק)</t>
  </si>
  <si>
    <t xml:space="preserve">לעריכת הקובץ במחשב שלכם - לחצו על "קובץ" ו"הורד כ-...".  *אל* תבקשו ממני הרשאת עריכה דרך הכפתור הכחול. זה ממש מציק. </t>
  </si>
  <si>
    <t>מעקב שווי נקי - הסולידית (hasolidit.com)</t>
  </si>
  <si>
    <t>נכסים</t>
  </si>
  <si>
    <t>נכסים מניבים נזילים (למימון פרישה מוקדמת)</t>
  </si>
  <si>
    <t>נכסים שאינם מניבים או שאינם נזילים (אינם רלוונטיים לפרישה לפני גיל 60 -- לא חובה למלא)</t>
  </si>
  <si>
    <t>מזומנים</t>
  </si>
  <si>
    <t>תיק השקעות בבנק / בית השקעות (חייב במס)</t>
  </si>
  <si>
    <t>חסכונות נזילים פטורים ממס</t>
  </si>
  <si>
    <t>נכסים מניבים אחרים, או בעלי פוטנציאל האמרה ומכירה מיידי</t>
  </si>
  <si>
    <t>השקעות לא נזילות</t>
  </si>
  <si>
    <t>נכסים לא מניבים</t>
  </si>
  <si>
    <t>מזומן (כולל עו"ש ומט"ח)</t>
  </si>
  <si>
    <t>פקדונות, תכניות חיסכון, מק"מ וקרנות כספיות</t>
  </si>
  <si>
    <t>אגרות חוב</t>
  </si>
  <si>
    <t>מניות</t>
  </si>
  <si>
    <t>קרן השתלמות</t>
  </si>
  <si>
    <t>קופת גמל נזילה</t>
  </si>
  <si>
    <t>שווי נדל"ן להשקעה</t>
  </si>
  <si>
    <t>שווי עסק בבעלותכם</t>
  </si>
  <si>
    <t xml:space="preserve">מתכות יקרות </t>
  </si>
  <si>
    <t>נכס מניב אחר</t>
  </si>
  <si>
    <t>סה"כ נכסים לפרישה מוקדמת</t>
  </si>
  <si>
    <t>חסכונות פנסיוניים (קופת גמל, ביטוח מנהלים, קרן פנסיה)</t>
  </si>
  <si>
    <t>שווי דירת מגורים</t>
  </si>
  <si>
    <t>שווי רכב</t>
  </si>
  <si>
    <t>ערך פדיון ביטוח חיים</t>
  </si>
  <si>
    <t>נכס בלתי נזיל אחר (עתיקות, בולים, יין...)</t>
  </si>
  <si>
    <t>סה"כ נכסים לא מניבים / לא נזילים</t>
  </si>
  <si>
    <t>...</t>
  </si>
  <si>
    <t>התחייבויות</t>
  </si>
  <si>
    <t>התחייבויות לטווח קצר</t>
  </si>
  <si>
    <t>התחייבויות לטווח ארוך</t>
  </si>
  <si>
    <t>אחר</t>
  </si>
  <si>
    <t>סה"כ</t>
  </si>
  <si>
    <t>לא לשכוח סימן מינוס (-) לפני כל הוצאה</t>
  </si>
  <si>
    <t>כרטיסי אשראי</t>
  </si>
  <si>
    <t>אוברדראפט</t>
  </si>
  <si>
    <t>יתרת הלוואת רכב</t>
  </si>
  <si>
    <t>הלוואות אישיות (חתונה, שיפוצים, לימודים...)</t>
  </si>
  <si>
    <t>עסקאות בתשלומים</t>
  </si>
  <si>
    <t>מס רווח הון שנותר לשלם (25% מהרווח הלא ממומש על תיק ההשקעות)</t>
  </si>
  <si>
    <t>מיסים אחרים שנותר לשלם</t>
  </si>
  <si>
    <t>יתרת משכנתא</t>
  </si>
  <si>
    <t>יתרת משכנתא שניה</t>
  </si>
  <si>
    <t>יתרת הלוואה בחשבון מסחר ממונף</t>
  </si>
  <si>
    <t>יתרת הלוואה עסקית</t>
  </si>
  <si>
    <t>התחייבויות אחרות</t>
  </si>
  <si>
    <t>סה"כ התחייבויות</t>
  </si>
  <si>
    <t>שווי נקי</t>
  </si>
  <si>
    <t>שווי נקי לפרישה מוקדמת</t>
  </si>
  <si>
    <t>שינוי חודשי (ש"ח)</t>
  </si>
  <si>
    <t>שינוי חודשי (%)</t>
  </si>
  <si>
    <t>שנות מחיה צבורות (*)</t>
  </si>
  <si>
    <t>שיעור משיכה קבוע 4% (**)</t>
  </si>
  <si>
    <t>שיעור משיכה קבוע 3% (***)</t>
  </si>
  <si>
    <t>שווי נקי כולל (לא לפרישה)</t>
  </si>
  <si>
    <t>כמה כסף אתם *באמת* צריכים כדי לחיות בחודש?</t>
  </si>
  <si>
    <t>(נדרש לחישוב מספר שנות חיסכון צבורות)</t>
  </si>
  <si>
    <t>(*)</t>
  </si>
  <si>
    <t xml:space="preserve">(*) המספר מבטא את שנות המחייה שתיק ההשקעות שלכם יכול לממן היום. </t>
  </si>
  <si>
    <t>(**)</t>
  </si>
  <si>
    <t xml:space="preserve">(**) הסכום החודשי שאותו תוכלו למשוך בבטחה מתיק ההשקעות שלכם, בסיכון נמוך שהכסף ייאזל.  </t>
  </si>
  <si>
    <t>(***)</t>
  </si>
  <si>
    <t xml:space="preserve">(***) הסכום החודשי שאותו תוכלו למשוך בבטחה מתיק ההשקעות שלכם, בסיכון אפסי שהכסף ייאזל.  </t>
  </si>
  <si>
    <t>זמן עד לחופש - הסולידית (hasolidit.com)</t>
  </si>
  <si>
    <t>מדי חודש אני מכניס/ה</t>
  </si>
  <si>
    <t>שהם</t>
  </si>
  <si>
    <t>מהכנסתי</t>
  </si>
  <si>
    <t>מדי חודש אני מוציא/ה</t>
  </si>
  <si>
    <t>כך שבסך הכל אני חוסכ/ת</t>
  </si>
  <si>
    <t>תשואה שנתית ממוצעת משוערת מתיק ההשקעות שלי:</t>
  </si>
  <si>
    <t>לאחר הפרישה, שיעור המשיכה השנתי שלי יהיה</t>
  </si>
  <si>
    <t>לאור זאת, נותרו לי עוד</t>
  </si>
  <si>
    <t>שנים לעצמאות כלכלית!</t>
  </si>
  <si>
    <t>נא הקפידו להזין קלט בריבועים האדומים בלבד.</t>
  </si>
  <si>
    <t>לפירוט נוסף על ההיגיון שמאחורי המחשבון הזה, קראו נא את הפוסטים:</t>
  </si>
  <si>
    <t>זכרו: אפקטיבית, צמצום הוצאות = הגדלת הכנסות. אז חסכו. חסכו ברבאק. הפלורוסנטים במשרד לא עושים לכם טוב.</t>
  </si>
  <si>
    <t>האפקט המדהים של חיסכון אגרסיבי</t>
  </si>
  <si>
    <t>חודשית</t>
  </si>
  <si>
    <t>שנתית</t>
  </si>
  <si>
    <t>הוצאות לפני ההתייעלות</t>
  </si>
  <si>
    <t>הוצאות לאחר ההתייעלות</t>
  </si>
  <si>
    <t>שיעור משיכה מתכונן מהתיק</t>
  </si>
  <si>
    <t>גודל הסכום שעליכם לחסוך לעצמאות כלכלית:</t>
  </si>
  <si>
    <t>לפני</t>
  </si>
  <si>
    <t>אחרי</t>
  </si>
  <si>
    <t>הפרש</t>
  </si>
  <si>
    <t>מחשבון זה נועד להמחיש את החשיבות של הקטנת ההוצאות כחלק מהחתירה לעצמאות כלכלית.</t>
  </si>
  <si>
    <t xml:space="preserve">הזינו במשבצות הוורודות את ההוצאה החודשית שלכם לפני הקיצוץ ולאחר הקיצוץ, ולאחר מכן הזינו את השיעור שבכוונתכם למשוך מתיק ההשקעות מדי שנה (4% ומטה). </t>
  </si>
  <si>
    <t>הרכב שלך כמגרסת מזומנים</t>
  </si>
  <si>
    <t xml:space="preserve">בנוסף לכך שהוא מחריב את בריאותך ואת כוכב הלכת שלך, רכבך הפרטי הוא מגרסת מזומנים יקרה מאין כמותה, המפרידה בינך לבין חופש כלכלי. </t>
  </si>
  <si>
    <t>השתמשו במחשבון זה כדי להעריך את עוצמת הנזק.</t>
  </si>
  <si>
    <t>קנינו את הרכב תמורת</t>
  </si>
  <si>
    <t>ולהערכתנו נוכל למכור אותו היום תמורת</t>
  </si>
  <si>
    <t>עד כה גמע הרכב סה"כ</t>
  </si>
  <si>
    <t>ק"מ, כאשר בשנה אחת הרכב גומע</t>
  </si>
  <si>
    <t>ק"מ.</t>
  </si>
  <si>
    <t>צריכת הדלק היא</t>
  </si>
  <si>
    <t>ק"מ לליטר.</t>
  </si>
  <si>
    <t>ליטר דלק עולה היום</t>
  </si>
  <si>
    <t>טסט שנתי לרכב עולה</t>
  </si>
  <si>
    <t>ביטוח שנתי עולה</t>
  </si>
  <si>
    <t>ואילו טיפולים שנתיים עולים</t>
  </si>
  <si>
    <t xml:space="preserve">על בסיס חישוב של </t>
  </si>
  <si>
    <t>שנות בעלות, אחזקת הרכב עולה לנו</t>
  </si>
  <si>
    <t>בשנה, או</t>
  </si>
  <si>
    <t>לקילומטר.</t>
  </si>
  <si>
    <t>כדי להשתמש בגיליון, יש תחילה לייצא אותו לאקסל או לגוגל דרייב באמצעות לחיצה על קובץ --&gt; הורד כ-...</t>
  </si>
  <si>
    <t>הזינו הנתונים בתאים הוורודים בלבד.</t>
  </si>
  <si>
    <t>עסקי</t>
  </si>
  <si>
    <t>מימון רכב</t>
  </si>
  <si>
    <t>תספורת</t>
  </si>
  <si>
    <t>כביש 6 וחוצה צפון</t>
  </si>
  <si>
    <t>הפקדות לקרן השתלמות שכיר</t>
  </si>
  <si>
    <t>הפקדות לקרן השתלמות עצמאי</t>
  </si>
  <si>
    <t>פייפאל</t>
  </si>
  <si>
    <t>מזומן</t>
  </si>
  <si>
    <t>לימודים ומצרכי לימוד</t>
  </si>
  <si>
    <t>חודש</t>
  </si>
  <si>
    <t>עו"ש חשבון משותף</t>
  </si>
  <si>
    <t>פקדונות וחסכונות</t>
  </si>
  <si>
    <t>קרן השתלמות עצמאי</t>
  </si>
  <si>
    <t>טסט לרכב</t>
  </si>
  <si>
    <t>ביטוח רכב</t>
  </si>
  <si>
    <t>שכר עבודה לידור - נטו</t>
  </si>
  <si>
    <t>שכר עבודה אלה - נטו</t>
  </si>
  <si>
    <t>ביגוד</t>
  </si>
  <si>
    <t>בחוץ</t>
  </si>
  <si>
    <t>אוכל</t>
  </si>
  <si>
    <t>דלק</t>
  </si>
  <si>
    <t>פנגו</t>
  </si>
  <si>
    <t>איקאה</t>
  </si>
  <si>
    <t>חשמל</t>
  </si>
  <si>
    <t>אינטרנט</t>
  </si>
  <si>
    <t>פארם</t>
  </si>
  <si>
    <t>אייטונס וספוטיפיי</t>
  </si>
  <si>
    <t>ארנונה</t>
  </si>
  <si>
    <t>העברות</t>
  </si>
  <si>
    <t>משכנתא</t>
  </si>
  <si>
    <t>העברה אלינו</t>
  </si>
  <si>
    <t>עתידים</t>
  </si>
  <si>
    <t>משכורת</t>
  </si>
  <si>
    <t>סטוק</t>
  </si>
  <si>
    <t>ביטוח רכב חובה</t>
  </si>
  <si>
    <t>ביטוח מקיף</t>
  </si>
  <si>
    <t>ביורוקרטיה</t>
  </si>
  <si>
    <t>תחבורה ציבורית</t>
  </si>
  <si>
    <t>מים</t>
  </si>
  <si>
    <t>תרומה</t>
  </si>
  <si>
    <t>כביש 6</t>
  </si>
  <si>
    <t>מגן מסך</t>
  </si>
  <si>
    <t>ספרים ולימודים</t>
  </si>
  <si>
    <t>סרט</t>
  </si>
  <si>
    <t>משחק</t>
  </si>
  <si>
    <t>ארנונה (דו חודשית)</t>
  </si>
  <si>
    <t>חופשה</t>
  </si>
  <si>
    <t>אלקטרוניקה</t>
  </si>
  <si>
    <t>כספומט</t>
  </si>
  <si>
    <t>דת</t>
  </si>
  <si>
    <t>שטיפת רכב</t>
  </si>
  <si>
    <t>טיפול בית</t>
  </si>
  <si>
    <t>טיפול רכב</t>
  </si>
  <si>
    <t>טסט</t>
  </si>
  <si>
    <t>רישיון רכב</t>
  </si>
  <si>
    <t>השקעות</t>
  </si>
  <si>
    <t>יציאות</t>
  </si>
  <si>
    <t>תיקונים</t>
  </si>
  <si>
    <t>נשק</t>
  </si>
  <si>
    <t>כלב</t>
  </si>
  <si>
    <t>הפקדות לביטקוין</t>
  </si>
  <si>
    <t>ביטקוין</t>
  </si>
  <si>
    <t>מיטב</t>
  </si>
  <si>
    <t>חשבון תמי 4</t>
  </si>
  <si>
    <t>באפליקציה של מקס זה חודש קדימה (למשל בשביל חודש יוני, אסתכל על יולי)</t>
  </si>
  <si>
    <t>תמי 4</t>
  </si>
  <si>
    <t>צוערים</t>
  </si>
  <si>
    <t>אלה עבודה</t>
  </si>
  <si>
    <t>לידור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</si>
</sst>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₪&quot;\ * #,##0.00_ ;_ &quot;₪&quot;\ * \-#,##0.00_ ;_ &quot;₪&quot;\ * &quot;-&quot;??_ ;_ @_ "/>
    <numFmt numFmtId="164" formatCode="[$₪-40D]#,##0.00"/>
    <numFmt numFmtId="165" formatCode="&quot;₪&quot;#,##0.00"/>
    <numFmt numFmtId="166" formatCode="&quot;₪&quot;\ #,##0.00"/>
    <numFmt numFmtId="167" formatCode="_ [$₪-40D]\ * #,##0.00_ ;_ [$₪-40D]\ * \-#,##0.00_ ;_ [$₪-40D]\ * &quot;-&quot;??_ ;_ @_ "/>
  </numFmts>
  <fonts count="29" x14ac:knownFonts="1">
    <font>
      <sz val="10"/>
      <color rgb="FF000000"/>
      <name val="Arial"/>
    </font>
    <font>
      <b/>
      <sz val="10"/>
      <color rgb="FFF3F3F3"/>
      <name val="Arial"/>
    </font>
    <font>
      <b/>
      <sz val="18"/>
      <color rgb="FFFFFFFF"/>
      <name val="Courier New"/>
    </font>
    <font>
      <sz val="10"/>
      <name val="Arial"/>
    </font>
    <font>
      <u/>
      <sz val="10"/>
      <color rgb="FF0000FF"/>
      <name val="Arial"/>
    </font>
    <font>
      <b/>
      <sz val="10"/>
      <name val="Arial"/>
    </font>
    <font>
      <b/>
      <sz val="10"/>
      <color rgb="FF0BAA1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8"/>
      <color rgb="FFFF0000"/>
      <name val="Arial"/>
    </font>
    <font>
      <sz val="10"/>
      <name val="Arial"/>
    </font>
    <font>
      <b/>
      <sz val="17"/>
      <color rgb="FFFFFFFF"/>
      <name val="Arial"/>
    </font>
    <font>
      <b/>
      <sz val="10"/>
      <color rgb="FFFFFFFF"/>
      <name val="Arial"/>
    </font>
    <font>
      <sz val="11"/>
      <name val="Arial"/>
    </font>
    <font>
      <b/>
      <sz val="10"/>
      <name val="Arial"/>
    </font>
    <font>
      <sz val="17"/>
      <color rgb="FFFFFFFF"/>
      <name val="Arial"/>
    </font>
    <font>
      <sz val="10"/>
      <color rgb="FF3C9636"/>
      <name val="Arial"/>
    </font>
    <font>
      <u/>
      <sz val="10"/>
      <color rgb="FF0000FF"/>
      <name val="Arial"/>
    </font>
    <font>
      <sz val="15"/>
      <color rgb="FF304848"/>
      <name val="Arial"/>
    </font>
    <font>
      <sz val="10"/>
      <color rgb="FFA8C0D8"/>
      <name val="Arial"/>
    </font>
    <font>
      <sz val="14"/>
      <name val="Arial"/>
    </font>
    <font>
      <b/>
      <sz val="14"/>
      <name val="Arial"/>
    </font>
    <font>
      <sz val="10"/>
      <color rgb="FF000000"/>
      <name val="Arial"/>
    </font>
    <font>
      <sz val="8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76A5AF"/>
        <bgColor rgb="FF76A5A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1155CC"/>
        <bgColor rgb="FF1155CC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3F3F3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0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4" borderId="0" xfId="0" applyFont="1" applyFill="1"/>
    <xf numFmtId="164" fontId="3" fillId="2" borderId="0" xfId="0" applyNumberFormat="1" applyFont="1" applyFill="1"/>
    <xf numFmtId="0" fontId="3" fillId="2" borderId="1" xfId="0" applyFont="1" applyFill="1" applyBorder="1"/>
    <xf numFmtId="164" fontId="6" fillId="2" borderId="1" xfId="0" applyNumberFormat="1" applyFont="1" applyFill="1" applyBorder="1"/>
    <xf numFmtId="0" fontId="5" fillId="0" borderId="0" xfId="0" applyFont="1"/>
    <xf numFmtId="0" fontId="7" fillId="6" borderId="2" xfId="0" applyFont="1" applyFill="1" applyBorder="1"/>
    <xf numFmtId="0" fontId="7" fillId="6" borderId="1" xfId="0" applyFont="1" applyFill="1" applyBorder="1"/>
    <xf numFmtId="0" fontId="8" fillId="6" borderId="1" xfId="0" applyFont="1" applyFill="1" applyBorder="1"/>
    <xf numFmtId="0" fontId="8" fillId="6" borderId="1" xfId="0" applyFont="1" applyFill="1" applyBorder="1" applyAlignment="1">
      <alignment wrapText="1"/>
    </xf>
    <xf numFmtId="0" fontId="8" fillId="6" borderId="3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164" fontId="3" fillId="0" borderId="0" xfId="0" applyNumberFormat="1" applyFont="1"/>
    <xf numFmtId="164" fontId="3" fillId="0" borderId="5" xfId="0" applyNumberFormat="1" applyFont="1" applyBorder="1"/>
    <xf numFmtId="0" fontId="3" fillId="0" borderId="4" xfId="0" applyFont="1" applyBorder="1"/>
    <xf numFmtId="0" fontId="3" fillId="2" borderId="7" xfId="0" applyFont="1" applyFill="1" applyBorder="1" applyAlignment="1">
      <alignment wrapText="1"/>
    </xf>
    <xf numFmtId="164" fontId="3" fillId="2" borderId="7" xfId="0" applyNumberFormat="1" applyFont="1" applyFill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9" fillId="2" borderId="9" xfId="0" applyFont="1" applyFill="1" applyBorder="1"/>
    <xf numFmtId="0" fontId="3" fillId="2" borderId="10" xfId="0" applyFont="1" applyFill="1" applyBorder="1"/>
    <xf numFmtId="164" fontId="10" fillId="2" borderId="10" xfId="0" applyNumberFormat="1" applyFont="1" applyFill="1" applyBorder="1"/>
    <xf numFmtId="164" fontId="3" fillId="7" borderId="7" xfId="0" applyNumberFormat="1" applyFont="1" applyFill="1" applyBorder="1"/>
    <xf numFmtId="164" fontId="3" fillId="7" borderId="8" xfId="0" applyNumberFormat="1" applyFont="1" applyFill="1" applyBorder="1"/>
    <xf numFmtId="0" fontId="5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7" fillId="6" borderId="4" xfId="0" applyFont="1" applyFill="1" applyBorder="1"/>
    <xf numFmtId="0" fontId="7" fillId="6" borderId="0" xfId="0" applyFont="1" applyFill="1"/>
    <xf numFmtId="0" fontId="8" fillId="6" borderId="0" xfId="0" applyFont="1" applyFill="1"/>
    <xf numFmtId="0" fontId="3" fillId="2" borderId="7" xfId="0" applyFont="1" applyFill="1" applyBorder="1"/>
    <xf numFmtId="0" fontId="3" fillId="2" borderId="6" xfId="0" applyFont="1" applyFill="1" applyBorder="1"/>
    <xf numFmtId="0" fontId="3" fillId="0" borderId="0" xfId="0" applyFont="1"/>
    <xf numFmtId="0" fontId="8" fillId="6" borderId="2" xfId="0" applyFont="1" applyFill="1" applyBorder="1"/>
    <xf numFmtId="0" fontId="8" fillId="6" borderId="5" xfId="0" applyFont="1" applyFill="1" applyBorder="1"/>
    <xf numFmtId="164" fontId="3" fillId="5" borderId="5" xfId="0" applyNumberFormat="1" applyFont="1" applyFill="1" applyBorder="1"/>
    <xf numFmtId="164" fontId="3" fillId="5" borderId="8" xfId="0" applyNumberFormat="1" applyFont="1" applyFill="1" applyBorder="1"/>
    <xf numFmtId="0" fontId="3" fillId="2" borderId="9" xfId="0" applyFont="1" applyFill="1" applyBorder="1"/>
    <xf numFmtId="164" fontId="3" fillId="2" borderId="10" xfId="0" applyNumberFormat="1" applyFont="1" applyFill="1" applyBorder="1"/>
    <xf numFmtId="164" fontId="3" fillId="2" borderId="11" xfId="0" applyNumberFormat="1" applyFont="1" applyFill="1" applyBorder="1"/>
    <xf numFmtId="0" fontId="5" fillId="2" borderId="12" xfId="0" applyFont="1" applyFill="1" applyBorder="1"/>
    <xf numFmtId="0" fontId="3" fillId="2" borderId="12" xfId="0" applyFont="1" applyFill="1" applyBorder="1"/>
    <xf numFmtId="0" fontId="3" fillId="2" borderId="12" xfId="0" applyFont="1" applyFill="1" applyBorder="1" applyAlignment="1">
      <alignment wrapText="1"/>
    </xf>
    <xf numFmtId="10" fontId="5" fillId="2" borderId="12" xfId="0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164" fontId="3" fillId="2" borderId="12" xfId="0" applyNumberFormat="1" applyFont="1" applyFill="1" applyBorder="1" applyAlignment="1">
      <alignment wrapText="1"/>
    </xf>
    <xf numFmtId="0" fontId="12" fillId="4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3" fillId="9" borderId="0" xfId="0" applyFont="1" applyFill="1" applyAlignment="1">
      <alignment horizontal="right" wrapText="1"/>
    </xf>
    <xf numFmtId="0" fontId="14" fillId="9" borderId="0" xfId="0" applyFont="1" applyFill="1" applyAlignment="1">
      <alignment horizontal="center" wrapText="1"/>
    </xf>
    <xf numFmtId="0" fontId="12" fillId="9" borderId="0" xfId="0" applyFont="1" applyFill="1" applyAlignment="1">
      <alignment wrapText="1"/>
    </xf>
    <xf numFmtId="0" fontId="14" fillId="10" borderId="0" xfId="0" applyFont="1" applyFill="1" applyAlignment="1">
      <alignment horizontal="center" wrapText="1"/>
    </xf>
    <xf numFmtId="0" fontId="12" fillId="9" borderId="8" xfId="0" applyFont="1" applyFill="1" applyBorder="1" applyAlignment="1">
      <alignment wrapText="1"/>
    </xf>
    <xf numFmtId="0" fontId="12" fillId="11" borderId="13" xfId="0" applyFont="1" applyFill="1" applyBorder="1" applyAlignment="1">
      <alignment wrapText="1"/>
    </xf>
    <xf numFmtId="0" fontId="12" fillId="12" borderId="14" xfId="0" applyFont="1" applyFill="1" applyBorder="1" applyAlignment="1">
      <alignment horizontal="center" wrapText="1"/>
    </xf>
    <xf numFmtId="0" fontId="12" fillId="12" borderId="14" xfId="0" applyFont="1" applyFill="1" applyBorder="1" applyAlignment="1">
      <alignment wrapText="1"/>
    </xf>
    <xf numFmtId="0" fontId="12" fillId="13" borderId="12" xfId="0" applyFont="1" applyFill="1" applyBorder="1" applyAlignment="1">
      <alignment horizontal="right" wrapText="1"/>
    </xf>
    <xf numFmtId="0" fontId="12" fillId="13" borderId="7" xfId="0" applyFont="1" applyFill="1" applyBorder="1" applyAlignment="1">
      <alignment wrapText="1"/>
    </xf>
    <xf numFmtId="0" fontId="12" fillId="11" borderId="5" xfId="0" applyFont="1" applyFill="1" applyBorder="1" applyAlignment="1">
      <alignment horizontal="left" wrapText="1"/>
    </xf>
    <xf numFmtId="164" fontId="12" fillId="14" borderId="14" xfId="0" applyNumberFormat="1" applyFont="1" applyFill="1" applyBorder="1" applyAlignment="1">
      <alignment horizontal="right" wrapText="1"/>
    </xf>
    <xf numFmtId="164" fontId="12" fillId="14" borderId="9" xfId="0" applyNumberFormat="1" applyFont="1" applyFill="1" applyBorder="1" applyAlignment="1">
      <alignment horizontal="right" wrapText="1"/>
    </xf>
    <xf numFmtId="164" fontId="12" fillId="14" borderId="10" xfId="0" applyNumberFormat="1" applyFont="1" applyFill="1" applyBorder="1" applyAlignment="1">
      <alignment horizontal="right" wrapText="1"/>
    </xf>
    <xf numFmtId="0" fontId="12" fillId="14" borderId="10" xfId="0" applyFont="1" applyFill="1" applyBorder="1" applyAlignment="1">
      <alignment horizontal="right" wrapText="1"/>
    </xf>
    <xf numFmtId="0" fontId="12" fillId="14" borderId="9" xfId="0" applyFont="1" applyFill="1" applyBorder="1" applyAlignment="1">
      <alignment horizontal="right" wrapText="1"/>
    </xf>
    <xf numFmtId="0" fontId="12" fillId="14" borderId="11" xfId="0" applyFont="1" applyFill="1" applyBorder="1" applyAlignment="1">
      <alignment horizontal="right" wrapText="1"/>
    </xf>
    <xf numFmtId="0" fontId="12" fillId="14" borderId="7" xfId="0" applyFont="1" applyFill="1" applyBorder="1" applyAlignment="1">
      <alignment horizontal="right" wrapText="1"/>
    </xf>
    <xf numFmtId="0" fontId="12" fillId="14" borderId="12" xfId="0" applyFont="1" applyFill="1" applyBorder="1" applyAlignment="1">
      <alignment horizontal="right" wrapText="1"/>
    </xf>
    <xf numFmtId="0" fontId="12" fillId="14" borderId="14" xfId="0" applyFont="1" applyFill="1" applyBorder="1" applyAlignment="1">
      <alignment horizontal="right" wrapText="1"/>
    </xf>
    <xf numFmtId="0" fontId="12" fillId="12" borderId="14" xfId="0" applyFont="1" applyFill="1" applyBorder="1" applyAlignment="1">
      <alignment horizontal="right" wrapText="1"/>
    </xf>
    <xf numFmtId="0" fontId="12" fillId="12" borderId="6" xfId="0" applyFont="1" applyFill="1" applyBorder="1" applyAlignment="1">
      <alignment horizontal="right" wrapText="1"/>
    </xf>
    <xf numFmtId="0" fontId="12" fillId="12" borderId="7" xfId="0" applyFont="1" applyFill="1" applyBorder="1" applyAlignment="1">
      <alignment horizontal="right" wrapText="1"/>
    </xf>
    <xf numFmtId="0" fontId="12" fillId="12" borderId="8" xfId="0" applyFont="1" applyFill="1" applyBorder="1" applyAlignment="1">
      <alignment horizontal="right" wrapText="1"/>
    </xf>
    <xf numFmtId="164" fontId="12" fillId="0" borderId="13" xfId="0" applyNumberFormat="1" applyFont="1" applyBorder="1" applyAlignment="1">
      <alignment horizontal="right" wrapText="1"/>
    </xf>
    <xf numFmtId="164" fontId="12" fillId="0" borderId="4" xfId="0" applyNumberFormat="1" applyFont="1" applyBorder="1" applyAlignment="1">
      <alignment horizontal="right" wrapText="1"/>
    </xf>
    <xf numFmtId="164" fontId="12" fillId="0" borderId="0" xfId="0" applyNumberFormat="1" applyFont="1" applyAlignment="1">
      <alignment horizontal="right" wrapText="1"/>
    </xf>
    <xf numFmtId="164" fontId="12" fillId="0" borderId="5" xfId="0" applyNumberFormat="1" applyFont="1" applyBorder="1" applyAlignment="1">
      <alignment horizontal="right" wrapText="1"/>
    </xf>
    <xf numFmtId="165" fontId="15" fillId="4" borderId="15" xfId="0" applyNumberFormat="1" applyFont="1" applyFill="1" applyBorder="1"/>
    <xf numFmtId="165" fontId="15" fillId="4" borderId="13" xfId="0" applyNumberFormat="1" applyFont="1" applyFill="1" applyBorder="1"/>
    <xf numFmtId="164" fontId="12" fillId="0" borderId="13" xfId="0" applyNumberFormat="1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164" fontId="12" fillId="0" borderId="0" xfId="0" applyNumberFormat="1" applyFont="1" applyAlignment="1">
      <alignment wrapText="1"/>
    </xf>
    <xf numFmtId="164" fontId="12" fillId="0" borderId="5" xfId="0" applyNumberFormat="1" applyFont="1" applyBorder="1" applyAlignment="1">
      <alignment wrapText="1"/>
    </xf>
    <xf numFmtId="0" fontId="12" fillId="11" borderId="13" xfId="0" applyFont="1" applyFill="1" applyBorder="1" applyAlignment="1">
      <alignment horizontal="center" wrapText="1"/>
    </xf>
    <xf numFmtId="164" fontId="12" fillId="0" borderId="14" xfId="0" applyNumberFormat="1" applyFont="1" applyBorder="1" applyAlignment="1">
      <alignment wrapText="1"/>
    </xf>
    <xf numFmtId="164" fontId="12" fillId="0" borderId="6" xfId="0" applyNumberFormat="1" applyFont="1" applyBorder="1" applyAlignment="1">
      <alignment wrapText="1"/>
    </xf>
    <xf numFmtId="164" fontId="12" fillId="0" borderId="7" xfId="0" applyNumberFormat="1" applyFont="1" applyBorder="1" applyAlignment="1">
      <alignment wrapText="1"/>
    </xf>
    <xf numFmtId="164" fontId="12" fillId="0" borderId="8" xfId="0" applyNumberFormat="1" applyFont="1" applyBorder="1" applyAlignment="1">
      <alignment wrapText="1"/>
    </xf>
    <xf numFmtId="165" fontId="15" fillId="4" borderId="14" xfId="0" applyNumberFormat="1" applyFont="1" applyFill="1" applyBorder="1"/>
    <xf numFmtId="0" fontId="12" fillId="0" borderId="7" xfId="0" applyFont="1" applyBorder="1" applyAlignment="1">
      <alignment wrapText="1"/>
    </xf>
    <xf numFmtId="0" fontId="13" fillId="15" borderId="5" xfId="0" applyFont="1" applyFill="1" applyBorder="1" applyAlignment="1">
      <alignment horizontal="right" wrapText="1"/>
    </xf>
    <xf numFmtId="0" fontId="3" fillId="0" borderId="5" xfId="0" applyFont="1" applyBorder="1"/>
    <xf numFmtId="0" fontId="12" fillId="16" borderId="12" xfId="0" applyFont="1" applyFill="1" applyBorder="1" applyAlignment="1">
      <alignment horizontal="right" wrapText="1"/>
    </xf>
    <xf numFmtId="0" fontId="12" fillId="16" borderId="11" xfId="0" applyFont="1" applyFill="1" applyBorder="1" applyAlignment="1">
      <alignment horizontal="right" wrapText="1"/>
    </xf>
    <xf numFmtId="0" fontId="12" fillId="11" borderId="4" xfId="0" applyFont="1" applyFill="1" applyBorder="1" applyAlignment="1">
      <alignment wrapText="1"/>
    </xf>
    <xf numFmtId="0" fontId="12" fillId="5" borderId="9" xfId="0" applyFont="1" applyFill="1" applyBorder="1" applyAlignment="1">
      <alignment horizontal="right" wrapText="1"/>
    </xf>
    <xf numFmtId="0" fontId="12" fillId="5" borderId="10" xfId="0" applyFont="1" applyFill="1" applyBorder="1" applyAlignment="1">
      <alignment horizontal="right" wrapText="1"/>
    </xf>
    <xf numFmtId="0" fontId="3" fillId="5" borderId="11" xfId="0" applyFont="1" applyFill="1" applyBorder="1" applyAlignment="1">
      <alignment wrapText="1"/>
    </xf>
    <xf numFmtId="0" fontId="3" fillId="5" borderId="10" xfId="0" applyFont="1" applyFill="1" applyBorder="1"/>
    <xf numFmtId="0" fontId="3" fillId="5" borderId="10" xfId="0" applyFont="1" applyFill="1" applyBorder="1" applyAlignment="1">
      <alignment wrapText="1"/>
    </xf>
    <xf numFmtId="0" fontId="12" fillId="5" borderId="11" xfId="0" applyFont="1" applyFill="1" applyBorder="1" applyAlignment="1">
      <alignment horizontal="right" wrapText="1"/>
    </xf>
    <xf numFmtId="0" fontId="12" fillId="5" borderId="8" xfId="0" applyFont="1" applyFill="1" applyBorder="1" applyAlignment="1">
      <alignment horizontal="right" wrapText="1"/>
    </xf>
    <xf numFmtId="164" fontId="16" fillId="0" borderId="5" xfId="0" applyNumberFormat="1" applyFont="1" applyBorder="1" applyAlignment="1">
      <alignment horizontal="right" wrapText="1"/>
    </xf>
    <xf numFmtId="0" fontId="17" fillId="17" borderId="7" xfId="0" applyFont="1" applyFill="1" applyBorder="1" applyAlignment="1">
      <alignment horizontal="right" wrapText="1"/>
    </xf>
    <xf numFmtId="0" fontId="12" fillId="17" borderId="7" xfId="0" applyFont="1" applyFill="1" applyBorder="1" applyAlignment="1">
      <alignment horizontal="right" wrapText="1"/>
    </xf>
    <xf numFmtId="0" fontId="12" fillId="17" borderId="8" xfId="0" applyFont="1" applyFill="1" applyBorder="1" applyAlignment="1">
      <alignment horizontal="right" wrapText="1"/>
    </xf>
    <xf numFmtId="165" fontId="16" fillId="0" borderId="0" xfId="0" applyNumberFormat="1" applyFont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4" fontId="12" fillId="0" borderId="0" xfId="0" applyNumberFormat="1" applyFont="1" applyAlignment="1">
      <alignment horizontal="right" wrapText="1"/>
    </xf>
    <xf numFmtId="165" fontId="12" fillId="0" borderId="0" xfId="0" applyNumberFormat="1" applyFont="1" applyAlignment="1">
      <alignment horizontal="right" wrapText="1"/>
    </xf>
    <xf numFmtId="165" fontId="12" fillId="0" borderId="5" xfId="0" applyNumberFormat="1" applyFont="1" applyBorder="1" applyAlignment="1">
      <alignment horizontal="right" wrapText="1"/>
    </xf>
    <xf numFmtId="10" fontId="18" fillId="0" borderId="0" xfId="0" applyNumberFormat="1" applyFont="1" applyAlignment="1">
      <alignment horizontal="right" wrapText="1"/>
    </xf>
    <xf numFmtId="0" fontId="12" fillId="11" borderId="14" xfId="0" applyFont="1" applyFill="1" applyBorder="1" applyAlignment="1">
      <alignment horizontal="center" wrapText="1"/>
    </xf>
    <xf numFmtId="165" fontId="16" fillId="0" borderId="7" xfId="0" applyNumberFormat="1" applyFont="1" applyBorder="1" applyAlignment="1">
      <alignment horizontal="right" wrapText="1"/>
    </xf>
    <xf numFmtId="165" fontId="12" fillId="0" borderId="7" xfId="0" applyNumberFormat="1" applyFont="1" applyBorder="1" applyAlignment="1">
      <alignment horizontal="right" wrapText="1"/>
    </xf>
    <xf numFmtId="10" fontId="18" fillId="0" borderId="7" xfId="0" applyNumberFormat="1" applyFont="1" applyBorder="1" applyAlignment="1">
      <alignment horizontal="right" wrapText="1"/>
    </xf>
    <xf numFmtId="4" fontId="12" fillId="0" borderId="7" xfId="0" applyNumberFormat="1" applyFont="1" applyBorder="1" applyAlignment="1">
      <alignment horizontal="right" wrapText="1"/>
    </xf>
    <xf numFmtId="165" fontId="12" fillId="0" borderId="8" xfId="0" applyNumberFormat="1" applyFont="1" applyBorder="1" applyAlignment="1">
      <alignment horizontal="right" wrapText="1"/>
    </xf>
    <xf numFmtId="0" fontId="16" fillId="0" borderId="0" xfId="0" applyFont="1" applyAlignment="1">
      <alignment horizontal="right" wrapText="1"/>
    </xf>
    <xf numFmtId="165" fontId="12" fillId="5" borderId="0" xfId="0" applyNumberFormat="1" applyFont="1" applyFill="1" applyAlignment="1">
      <alignment horizontal="right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12" fillId="0" borderId="0" xfId="0" applyFont="1"/>
    <xf numFmtId="0" fontId="12" fillId="0" borderId="0" xfId="0" applyFont="1" applyAlignment="1">
      <alignment horizontal="right" wrapText="1"/>
    </xf>
    <xf numFmtId="0" fontId="12" fillId="0" borderId="7" xfId="0" applyFont="1" applyBorder="1"/>
    <xf numFmtId="0" fontId="12" fillId="2" borderId="14" xfId="0" applyFont="1" applyFill="1" applyBorder="1" applyAlignment="1">
      <alignment horizontal="right" wrapText="1"/>
    </xf>
    <xf numFmtId="165" fontId="12" fillId="5" borderId="14" xfId="0" applyNumberFormat="1" applyFont="1" applyFill="1" applyBorder="1" applyAlignment="1">
      <alignment horizontal="right"/>
    </xf>
    <xf numFmtId="0" fontId="12" fillId="2" borderId="14" xfId="0" applyFont="1" applyFill="1" applyBorder="1" applyAlignment="1">
      <alignment horizontal="right"/>
    </xf>
    <xf numFmtId="10" fontId="16" fillId="2" borderId="14" xfId="0" applyNumberFormat="1" applyFont="1" applyFill="1" applyBorder="1" applyAlignment="1">
      <alignment horizontal="right"/>
    </xf>
    <xf numFmtId="0" fontId="12" fillId="2" borderId="12" xfId="0" applyFont="1" applyFill="1" applyBorder="1" applyAlignment="1">
      <alignment horizontal="right"/>
    </xf>
    <xf numFmtId="0" fontId="12" fillId="2" borderId="6" xfId="0" applyFont="1" applyFill="1" applyBorder="1" applyAlignment="1">
      <alignment horizontal="right" wrapText="1"/>
    </xf>
    <xf numFmtId="165" fontId="12" fillId="5" borderId="6" xfId="0" applyNumberFormat="1" applyFont="1" applyFill="1" applyBorder="1" applyAlignment="1">
      <alignment horizontal="right"/>
    </xf>
    <xf numFmtId="0" fontId="12" fillId="2" borderId="6" xfId="0" applyFont="1" applyFill="1" applyBorder="1" applyAlignment="1">
      <alignment horizontal="right"/>
    </xf>
    <xf numFmtId="10" fontId="16" fillId="2" borderId="6" xfId="0" applyNumberFormat="1" applyFont="1" applyFill="1" applyBorder="1" applyAlignment="1">
      <alignment horizontal="right"/>
    </xf>
    <xf numFmtId="165" fontId="12" fillId="2" borderId="6" xfId="0" applyNumberFormat="1" applyFont="1" applyFill="1" applyBorder="1" applyAlignment="1">
      <alignment horizontal="right"/>
    </xf>
    <xf numFmtId="9" fontId="12" fillId="5" borderId="6" xfId="0" applyNumberFormat="1" applyFont="1" applyFill="1" applyBorder="1" applyAlignment="1">
      <alignment horizontal="right"/>
    </xf>
    <xf numFmtId="0" fontId="12" fillId="2" borderId="6" xfId="0" applyFont="1" applyFill="1" applyBorder="1"/>
    <xf numFmtId="0" fontId="12" fillId="2" borderId="12" xfId="0" applyFont="1" applyFill="1" applyBorder="1"/>
    <xf numFmtId="4" fontId="16" fillId="2" borderId="6" xfId="0" applyNumberFormat="1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6" fillId="0" borderId="0" xfId="0" applyFont="1"/>
    <xf numFmtId="0" fontId="19" fillId="0" borderId="0" xfId="0" applyFont="1" applyAlignment="1">
      <alignment horizontal="right"/>
    </xf>
    <xf numFmtId="0" fontId="12" fillId="0" borderId="4" xfId="0" applyFont="1" applyBorder="1"/>
    <xf numFmtId="165" fontId="12" fillId="2" borderId="0" xfId="0" applyNumberFormat="1" applyFont="1" applyFill="1" applyAlignment="1">
      <alignment horizontal="right"/>
    </xf>
    <xf numFmtId="10" fontId="16" fillId="0" borderId="0" xfId="0" applyNumberFormat="1" applyFont="1" applyAlignment="1">
      <alignment horizontal="right"/>
    </xf>
    <xf numFmtId="0" fontId="12" fillId="2" borderId="0" xfId="0" applyFont="1" applyFill="1"/>
    <xf numFmtId="0" fontId="5" fillId="2" borderId="0" xfId="0" applyFont="1" applyFill="1"/>
    <xf numFmtId="165" fontId="3" fillId="2" borderId="0" xfId="0" applyNumberFormat="1" applyFont="1" applyFill="1"/>
    <xf numFmtId="165" fontId="5" fillId="2" borderId="1" xfId="0" applyNumberFormat="1" applyFont="1" applyFill="1" applyBorder="1"/>
    <xf numFmtId="0" fontId="20" fillId="0" borderId="0" xfId="0" applyFont="1"/>
    <xf numFmtId="0" fontId="21" fillId="0" borderId="0" xfId="0" applyFont="1"/>
    <xf numFmtId="0" fontId="3" fillId="0" borderId="2" xfId="0" applyFont="1" applyBorder="1"/>
    <xf numFmtId="164" fontId="16" fillId="5" borderId="1" xfId="0" applyNumberFormat="1" applyFont="1" applyFill="1" applyBorder="1" applyAlignment="1">
      <alignment horizontal="center"/>
    </xf>
    <xf numFmtId="4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165" fontId="16" fillId="5" borderId="0" xfId="0" applyNumberFormat="1" applyFont="1" applyFill="1" applyAlignment="1">
      <alignment horizontal="center"/>
    </xf>
    <xf numFmtId="165" fontId="16" fillId="5" borderId="0" xfId="0" applyNumberFormat="1" applyFont="1" applyFill="1" applyAlignment="1">
      <alignment horizontal="right"/>
    </xf>
    <xf numFmtId="0" fontId="22" fillId="8" borderId="6" xfId="0" applyFont="1" applyFill="1" applyBorder="1"/>
    <xf numFmtId="4" fontId="23" fillId="8" borderId="7" xfId="0" applyNumberFormat="1" applyFont="1" applyFill="1" applyBorder="1" applyAlignment="1">
      <alignment horizontal="center"/>
    </xf>
    <xf numFmtId="0" fontId="22" fillId="8" borderId="7" xfId="0" applyFont="1" applyFill="1" applyBorder="1"/>
    <xf numFmtId="164" fontId="23" fillId="8" borderId="7" xfId="0" applyNumberFormat="1" applyFont="1" applyFill="1" applyBorder="1" applyAlignment="1">
      <alignment horizontal="center"/>
    </xf>
    <xf numFmtId="0" fontId="22" fillId="8" borderId="8" xfId="0" applyFont="1" applyFill="1" applyBorder="1"/>
    <xf numFmtId="166" fontId="23" fillId="8" borderId="7" xfId="0" applyNumberFormat="1" applyFont="1" applyFill="1" applyBorder="1"/>
    <xf numFmtId="164" fontId="3" fillId="2" borderId="16" xfId="0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 wrapText="1"/>
    </xf>
    <xf numFmtId="17" fontId="3" fillId="11" borderId="13" xfId="0" applyNumberFormat="1" applyFont="1" applyFill="1" applyBorder="1" applyAlignment="1">
      <alignment horizontal="right" wrapText="1"/>
    </xf>
    <xf numFmtId="0" fontId="26" fillId="0" borderId="0" xfId="0" applyFont="1"/>
    <xf numFmtId="0" fontId="27" fillId="0" borderId="0" xfId="0" applyFont="1"/>
    <xf numFmtId="0" fontId="0" fillId="18" borderId="0" xfId="0" applyFill="1"/>
    <xf numFmtId="0" fontId="28" fillId="19" borderId="4" xfId="0" applyFont="1" applyFill="1" applyBorder="1"/>
    <xf numFmtId="0" fontId="27" fillId="18" borderId="0" xfId="0" applyFont="1" applyFill="1"/>
    <xf numFmtId="164" fontId="10" fillId="2" borderId="7" xfId="0" applyNumberFormat="1" applyFont="1" applyFill="1" applyBorder="1"/>
    <xf numFmtId="0" fontId="8" fillId="6" borderId="17" xfId="0" applyFont="1" applyFill="1" applyBorder="1"/>
    <xf numFmtId="164" fontId="3" fillId="5" borderId="17" xfId="0" applyNumberFormat="1" applyFont="1" applyFill="1" applyBorder="1"/>
    <xf numFmtId="164" fontId="6" fillId="2" borderId="0" xfId="0" applyNumberFormat="1" applyFont="1" applyFill="1"/>
    <xf numFmtId="164" fontId="3" fillId="2" borderId="12" xfId="0" applyNumberFormat="1" applyFont="1" applyFill="1" applyBorder="1" applyAlignment="1">
      <alignment horizontal="center" shrinkToFit="1"/>
    </xf>
    <xf numFmtId="164" fontId="3" fillId="2" borderId="12" xfId="0" applyNumberFormat="1" applyFont="1" applyFill="1" applyBorder="1" applyAlignment="1">
      <alignment shrinkToFit="1"/>
    </xf>
    <xf numFmtId="0" fontId="0" fillId="0" borderId="0" xfId="0"/>
    <xf numFmtId="0" fontId="3" fillId="2" borderId="0" xfId="0" applyFont="1" applyFill="1" applyAlignment="1">
      <alignment vertical="center" wrapText="1"/>
    </xf>
    <xf numFmtId="0" fontId="0" fillId="0" borderId="0" xfId="0"/>
    <xf numFmtId="0" fontId="11" fillId="8" borderId="0" xfId="0" applyFont="1" applyFill="1"/>
    <xf numFmtId="0" fontId="2" fillId="3" borderId="0" xfId="0" applyFont="1" applyFill="1" applyAlignment="1">
      <alignment horizontal="center" vertical="center"/>
    </xf>
    <xf numFmtId="0" fontId="9" fillId="7" borderId="4" xfId="0" applyFont="1" applyFill="1" applyBorder="1" applyAlignment="1">
      <alignment vertical="center" wrapText="1"/>
    </xf>
    <xf numFmtId="0" fontId="3" fillId="0" borderId="4" xfId="0" applyFont="1" applyBorder="1"/>
    <xf numFmtId="0" fontId="3" fillId="0" borderId="6" xfId="0" applyFont="1" applyBorder="1"/>
    <xf numFmtId="0" fontId="5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wrapText="1"/>
    </xf>
    <xf numFmtId="0" fontId="14" fillId="10" borderId="7" xfId="0" applyFont="1" applyFill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14" fillId="9" borderId="6" xfId="0" applyFont="1" applyFill="1" applyBorder="1" applyAlignment="1">
      <alignment horizontal="center" wrapText="1"/>
    </xf>
    <xf numFmtId="0" fontId="12" fillId="12" borderId="6" xfId="0" applyFont="1" applyFill="1" applyBorder="1" applyAlignment="1">
      <alignment horizontal="center" wrapText="1"/>
    </xf>
    <xf numFmtId="0" fontId="12" fillId="12" borderId="4" xfId="0" applyFont="1" applyFill="1" applyBorder="1" applyAlignment="1">
      <alignment horizontal="center" wrapText="1"/>
    </xf>
    <xf numFmtId="0" fontId="14" fillId="15" borderId="9" xfId="0" applyFont="1" applyFill="1" applyBorder="1" applyAlignment="1">
      <alignment horizontal="center" wrapText="1"/>
    </xf>
    <xf numFmtId="0" fontId="3" fillId="0" borderId="10" xfId="0" applyFont="1" applyBorder="1"/>
    <xf numFmtId="0" fontId="3" fillId="0" borderId="11" xfId="0" applyFont="1" applyBorder="1"/>
    <xf numFmtId="0" fontId="12" fillId="16" borderId="0" xfId="0" applyFont="1" applyFill="1" applyAlignment="1">
      <alignment horizontal="center" wrapText="1"/>
    </xf>
    <xf numFmtId="0" fontId="3" fillId="0" borderId="5" xfId="0" applyFont="1" applyBorder="1"/>
    <xf numFmtId="0" fontId="12" fillId="16" borderId="9" xfId="0" applyFont="1" applyFill="1" applyBorder="1" applyAlignment="1">
      <alignment horizontal="center" wrapText="1"/>
    </xf>
    <xf numFmtId="0" fontId="12" fillId="13" borderId="9" xfId="0" applyFont="1" applyFill="1" applyBorder="1" applyAlignment="1">
      <alignment horizontal="center" wrapText="1"/>
    </xf>
    <xf numFmtId="0" fontId="12" fillId="0" borderId="0" xfId="0" applyFont="1" applyAlignment="1">
      <alignment horizontal="right"/>
    </xf>
    <xf numFmtId="0" fontId="16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11"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BAA10"/>
          <bgColor rgb="FF0BAA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7" formatCode="_ [$₪-40D]\ * #,##0.00_ ;_ [$₪-40D]\ * \-#,##0.00_ ;_ [$₪-40D]\ * &quot;-&quot;??_ ;_ @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7" formatCode="_ [$₪-40D]\ * #,##0.00_ ;_ [$₪-40D]\ * \-#,##0.00_ ;_ [$₪-40D]\ * &quot;-&quot;??_ ;_ @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he-IL" sz="1600" b="1">
                <a:solidFill>
                  <a:srgbClr val="000000"/>
                </a:solidFill>
                <a:latin typeface="Roboto"/>
              </a:rPr>
              <a:t>מעקב שווי נקי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'מעקב שווי נקי'!$B$40</c:f>
              <c:strCache>
                <c:ptCount val="1"/>
                <c:pt idx="0">
                  <c:v>שווי נקי לפרישה מוקדמת</c:v>
                </c:pt>
              </c:strCache>
            </c:strRef>
          </c:tx>
          <c:spPr>
            <a:solidFill>
              <a:srgbClr val="85200C"/>
            </a:solidFill>
          </c:spPr>
          <c:invertIfNegative val="1"/>
          <c:cat>
            <c:strRef>
              <c:f>'מעקב שווי נקי'!$A$41:$A$53</c:f>
              <c:strCache>
                <c:ptCount val="13"/>
                <c:pt idx="0">
                  <c:v>ינו-21</c:v>
                </c:pt>
                <c:pt idx="1">
                  <c:v>פבר-21</c:v>
                </c:pt>
                <c:pt idx="2">
                  <c:v>מרץ-21</c:v>
                </c:pt>
                <c:pt idx="3">
                  <c:v>אפר-21</c:v>
                </c:pt>
                <c:pt idx="4">
                  <c:v>מאי-21</c:v>
                </c:pt>
                <c:pt idx="5">
                  <c:v>יונ-21</c:v>
                </c:pt>
                <c:pt idx="6">
                  <c:v>יול-21</c:v>
                </c:pt>
                <c:pt idx="7">
                  <c:v>אוג-21</c:v>
                </c:pt>
                <c:pt idx="8">
                  <c:v>ספט-21</c:v>
                </c:pt>
                <c:pt idx="9">
                  <c:v>אוק-21</c:v>
                </c:pt>
                <c:pt idx="10">
                  <c:v>נוב-21</c:v>
                </c:pt>
                <c:pt idx="11">
                  <c:v>דצמ-21</c:v>
                </c:pt>
                <c:pt idx="12">
                  <c:v>...</c:v>
                </c:pt>
              </c:strCache>
            </c:strRef>
          </c:cat>
          <c:val>
            <c:numRef>
              <c:f>'מעקב שווי נקי'!$B$41:$B$53</c:f>
              <c:numCache>
                <c:formatCode>"₪"#,##0.00</c:formatCode>
                <c:ptCount val="1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B2C-483A-8B73-1F668BB62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65992"/>
        <c:axId val="763722786"/>
      </c:barChart>
      <c:catAx>
        <c:axId val="22256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he-IL" b="0">
                    <a:solidFill>
                      <a:srgbClr val="000000"/>
                    </a:solidFill>
                    <a:latin typeface="Roboto"/>
                  </a:rPr>
                  <a:t>תאריך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he-IL"/>
          </a:p>
        </c:txPr>
        <c:crossAx val="763722786"/>
        <c:crosses val="autoZero"/>
        <c:auto val="1"/>
        <c:lblAlgn val="ctr"/>
        <c:lblOffset val="100"/>
        <c:noMultiLvlLbl val="1"/>
      </c:catAx>
      <c:valAx>
        <c:axId val="763722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he-IL"/>
              </a:p>
            </c:rich>
          </c:tx>
          <c:overlay val="0"/>
        </c:title>
        <c:numFmt formatCode="&quot;₪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he-IL"/>
          </a:p>
        </c:txPr>
        <c:crossAx val="222565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37</xdr:row>
      <xdr:rowOff>523875</xdr:rowOff>
    </xdr:from>
    <xdr:ext cx="5715000" cy="3533775"/>
    <xdr:graphicFrame macro="">
      <xdr:nvGraphicFramePr>
        <xdr:cNvPr id="2" name="Chart 1" title="תרשים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8336BC-1B6A-4399-9D49-B49C21836285}" name="טבלה1" displayName="טבלה1" ref="A1:G13" totalsRowShown="0" headerRowDxfId="10" dataDxfId="9">
  <autoFilter ref="A1:G13" xr:uid="{9259909F-3E7E-42AA-A813-F2AE0E290518}"/>
  <tableColumns count="7">
    <tableColumn id="1" xr3:uid="{57B5A76F-D5DD-4DF5-9A39-1F30A1B15542}" name="חודש" dataDxfId="8"/>
    <tableColumn id="3" xr3:uid="{EE500E25-E8D2-4937-BECD-A1EDC398FDF4}" name="עו&quot;ש חשבון משותף" dataDxfId="7"/>
    <tableColumn id="8" xr3:uid="{F9E3FC89-11AE-41CE-8250-89DE111E1F8D}" name="פקדונות וחסכונות" dataDxfId="6" dataCellStyle="Currency"/>
    <tableColumn id="4" xr3:uid="{F661D0A1-F405-489F-9056-0DB38B346099}" name="פייפאל" dataDxfId="5"/>
    <tableColumn id="7" xr3:uid="{79453ACA-3CD6-433B-B13C-D8DB06756C54}" name="אחר" dataDxfId="4" dataCellStyle="Currency"/>
    <tableColumn id="5" xr3:uid="{2FFBDD5A-74F1-4F1B-BB5A-0E61EAAEA698}" name="מזומן" dataDxfId="3"/>
    <tableColumn id="6" xr3:uid="{40D3AC30-CE43-4451-A0D8-182563BA3377}" name="סה&quot;כ" dataDxfId="2">
      <calculatedColumnFormula>SUM(B2:F2)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asolidi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1"/>
  <sheetViews>
    <sheetView rightToLeft="1" tabSelected="1" topLeftCell="B21" workbookViewId="0">
      <selection activeCell="E25" sqref="E25"/>
    </sheetView>
  </sheetViews>
  <sheetFormatPr defaultColWidth="14.44140625" defaultRowHeight="15.75" customHeight="1" x14ac:dyDescent="0.25"/>
  <cols>
    <col min="1" max="1" width="9.88671875" customWidth="1"/>
    <col min="2" max="2" width="23.6640625" customWidth="1"/>
    <col min="3" max="3" width="14.109375" customWidth="1"/>
    <col min="4" max="4" width="11.5546875" customWidth="1"/>
    <col min="5" max="14" width="10.6640625" customWidth="1"/>
    <col min="15" max="15" width="10.88671875" customWidth="1"/>
  </cols>
  <sheetData>
    <row r="1" spans="1:17" ht="13.2" x14ac:dyDescent="0.25">
      <c r="A1" s="1"/>
      <c r="B1" s="1"/>
      <c r="C1" s="186" t="s">
        <v>0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7" ht="13.2" x14ac:dyDescent="0.25">
      <c r="A2" s="2"/>
      <c r="B2" s="3" t="s">
        <v>1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7" ht="15.75" customHeight="1" x14ac:dyDescent="0.25">
      <c r="D3" t="s">
        <v>285</v>
      </c>
    </row>
    <row r="5" spans="1:17" ht="13.2" x14ac:dyDescent="0.25">
      <c r="A5" s="4" t="s">
        <v>2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3</v>
      </c>
      <c r="N5" s="2" t="s">
        <v>4</v>
      </c>
      <c r="O5" s="2" t="s">
        <v>15</v>
      </c>
    </row>
    <row r="6" spans="1:17" ht="13.2" x14ac:dyDescent="0.25">
      <c r="A6" s="2"/>
      <c r="B6" s="2" t="s">
        <v>236</v>
      </c>
      <c r="C6" s="178">
        <v>12407</v>
      </c>
      <c r="D6" s="178">
        <v>5475</v>
      </c>
      <c r="E6" s="178">
        <v>3728</v>
      </c>
      <c r="F6" s="178">
        <v>20840</v>
      </c>
      <c r="G6" s="178"/>
      <c r="H6" s="178">
        <v>1271</v>
      </c>
      <c r="I6" s="178"/>
      <c r="J6" s="178"/>
      <c r="K6" s="178"/>
      <c r="L6" s="178"/>
      <c r="M6" s="178"/>
      <c r="N6" s="178"/>
      <c r="O6" s="5">
        <f t="shared" ref="O6:O13" si="0">AVERAGE(C6:N6)</f>
        <v>8744.2000000000007</v>
      </c>
    </row>
    <row r="7" spans="1:17" ht="13.2" x14ac:dyDescent="0.25">
      <c r="A7" s="2"/>
      <c r="B7" s="2" t="s">
        <v>237</v>
      </c>
      <c r="C7" s="178">
        <v>3128</v>
      </c>
      <c r="D7" s="178">
        <v>2916</v>
      </c>
      <c r="E7" s="178">
        <v>3860</v>
      </c>
      <c r="F7" s="178">
        <v>3300</v>
      </c>
      <c r="G7" s="178">
        <v>1248</v>
      </c>
      <c r="H7" s="178">
        <v>1292</v>
      </c>
      <c r="I7" s="178"/>
      <c r="J7" s="178"/>
      <c r="K7" s="178"/>
      <c r="L7" s="178"/>
      <c r="M7" s="178"/>
      <c r="N7" s="178"/>
      <c r="O7" s="5">
        <f>AVERAGE(C7:N7)</f>
        <v>2624</v>
      </c>
    </row>
    <row r="8" spans="1:17" ht="13.2" x14ac:dyDescent="0.25">
      <c r="A8" s="2"/>
      <c r="B8" s="2" t="s">
        <v>16</v>
      </c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5" t="e">
        <f>AVERAGE(C8:N8)</f>
        <v>#DIV/0!</v>
      </c>
    </row>
    <row r="9" spans="1:17" ht="13.2" x14ac:dyDescent="0.25">
      <c r="A9" s="2"/>
      <c r="B9" s="2" t="s">
        <v>17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5" t="e">
        <f t="shared" si="0"/>
        <v>#DIV/0!</v>
      </c>
    </row>
    <row r="10" spans="1:17" ht="13.2" x14ac:dyDescent="0.25">
      <c r="A10" s="2"/>
      <c r="B10" s="2" t="s">
        <v>18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5" t="e">
        <f t="shared" si="0"/>
        <v>#DIV/0!</v>
      </c>
    </row>
    <row r="11" spans="1:17" ht="13.2" x14ac:dyDescent="0.25">
      <c r="A11" s="2"/>
      <c r="B11" s="2" t="s">
        <v>19</v>
      </c>
      <c r="C11" s="178">
        <v>2000</v>
      </c>
      <c r="D11" s="178">
        <v>1000</v>
      </c>
      <c r="E11" s="178"/>
      <c r="F11" s="178">
        <v>17000</v>
      </c>
      <c r="G11" s="178">
        <v>1153</v>
      </c>
      <c r="H11" s="178">
        <v>2000</v>
      </c>
      <c r="I11" s="178"/>
      <c r="J11" s="178"/>
      <c r="K11" s="178"/>
      <c r="L11" s="178"/>
      <c r="M11" s="178"/>
      <c r="N11" s="178"/>
      <c r="O11" s="5">
        <f t="shared" si="0"/>
        <v>4630.6000000000004</v>
      </c>
    </row>
    <row r="12" spans="1:17" ht="13.2" x14ac:dyDescent="0.25">
      <c r="A12" s="2"/>
      <c r="B12" s="2" t="s">
        <v>20</v>
      </c>
      <c r="C12" s="178">
        <v>24</v>
      </c>
      <c r="D12" s="178">
        <v>3513</v>
      </c>
      <c r="E12" s="178">
        <v>6528</v>
      </c>
      <c r="F12" s="178">
        <v>2828</v>
      </c>
      <c r="G12" s="178">
        <v>1041</v>
      </c>
      <c r="H12" s="178">
        <v>3444</v>
      </c>
      <c r="I12" s="178"/>
      <c r="J12" s="178"/>
      <c r="K12" s="178"/>
      <c r="L12" s="178"/>
      <c r="M12" s="178"/>
      <c r="N12" s="178"/>
      <c r="O12" s="5">
        <f t="shared" si="0"/>
        <v>2896.3333333333335</v>
      </c>
    </row>
    <row r="13" spans="1:17" ht="13.2" x14ac:dyDescent="0.25">
      <c r="A13" s="2"/>
      <c r="B13" s="6" t="s">
        <v>21</v>
      </c>
      <c r="C13" s="179">
        <f>SUM(C6:C12)</f>
        <v>17559</v>
      </c>
      <c r="D13" s="179">
        <f>SUM(D6:D12)</f>
        <v>12904</v>
      </c>
      <c r="E13" s="179">
        <f t="shared" ref="E13:J13" si="1">SUM(E6:E12)</f>
        <v>14116</v>
      </c>
      <c r="F13" s="179">
        <f t="shared" si="1"/>
        <v>43968</v>
      </c>
      <c r="G13" s="179">
        <f t="shared" si="1"/>
        <v>3442</v>
      </c>
      <c r="H13" s="179">
        <f t="shared" si="1"/>
        <v>8007</v>
      </c>
      <c r="I13" s="179">
        <f t="shared" si="1"/>
        <v>0</v>
      </c>
      <c r="J13" s="179">
        <f t="shared" si="1"/>
        <v>0</v>
      </c>
      <c r="K13" s="179">
        <f>SUM(K6:K12)</f>
        <v>0</v>
      </c>
      <c r="L13" s="179">
        <f t="shared" ref="L13:N13" si="2">SUM(L6:L12)</f>
        <v>0</v>
      </c>
      <c r="M13" s="179">
        <f>SUM(M6:M12)</f>
        <v>0</v>
      </c>
      <c r="N13" s="179">
        <f t="shared" si="2"/>
        <v>0</v>
      </c>
      <c r="O13" s="7">
        <f t="shared" si="0"/>
        <v>8333</v>
      </c>
    </row>
    <row r="15" spans="1:17" ht="13.2" x14ac:dyDescent="0.25">
      <c r="A15" s="8" t="s">
        <v>22</v>
      </c>
    </row>
    <row r="16" spans="1:17" ht="52.8" x14ac:dyDescent="0.25">
      <c r="A16" s="9" t="s">
        <v>23</v>
      </c>
      <c r="B16" s="10" t="s">
        <v>24</v>
      </c>
      <c r="C16" s="177" t="s">
        <v>5</v>
      </c>
      <c r="D16" s="177" t="s">
        <v>6</v>
      </c>
      <c r="E16" s="177" t="s">
        <v>7</v>
      </c>
      <c r="F16" s="177" t="s">
        <v>8</v>
      </c>
      <c r="G16" s="177" t="s">
        <v>9</v>
      </c>
      <c r="H16" s="177" t="s">
        <v>10</v>
      </c>
      <c r="I16" s="177" t="s">
        <v>11</v>
      </c>
      <c r="J16" s="177" t="s">
        <v>12</v>
      </c>
      <c r="K16" s="177" t="s">
        <v>13</v>
      </c>
      <c r="L16" s="177" t="s">
        <v>14</v>
      </c>
      <c r="M16" s="177" t="s">
        <v>3</v>
      </c>
      <c r="N16" s="177" t="s">
        <v>4</v>
      </c>
      <c r="O16" s="11" t="s">
        <v>15</v>
      </c>
      <c r="P16" s="12" t="s">
        <v>25</v>
      </c>
      <c r="Q16" s="13" t="s">
        <v>26</v>
      </c>
    </row>
    <row r="17" spans="1:17" ht="13.2" x14ac:dyDescent="0.25">
      <c r="A17" s="187" t="s">
        <v>27</v>
      </c>
      <c r="B17" s="14" t="s">
        <v>28</v>
      </c>
      <c r="C17" s="178">
        <v>1205</v>
      </c>
      <c r="D17" s="178">
        <v>2310.9299999999998</v>
      </c>
      <c r="E17" s="178">
        <v>2290.3200000000002</v>
      </c>
      <c r="F17" s="178">
        <v>2314.7800000000002</v>
      </c>
      <c r="G17" s="178">
        <v>2308.3200000000002</v>
      </c>
      <c r="H17" s="178">
        <v>2326.7800000000002</v>
      </c>
      <c r="I17" s="178"/>
      <c r="J17" s="178"/>
      <c r="K17" s="178"/>
      <c r="L17" s="178"/>
      <c r="M17" s="178"/>
      <c r="N17" s="178"/>
      <c r="O17" s="5">
        <f t="shared" ref="O17:O45" si="3">AVERAGE(C17:N17)</f>
        <v>2126.021666666667</v>
      </c>
      <c r="P17" s="15">
        <f t="shared" ref="P17:P44" si="4">O17*300</f>
        <v>637806.50000000012</v>
      </c>
      <c r="Q17" s="16">
        <f t="shared" ref="Q17:Q44" si="5">O17*400</f>
        <v>850408.66666666674</v>
      </c>
    </row>
    <row r="18" spans="1:17" ht="13.2" x14ac:dyDescent="0.25">
      <c r="A18" s="188"/>
      <c r="B18" s="14" t="s">
        <v>266</v>
      </c>
      <c r="C18" s="178"/>
      <c r="D18" s="178">
        <v>391</v>
      </c>
      <c r="E18" s="178"/>
      <c r="F18" s="178">
        <v>392</v>
      </c>
      <c r="G18" s="178"/>
      <c r="H18" s="178">
        <v>404</v>
      </c>
      <c r="I18" s="178"/>
      <c r="J18" s="178"/>
      <c r="K18" s="178"/>
      <c r="L18" s="178"/>
      <c r="M18" s="178"/>
      <c r="N18" s="178"/>
      <c r="O18" s="5">
        <f t="shared" si="3"/>
        <v>395.66666666666669</v>
      </c>
      <c r="P18" s="15">
        <f t="shared" si="4"/>
        <v>118700</v>
      </c>
      <c r="Q18" s="16">
        <f t="shared" si="5"/>
        <v>158266.66666666669</v>
      </c>
    </row>
    <row r="19" spans="1:17" ht="13.2" x14ac:dyDescent="0.25">
      <c r="A19" s="188"/>
      <c r="B19" s="2" t="s">
        <v>29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5" t="e">
        <f t="shared" si="3"/>
        <v>#DIV/0!</v>
      </c>
      <c r="P19" s="15" t="e">
        <f t="shared" si="4"/>
        <v>#DIV/0!</v>
      </c>
      <c r="Q19" s="16" t="e">
        <f t="shared" si="5"/>
        <v>#DIV/0!</v>
      </c>
    </row>
    <row r="20" spans="1:17" ht="13.2" x14ac:dyDescent="0.25">
      <c r="A20" s="188"/>
      <c r="B20" s="14" t="s">
        <v>30</v>
      </c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5" t="e">
        <f t="shared" si="3"/>
        <v>#DIV/0!</v>
      </c>
      <c r="P20" s="15" t="e">
        <f t="shared" si="4"/>
        <v>#DIV/0!</v>
      </c>
      <c r="Q20" s="16" t="e">
        <f t="shared" si="5"/>
        <v>#DIV/0!</v>
      </c>
    </row>
    <row r="21" spans="1:17" ht="26.4" x14ac:dyDescent="0.25">
      <c r="A21" s="188"/>
      <c r="B21" s="14" t="s">
        <v>31</v>
      </c>
      <c r="C21" s="178"/>
      <c r="D21" s="178"/>
      <c r="E21" s="178"/>
      <c r="F21" s="178"/>
      <c r="G21" s="178"/>
      <c r="H21" s="178">
        <v>33</v>
      </c>
      <c r="I21" s="178"/>
      <c r="J21" s="178"/>
      <c r="K21" s="178"/>
      <c r="L21" s="178"/>
      <c r="M21" s="178"/>
      <c r="N21" s="178"/>
      <c r="O21" s="5">
        <f t="shared" si="3"/>
        <v>33</v>
      </c>
      <c r="P21" s="15">
        <f t="shared" si="4"/>
        <v>9900</v>
      </c>
      <c r="Q21" s="16">
        <f t="shared" si="5"/>
        <v>13200</v>
      </c>
    </row>
    <row r="22" spans="1:17" ht="26.4" x14ac:dyDescent="0.25">
      <c r="A22" s="188"/>
      <c r="B22" s="14" t="s">
        <v>32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5" t="e">
        <f t="shared" si="3"/>
        <v>#DIV/0!</v>
      </c>
      <c r="P22" s="15" t="e">
        <f t="shared" si="4"/>
        <v>#DIV/0!</v>
      </c>
      <c r="Q22" s="16" t="e">
        <f t="shared" si="5"/>
        <v>#DIV/0!</v>
      </c>
    </row>
    <row r="23" spans="1:17" ht="13.2" x14ac:dyDescent="0.25">
      <c r="A23" s="188"/>
      <c r="B23" s="14" t="s">
        <v>33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5" t="e">
        <f t="shared" si="3"/>
        <v>#DIV/0!</v>
      </c>
      <c r="P23" s="15" t="e">
        <f t="shared" si="4"/>
        <v>#DIV/0!</v>
      </c>
      <c r="Q23" s="16" t="e">
        <f t="shared" si="5"/>
        <v>#DIV/0!</v>
      </c>
    </row>
    <row r="24" spans="1:17" ht="13.2" x14ac:dyDescent="0.25">
      <c r="A24" s="188"/>
      <c r="B24" s="14" t="s">
        <v>222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5" t="e">
        <f t="shared" ref="O24" si="6">AVERAGE(C24:N24)</f>
        <v>#DIV/0!</v>
      </c>
      <c r="P24" s="15" t="e">
        <f t="shared" ref="P24" si="7">O24*300</f>
        <v>#DIV/0!</v>
      </c>
      <c r="Q24" s="16" t="e">
        <f t="shared" ref="Q24" si="8">O24*400</f>
        <v>#DIV/0!</v>
      </c>
    </row>
    <row r="25" spans="1:17" ht="13.2" x14ac:dyDescent="0.25">
      <c r="A25" s="188"/>
      <c r="B25" s="14" t="s">
        <v>34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5" t="e">
        <f t="shared" si="3"/>
        <v>#DIV/0!</v>
      </c>
      <c r="P25" s="15" t="e">
        <f t="shared" si="4"/>
        <v>#DIV/0!</v>
      </c>
      <c r="Q25" s="16" t="e">
        <f t="shared" si="5"/>
        <v>#DIV/0!</v>
      </c>
    </row>
    <row r="26" spans="1:17" ht="13.2" x14ac:dyDescent="0.25">
      <c r="A26" s="189"/>
      <c r="B26" s="18" t="s">
        <v>35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9" t="e">
        <f t="shared" si="3"/>
        <v>#DIV/0!</v>
      </c>
      <c r="P26" s="20" t="e">
        <f t="shared" si="4"/>
        <v>#DIV/0!</v>
      </c>
      <c r="Q26" s="21" t="e">
        <f t="shared" si="5"/>
        <v>#DIV/0!</v>
      </c>
    </row>
    <row r="27" spans="1:17" ht="13.2" x14ac:dyDescent="0.25">
      <c r="A27" s="187" t="s">
        <v>36</v>
      </c>
      <c r="B27" s="14" t="s">
        <v>37</v>
      </c>
      <c r="C27" s="178">
        <v>1019</v>
      </c>
      <c r="D27" s="178"/>
      <c r="E27" s="178">
        <v>1896</v>
      </c>
      <c r="F27" s="178">
        <v>1366</v>
      </c>
      <c r="G27" s="178">
        <v>1974</v>
      </c>
      <c r="H27" s="178">
        <v>2650</v>
      </c>
      <c r="I27" s="178"/>
      <c r="J27" s="178"/>
      <c r="K27" s="178"/>
      <c r="L27" s="178"/>
      <c r="M27" s="178"/>
      <c r="N27" s="178"/>
      <c r="O27" s="5">
        <f t="shared" si="3"/>
        <v>1781</v>
      </c>
      <c r="P27" s="15">
        <f t="shared" si="4"/>
        <v>534300</v>
      </c>
      <c r="Q27" s="16">
        <f t="shared" si="5"/>
        <v>712400</v>
      </c>
    </row>
    <row r="28" spans="1:17" ht="13.2" x14ac:dyDescent="0.25">
      <c r="A28" s="187"/>
      <c r="B28" s="14" t="s">
        <v>229</v>
      </c>
      <c r="C28" s="178"/>
      <c r="D28" s="178"/>
      <c r="E28" s="178"/>
      <c r="F28" s="178"/>
      <c r="G28" s="178">
        <v>281</v>
      </c>
      <c r="H28" s="178"/>
      <c r="I28" s="178"/>
      <c r="J28" s="178"/>
      <c r="K28" s="178"/>
      <c r="L28" s="178"/>
      <c r="M28" s="178"/>
      <c r="N28" s="178"/>
      <c r="O28" s="5">
        <f t="shared" si="3"/>
        <v>281</v>
      </c>
      <c r="P28" s="15">
        <f t="shared" si="4"/>
        <v>84300</v>
      </c>
      <c r="Q28" s="16">
        <f t="shared" si="5"/>
        <v>112400</v>
      </c>
    </row>
    <row r="29" spans="1:17" ht="26.4" x14ac:dyDescent="0.25">
      <c r="A29" s="188"/>
      <c r="B29" s="14" t="s">
        <v>38</v>
      </c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5" t="e">
        <f t="shared" si="3"/>
        <v>#DIV/0!</v>
      </c>
      <c r="P29" s="15" t="e">
        <f t="shared" si="4"/>
        <v>#DIV/0!</v>
      </c>
      <c r="Q29" s="16" t="e">
        <f t="shared" si="5"/>
        <v>#DIV/0!</v>
      </c>
    </row>
    <row r="30" spans="1:17" ht="13.2" x14ac:dyDescent="0.25">
      <c r="A30" s="188"/>
      <c r="B30" s="14" t="s">
        <v>39</v>
      </c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5" t="e">
        <f t="shared" si="3"/>
        <v>#DIV/0!</v>
      </c>
      <c r="P30" s="15" t="e">
        <f t="shared" si="4"/>
        <v>#DIV/0!</v>
      </c>
      <c r="Q30" s="16" t="e">
        <f t="shared" si="5"/>
        <v>#DIV/0!</v>
      </c>
    </row>
    <row r="31" spans="1:17" ht="13.2" x14ac:dyDescent="0.25">
      <c r="A31" s="188"/>
      <c r="B31" s="14" t="s">
        <v>40</v>
      </c>
      <c r="C31" s="178"/>
      <c r="D31" s="178"/>
      <c r="E31" s="178"/>
      <c r="F31" s="178">
        <v>659</v>
      </c>
      <c r="G31" s="178"/>
      <c r="H31" s="178">
        <v>421</v>
      </c>
      <c r="I31" s="178"/>
      <c r="J31" s="178"/>
      <c r="K31" s="178"/>
      <c r="L31" s="178"/>
      <c r="M31" s="178"/>
      <c r="N31" s="178"/>
      <c r="O31" s="5">
        <f t="shared" si="3"/>
        <v>540</v>
      </c>
      <c r="P31" s="15">
        <f t="shared" si="4"/>
        <v>162000</v>
      </c>
      <c r="Q31" s="16">
        <f t="shared" si="5"/>
        <v>216000</v>
      </c>
    </row>
    <row r="32" spans="1:17" ht="13.2" x14ac:dyDescent="0.25">
      <c r="A32" s="188"/>
      <c r="B32" s="14" t="s">
        <v>41</v>
      </c>
      <c r="C32" s="178"/>
      <c r="D32" s="178"/>
      <c r="E32" s="178"/>
      <c r="F32" s="178"/>
      <c r="G32" s="178">
        <v>130</v>
      </c>
      <c r="H32" s="178"/>
      <c r="I32" s="178"/>
      <c r="J32" s="178"/>
      <c r="K32" s="178"/>
      <c r="L32" s="178"/>
      <c r="M32" s="178"/>
      <c r="N32" s="178"/>
      <c r="O32" s="5">
        <f t="shared" si="3"/>
        <v>130</v>
      </c>
      <c r="P32" s="15">
        <f t="shared" si="4"/>
        <v>39000</v>
      </c>
      <c r="Q32" s="16">
        <f t="shared" si="5"/>
        <v>52000</v>
      </c>
    </row>
    <row r="33" spans="1:17" ht="13.2" x14ac:dyDescent="0.25">
      <c r="A33" s="188"/>
      <c r="B33" s="14" t="s">
        <v>284</v>
      </c>
      <c r="C33" s="178"/>
      <c r="D33" s="178"/>
      <c r="E33" s="178"/>
      <c r="F33" s="178"/>
      <c r="G33" s="178">
        <v>35</v>
      </c>
      <c r="H33" s="178">
        <v>35</v>
      </c>
      <c r="I33" s="178"/>
      <c r="J33" s="178"/>
      <c r="K33" s="178"/>
      <c r="L33" s="178"/>
      <c r="M33" s="178"/>
      <c r="N33" s="178"/>
      <c r="O33" s="5">
        <f t="shared" ref="O33" si="9">AVERAGE(C33:N33)</f>
        <v>35</v>
      </c>
      <c r="P33" s="15">
        <f t="shared" ref="P33" si="10">O33*300</f>
        <v>10500</v>
      </c>
      <c r="Q33" s="16">
        <f t="shared" ref="Q33" si="11">O33*400</f>
        <v>14000</v>
      </c>
    </row>
    <row r="34" spans="1:17" ht="13.2" x14ac:dyDescent="0.25">
      <c r="A34" s="188"/>
      <c r="B34" s="14" t="s">
        <v>42</v>
      </c>
      <c r="C34" s="178"/>
      <c r="D34" s="178"/>
      <c r="E34" s="178"/>
      <c r="F34" s="178"/>
      <c r="G34" s="178">
        <v>120</v>
      </c>
      <c r="H34" s="178">
        <v>185</v>
      </c>
      <c r="I34" s="178"/>
      <c r="J34" s="178"/>
      <c r="K34" s="178"/>
      <c r="L34" s="178"/>
      <c r="M34" s="178"/>
      <c r="N34" s="178"/>
      <c r="O34" s="5">
        <f t="shared" si="3"/>
        <v>152.5</v>
      </c>
      <c r="P34" s="15">
        <f t="shared" si="4"/>
        <v>45750</v>
      </c>
      <c r="Q34" s="16">
        <f t="shared" si="5"/>
        <v>61000</v>
      </c>
    </row>
    <row r="35" spans="1:17" ht="13.2" x14ac:dyDescent="0.25">
      <c r="A35" s="188"/>
      <c r="B35" s="14" t="s">
        <v>43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5" t="e">
        <f t="shared" si="3"/>
        <v>#DIV/0!</v>
      </c>
      <c r="P35" s="15" t="e">
        <f t="shared" si="4"/>
        <v>#DIV/0!</v>
      </c>
      <c r="Q35" s="16" t="e">
        <f t="shared" si="5"/>
        <v>#DIV/0!</v>
      </c>
    </row>
    <row r="36" spans="1:17" ht="13.2" x14ac:dyDescent="0.25">
      <c r="A36" s="188"/>
      <c r="B36" s="14" t="s">
        <v>44</v>
      </c>
      <c r="C36" s="178"/>
      <c r="D36" s="178">
        <v>500</v>
      </c>
      <c r="E36" s="178"/>
      <c r="F36" s="178"/>
      <c r="G36" s="178">
        <v>224</v>
      </c>
      <c r="H36" s="178">
        <v>250</v>
      </c>
      <c r="I36" s="178"/>
      <c r="J36" s="178"/>
      <c r="K36" s="178"/>
      <c r="L36" s="178"/>
      <c r="M36" s="178"/>
      <c r="N36" s="178"/>
      <c r="O36" s="5">
        <f t="shared" si="3"/>
        <v>324.66666666666669</v>
      </c>
      <c r="P36" s="15">
        <f t="shared" si="4"/>
        <v>97400</v>
      </c>
      <c r="Q36" s="16">
        <f t="shared" si="5"/>
        <v>129866.66666666667</v>
      </c>
    </row>
    <row r="37" spans="1:17" ht="13.2" x14ac:dyDescent="0.25">
      <c r="A37" s="188"/>
      <c r="B37" s="14" t="s">
        <v>45</v>
      </c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5" t="e">
        <f t="shared" si="3"/>
        <v>#DIV/0!</v>
      </c>
      <c r="P37" s="15" t="e">
        <f t="shared" si="4"/>
        <v>#DIV/0!</v>
      </c>
      <c r="Q37" s="16" t="e">
        <f t="shared" si="5"/>
        <v>#DIV/0!</v>
      </c>
    </row>
    <row r="38" spans="1:17" ht="26.4" x14ac:dyDescent="0.25">
      <c r="A38" s="188"/>
      <c r="B38" s="14" t="s">
        <v>46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5" t="e">
        <f t="shared" si="3"/>
        <v>#DIV/0!</v>
      </c>
      <c r="P38" s="15" t="e">
        <f t="shared" si="4"/>
        <v>#DIV/0!</v>
      </c>
      <c r="Q38" s="16" t="e">
        <f t="shared" si="5"/>
        <v>#DIV/0!</v>
      </c>
    </row>
    <row r="39" spans="1:17" ht="26.4" x14ac:dyDescent="0.25">
      <c r="A39" s="188"/>
      <c r="B39" s="14" t="s">
        <v>47</v>
      </c>
      <c r="C39" s="178"/>
      <c r="D39" s="178">
        <v>450</v>
      </c>
      <c r="E39" s="178"/>
      <c r="F39" s="178"/>
      <c r="G39" s="178"/>
      <c r="H39" s="178">
        <v>63</v>
      </c>
      <c r="I39" s="178"/>
      <c r="J39" s="178"/>
      <c r="K39" s="178"/>
      <c r="L39" s="178"/>
      <c r="M39" s="178"/>
      <c r="N39" s="178"/>
      <c r="O39" s="5">
        <f t="shared" si="3"/>
        <v>256.5</v>
      </c>
      <c r="P39" s="15">
        <f t="shared" si="4"/>
        <v>76950</v>
      </c>
      <c r="Q39" s="16">
        <f t="shared" si="5"/>
        <v>102600</v>
      </c>
    </row>
    <row r="40" spans="1:17" ht="13.2" x14ac:dyDescent="0.25">
      <c r="A40" s="188"/>
      <c r="B40" s="14" t="s">
        <v>48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5" t="e">
        <f t="shared" si="3"/>
        <v>#DIV/0!</v>
      </c>
      <c r="P40" s="15" t="e">
        <f t="shared" si="4"/>
        <v>#DIV/0!</v>
      </c>
      <c r="Q40" s="16" t="e">
        <f t="shared" si="5"/>
        <v>#DIV/0!</v>
      </c>
    </row>
    <row r="41" spans="1:17" ht="26.4" x14ac:dyDescent="0.25">
      <c r="A41" s="188"/>
      <c r="B41" s="14" t="s">
        <v>49</v>
      </c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5" t="e">
        <f t="shared" si="3"/>
        <v>#DIV/0!</v>
      </c>
      <c r="P41" s="15" t="e">
        <f t="shared" si="4"/>
        <v>#DIV/0!</v>
      </c>
      <c r="Q41" s="16" t="e">
        <f t="shared" si="5"/>
        <v>#DIV/0!</v>
      </c>
    </row>
    <row r="42" spans="1:17" ht="26.4" x14ac:dyDescent="0.25">
      <c r="A42" s="188"/>
      <c r="B42" s="14" t="s">
        <v>50</v>
      </c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5" t="e">
        <f t="shared" si="3"/>
        <v>#DIV/0!</v>
      </c>
      <c r="P42" s="15" t="e">
        <f t="shared" si="4"/>
        <v>#DIV/0!</v>
      </c>
      <c r="Q42" s="16" t="e">
        <f t="shared" si="5"/>
        <v>#DIV/0!</v>
      </c>
    </row>
    <row r="43" spans="1:17" ht="13.2" x14ac:dyDescent="0.25">
      <c r="A43" s="188"/>
      <c r="B43" s="14" t="s">
        <v>233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5" t="e">
        <f t="shared" si="3"/>
        <v>#DIV/0!</v>
      </c>
      <c r="P43" s="15" t="e">
        <f t="shared" si="4"/>
        <v>#DIV/0!</v>
      </c>
      <c r="Q43" s="16" t="e">
        <f t="shared" si="5"/>
        <v>#DIV/0!</v>
      </c>
    </row>
    <row r="44" spans="1:17" ht="13.2" x14ac:dyDescent="0.25">
      <c r="A44" s="188"/>
      <c r="B44" s="14" t="s">
        <v>51</v>
      </c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5" t="e">
        <f t="shared" si="3"/>
        <v>#DIV/0!</v>
      </c>
      <c r="P44" s="15" t="e">
        <f t="shared" si="4"/>
        <v>#DIV/0!</v>
      </c>
      <c r="Q44" s="16" t="e">
        <f t="shared" si="5"/>
        <v>#DIV/0!</v>
      </c>
    </row>
    <row r="45" spans="1:17" ht="13.2" x14ac:dyDescent="0.25">
      <c r="A45" s="22" t="s">
        <v>52</v>
      </c>
      <c r="B45" s="23"/>
      <c r="C45" s="176">
        <f t="shared" ref="C45:J45" si="12">SUM(C17:C44)</f>
        <v>2224</v>
      </c>
      <c r="D45" s="176">
        <f t="shared" si="12"/>
        <v>3651.93</v>
      </c>
      <c r="E45" s="176">
        <f t="shared" si="12"/>
        <v>4186.32</v>
      </c>
      <c r="F45" s="176">
        <f t="shared" si="12"/>
        <v>4731.7800000000007</v>
      </c>
      <c r="G45" s="176">
        <f t="shared" si="12"/>
        <v>5072.32</v>
      </c>
      <c r="H45" s="176">
        <f t="shared" si="12"/>
        <v>6367.7800000000007</v>
      </c>
      <c r="I45" s="176">
        <f t="shared" si="12"/>
        <v>0</v>
      </c>
      <c r="J45" s="176">
        <f t="shared" si="12"/>
        <v>0</v>
      </c>
      <c r="K45" s="176">
        <f t="shared" ref="K45:N45" si="13">SUM(K17:K44)</f>
        <v>0</v>
      </c>
      <c r="L45" s="176">
        <f t="shared" si="13"/>
        <v>0</v>
      </c>
      <c r="M45" s="176">
        <f t="shared" si="13"/>
        <v>0</v>
      </c>
      <c r="N45" s="176">
        <f t="shared" si="13"/>
        <v>0</v>
      </c>
      <c r="O45" s="24">
        <f t="shared" si="3"/>
        <v>2186.1774999999998</v>
      </c>
      <c r="P45" s="25" t="e">
        <f>SUM(P17:P44)</f>
        <v>#DIV/0!</v>
      </c>
      <c r="Q45" s="26" t="e">
        <f>SUM(Q17:Q44)</f>
        <v>#DIV/0!</v>
      </c>
    </row>
    <row r="47" spans="1:17" ht="13.2" x14ac:dyDescent="0.25">
      <c r="A47" s="27" t="s">
        <v>53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9"/>
    </row>
    <row r="48" spans="1:17" ht="52.8" x14ac:dyDescent="0.25">
      <c r="A48" s="30" t="s">
        <v>23</v>
      </c>
      <c r="B48" s="31" t="s">
        <v>24</v>
      </c>
      <c r="C48" s="177" t="s">
        <v>5</v>
      </c>
      <c r="D48" s="177" t="s">
        <v>6</v>
      </c>
      <c r="E48" s="177" t="s">
        <v>7</v>
      </c>
      <c r="F48" s="177" t="s">
        <v>8</v>
      </c>
      <c r="G48" s="177" t="s">
        <v>9</v>
      </c>
      <c r="H48" s="177" t="s">
        <v>10</v>
      </c>
      <c r="I48" s="177" t="s">
        <v>11</v>
      </c>
      <c r="J48" s="177" t="s">
        <v>12</v>
      </c>
      <c r="K48" s="177" t="s">
        <v>13</v>
      </c>
      <c r="L48" s="177" t="s">
        <v>14</v>
      </c>
      <c r="M48" s="177" t="s">
        <v>3</v>
      </c>
      <c r="N48" s="177" t="s">
        <v>4</v>
      </c>
      <c r="O48" s="32" t="s">
        <v>15</v>
      </c>
      <c r="P48" s="12" t="s">
        <v>25</v>
      </c>
      <c r="Q48" s="13" t="s">
        <v>26</v>
      </c>
    </row>
    <row r="49" spans="1:17" ht="13.2" x14ac:dyDescent="0.25">
      <c r="A49" s="190" t="s">
        <v>54</v>
      </c>
      <c r="B49" s="2" t="s">
        <v>235</v>
      </c>
      <c r="C49" s="178">
        <v>1618</v>
      </c>
      <c r="D49" s="178"/>
      <c r="E49" s="178">
        <v>2855</v>
      </c>
      <c r="F49" s="178"/>
      <c r="G49" s="178"/>
      <c r="H49" s="178"/>
      <c r="I49" s="178"/>
      <c r="J49" s="178"/>
      <c r="K49" s="178"/>
      <c r="L49" s="178"/>
      <c r="M49" s="178"/>
      <c r="N49" s="178"/>
      <c r="O49" s="5">
        <f t="shared" ref="O49:O91" si="14">AVERAGE(C49:N49)</f>
        <v>2236.5</v>
      </c>
      <c r="P49" s="15">
        <f t="shared" ref="P49:P90" si="15">O49*300</f>
        <v>670950</v>
      </c>
      <c r="Q49" s="16">
        <f t="shared" ref="Q49:Q90" si="16">O49*400</f>
        <v>894600</v>
      </c>
    </row>
    <row r="50" spans="1:17" ht="13.2" x14ac:dyDescent="0.25">
      <c r="A50" s="188"/>
      <c r="B50" s="2" t="s">
        <v>234</v>
      </c>
      <c r="C50" s="178"/>
      <c r="D50" s="178">
        <v>906</v>
      </c>
      <c r="E50" s="178">
        <v>115</v>
      </c>
      <c r="F50" s="178"/>
      <c r="G50" s="178"/>
      <c r="H50" s="178"/>
      <c r="I50" s="178"/>
      <c r="J50" s="178"/>
      <c r="K50" s="178"/>
      <c r="L50" s="178"/>
      <c r="M50" s="178"/>
      <c r="N50" s="178"/>
      <c r="O50" s="5">
        <f t="shared" si="14"/>
        <v>510.5</v>
      </c>
      <c r="P50" s="15">
        <f t="shared" si="15"/>
        <v>153150</v>
      </c>
      <c r="Q50" s="16">
        <f t="shared" si="16"/>
        <v>204200</v>
      </c>
    </row>
    <row r="51" spans="1:17" ht="13.2" x14ac:dyDescent="0.25">
      <c r="A51" s="188"/>
      <c r="B51" s="2" t="s">
        <v>55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5" t="e">
        <f t="shared" si="14"/>
        <v>#DIV/0!</v>
      </c>
      <c r="P51" s="15" t="e">
        <f t="shared" si="15"/>
        <v>#DIV/0!</v>
      </c>
      <c r="Q51" s="16" t="e">
        <f t="shared" si="16"/>
        <v>#DIV/0!</v>
      </c>
    </row>
    <row r="52" spans="1:17" ht="13.2" x14ac:dyDescent="0.25">
      <c r="A52" s="188"/>
      <c r="B52" s="2" t="s">
        <v>56</v>
      </c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5" t="e">
        <f t="shared" si="14"/>
        <v>#DIV/0!</v>
      </c>
      <c r="P52" s="15" t="e">
        <f t="shared" si="15"/>
        <v>#DIV/0!</v>
      </c>
      <c r="Q52" s="16" t="e">
        <f t="shared" si="16"/>
        <v>#DIV/0!</v>
      </c>
    </row>
    <row r="53" spans="1:17" ht="13.2" x14ac:dyDescent="0.25">
      <c r="A53" s="188"/>
      <c r="B53" s="2" t="s">
        <v>57</v>
      </c>
      <c r="C53" s="178">
        <v>119</v>
      </c>
      <c r="D53" s="178">
        <v>119</v>
      </c>
      <c r="E53" s="178">
        <v>119</v>
      </c>
      <c r="F53" s="178">
        <v>119</v>
      </c>
      <c r="G53" s="178">
        <v>119</v>
      </c>
      <c r="H53" s="178">
        <v>119</v>
      </c>
      <c r="I53" s="178"/>
      <c r="J53" s="178"/>
      <c r="K53" s="178"/>
      <c r="L53" s="178"/>
      <c r="M53" s="178"/>
      <c r="N53" s="178"/>
      <c r="O53" s="5">
        <f t="shared" si="14"/>
        <v>119</v>
      </c>
      <c r="P53" s="15">
        <f t="shared" si="15"/>
        <v>35700</v>
      </c>
      <c r="Q53" s="16">
        <f t="shared" si="16"/>
        <v>47600</v>
      </c>
    </row>
    <row r="54" spans="1:17" ht="13.2" x14ac:dyDescent="0.25">
      <c r="A54" s="188"/>
      <c r="B54" s="2" t="s">
        <v>58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5" t="e">
        <f t="shared" si="14"/>
        <v>#DIV/0!</v>
      </c>
      <c r="P54" s="15" t="e">
        <f t="shared" si="15"/>
        <v>#DIV/0!</v>
      </c>
      <c r="Q54" s="16" t="e">
        <f t="shared" si="16"/>
        <v>#DIV/0!</v>
      </c>
    </row>
    <row r="55" spans="1:17" ht="13.2" x14ac:dyDescent="0.25">
      <c r="A55" s="188"/>
      <c r="B55" s="2" t="s">
        <v>59</v>
      </c>
      <c r="C55" s="178"/>
      <c r="D55" s="178">
        <v>42</v>
      </c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5">
        <f t="shared" si="14"/>
        <v>42</v>
      </c>
      <c r="P55" s="15">
        <f t="shared" si="15"/>
        <v>12600</v>
      </c>
      <c r="Q55" s="16">
        <f t="shared" si="16"/>
        <v>16800</v>
      </c>
    </row>
    <row r="56" spans="1:17" ht="13.2" x14ac:dyDescent="0.25">
      <c r="A56" s="188"/>
      <c r="B56" s="2" t="s">
        <v>60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5" t="e">
        <f t="shared" si="14"/>
        <v>#DIV/0!</v>
      </c>
      <c r="P56" s="15" t="e">
        <f t="shared" si="15"/>
        <v>#DIV/0!</v>
      </c>
      <c r="Q56" s="16" t="e">
        <f t="shared" si="16"/>
        <v>#DIV/0!</v>
      </c>
    </row>
    <row r="57" spans="1:17" ht="13.2" x14ac:dyDescent="0.25">
      <c r="A57" s="188"/>
      <c r="B57" s="2" t="s">
        <v>61</v>
      </c>
      <c r="C57" s="178">
        <v>40</v>
      </c>
      <c r="D57" s="178">
        <v>44</v>
      </c>
      <c r="E57" s="178">
        <v>44</v>
      </c>
      <c r="F57" s="178">
        <v>63</v>
      </c>
      <c r="G57" s="178"/>
      <c r="H57" s="178">
        <v>132</v>
      </c>
      <c r="I57" s="178"/>
      <c r="J57" s="178"/>
      <c r="K57" s="178"/>
      <c r="L57" s="178"/>
      <c r="M57" s="178"/>
      <c r="N57" s="178"/>
      <c r="O57" s="5">
        <f t="shared" si="14"/>
        <v>64.599999999999994</v>
      </c>
      <c r="P57" s="15">
        <f t="shared" si="15"/>
        <v>19380</v>
      </c>
      <c r="Q57" s="16">
        <f t="shared" si="16"/>
        <v>25839.999999999996</v>
      </c>
    </row>
    <row r="58" spans="1:17" ht="13.2" x14ac:dyDescent="0.25">
      <c r="A58" s="188"/>
      <c r="B58" s="2" t="s">
        <v>62</v>
      </c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5" t="e">
        <f t="shared" si="14"/>
        <v>#DIV/0!</v>
      </c>
      <c r="P58" s="15" t="e">
        <f t="shared" si="15"/>
        <v>#DIV/0!</v>
      </c>
      <c r="Q58" s="16" t="e">
        <f t="shared" si="16"/>
        <v>#DIV/0!</v>
      </c>
    </row>
    <row r="59" spans="1:17" ht="13.2" x14ac:dyDescent="0.25">
      <c r="A59" s="188"/>
      <c r="B59" s="2" t="s">
        <v>63</v>
      </c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5" t="e">
        <f t="shared" si="14"/>
        <v>#DIV/0!</v>
      </c>
      <c r="P59" s="15" t="e">
        <f t="shared" si="15"/>
        <v>#DIV/0!</v>
      </c>
      <c r="Q59" s="16" t="e">
        <f t="shared" si="16"/>
        <v>#DIV/0!</v>
      </c>
    </row>
    <row r="60" spans="1:17" ht="13.2" x14ac:dyDescent="0.25">
      <c r="A60" s="188"/>
      <c r="B60" s="2" t="s">
        <v>64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5" t="e">
        <f t="shared" si="14"/>
        <v>#DIV/0!</v>
      </c>
      <c r="P60" s="15" t="e">
        <f t="shared" si="15"/>
        <v>#DIV/0!</v>
      </c>
      <c r="Q60" s="16" t="e">
        <f t="shared" si="16"/>
        <v>#DIV/0!</v>
      </c>
    </row>
    <row r="61" spans="1:17" ht="13.2" x14ac:dyDescent="0.25">
      <c r="A61" s="188"/>
      <c r="B61" s="2" t="s">
        <v>65</v>
      </c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5" t="e">
        <f t="shared" si="14"/>
        <v>#DIV/0!</v>
      </c>
      <c r="P61" s="15" t="e">
        <f t="shared" si="15"/>
        <v>#DIV/0!</v>
      </c>
      <c r="Q61" s="16" t="e">
        <f t="shared" si="16"/>
        <v>#DIV/0!</v>
      </c>
    </row>
    <row r="62" spans="1:17" ht="13.2" x14ac:dyDescent="0.25">
      <c r="A62" s="188"/>
      <c r="B62" s="2" t="s">
        <v>66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5" t="e">
        <f t="shared" si="14"/>
        <v>#DIV/0!</v>
      </c>
      <c r="P62" s="15" t="e">
        <f t="shared" si="15"/>
        <v>#DIV/0!</v>
      </c>
      <c r="Q62" s="16" t="e">
        <f t="shared" si="16"/>
        <v>#DIV/0!</v>
      </c>
    </row>
    <row r="63" spans="1:17" ht="13.2" x14ac:dyDescent="0.25">
      <c r="A63" s="189"/>
      <c r="B63" s="33" t="s">
        <v>67</v>
      </c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5" t="e">
        <f t="shared" si="14"/>
        <v>#DIV/0!</v>
      </c>
      <c r="P63" s="20" t="e">
        <f t="shared" si="15"/>
        <v>#DIV/0!</v>
      </c>
      <c r="Q63" s="21" t="e">
        <f t="shared" si="16"/>
        <v>#DIV/0!</v>
      </c>
    </row>
    <row r="64" spans="1:17" ht="13.2" x14ac:dyDescent="0.25">
      <c r="A64" s="190" t="s">
        <v>68</v>
      </c>
      <c r="B64" s="2" t="s">
        <v>69</v>
      </c>
      <c r="C64" s="178">
        <v>614</v>
      </c>
      <c r="D64" s="178"/>
      <c r="E64" s="178">
        <v>992</v>
      </c>
      <c r="F64" s="178">
        <v>645</v>
      </c>
      <c r="G64" s="178">
        <v>528</v>
      </c>
      <c r="H64" s="178">
        <v>447</v>
      </c>
      <c r="I64" s="178"/>
      <c r="J64" s="178"/>
      <c r="K64" s="178"/>
      <c r="L64" s="178"/>
      <c r="M64" s="178"/>
      <c r="N64" s="178"/>
      <c r="O64" s="5">
        <f t="shared" si="14"/>
        <v>645.20000000000005</v>
      </c>
      <c r="P64" s="15">
        <f t="shared" si="15"/>
        <v>193560</v>
      </c>
      <c r="Q64" s="16">
        <f t="shared" si="16"/>
        <v>258080.00000000003</v>
      </c>
    </row>
    <row r="65" spans="1:17" ht="13.2" x14ac:dyDescent="0.25">
      <c r="A65" s="188"/>
      <c r="B65" s="2" t="s">
        <v>70</v>
      </c>
      <c r="C65" s="178"/>
      <c r="D65" s="178"/>
      <c r="E65" s="178">
        <v>507</v>
      </c>
      <c r="F65" s="178"/>
      <c r="G65" s="178"/>
      <c r="H65" s="178">
        <v>50</v>
      </c>
      <c r="I65" s="178"/>
      <c r="J65" s="178"/>
      <c r="K65" s="178"/>
      <c r="L65" s="178"/>
      <c r="M65" s="178"/>
      <c r="N65" s="178"/>
      <c r="O65" s="5">
        <f t="shared" si="14"/>
        <v>278.5</v>
      </c>
      <c r="P65" s="15">
        <f t="shared" si="15"/>
        <v>83550</v>
      </c>
      <c r="Q65" s="16">
        <f t="shared" si="16"/>
        <v>111400</v>
      </c>
    </row>
    <row r="66" spans="1:17" ht="26.4" x14ac:dyDescent="0.25">
      <c r="A66" s="188"/>
      <c r="B66" s="14" t="s">
        <v>71</v>
      </c>
      <c r="C66" s="178">
        <v>1304</v>
      </c>
      <c r="D66" s="178"/>
      <c r="E66" s="178">
        <v>1337</v>
      </c>
      <c r="F66" s="178">
        <v>1735</v>
      </c>
      <c r="G66" s="178">
        <v>1282</v>
      </c>
      <c r="H66" s="178">
        <v>531</v>
      </c>
      <c r="I66" s="178"/>
      <c r="J66" s="178"/>
      <c r="K66" s="178"/>
      <c r="L66" s="178"/>
      <c r="M66" s="178"/>
      <c r="N66" s="178"/>
      <c r="O66" s="5">
        <f t="shared" si="14"/>
        <v>1237.8</v>
      </c>
      <c r="P66" s="15">
        <f t="shared" si="15"/>
        <v>371340</v>
      </c>
      <c r="Q66" s="16">
        <f t="shared" si="16"/>
        <v>495120</v>
      </c>
    </row>
    <row r="67" spans="1:17" ht="13.2" x14ac:dyDescent="0.25">
      <c r="A67" s="188"/>
      <c r="B67" s="14" t="s">
        <v>221</v>
      </c>
      <c r="C67" s="178"/>
      <c r="D67" s="178"/>
      <c r="E67" s="178"/>
      <c r="F67" s="178">
        <v>19</v>
      </c>
      <c r="G67" s="178"/>
      <c r="H67" s="178">
        <v>62</v>
      </c>
      <c r="I67" s="178"/>
      <c r="J67" s="178"/>
      <c r="K67" s="178"/>
      <c r="L67" s="178"/>
      <c r="M67" s="178"/>
      <c r="N67" s="178"/>
      <c r="O67" s="5">
        <f t="shared" si="14"/>
        <v>40.5</v>
      </c>
      <c r="P67" s="15">
        <f t="shared" si="15"/>
        <v>12150</v>
      </c>
      <c r="Q67" s="16">
        <f t="shared" si="16"/>
        <v>16200</v>
      </c>
    </row>
    <row r="68" spans="1:17" ht="13.2" x14ac:dyDescent="0.25">
      <c r="A68" s="188"/>
      <c r="B68" s="14" t="s">
        <v>224</v>
      </c>
      <c r="C68" s="178">
        <v>167</v>
      </c>
      <c r="D68" s="178">
        <v>76</v>
      </c>
      <c r="E68" s="178">
        <v>48</v>
      </c>
      <c r="F68" s="178">
        <v>177</v>
      </c>
      <c r="G68" s="178">
        <v>63</v>
      </c>
      <c r="H68" s="178">
        <v>49</v>
      </c>
      <c r="I68" s="178"/>
      <c r="J68" s="178"/>
      <c r="K68" s="178"/>
      <c r="L68" s="178"/>
      <c r="M68" s="178"/>
      <c r="N68" s="178"/>
      <c r="O68" s="5">
        <f t="shared" si="14"/>
        <v>96.666666666666671</v>
      </c>
      <c r="P68" s="15">
        <f t="shared" si="15"/>
        <v>29000</v>
      </c>
      <c r="Q68" s="16">
        <f t="shared" si="16"/>
        <v>38666.666666666672</v>
      </c>
    </row>
    <row r="69" spans="1:17" ht="13.2" x14ac:dyDescent="0.25">
      <c r="A69" s="188"/>
      <c r="B69" s="2" t="s">
        <v>72</v>
      </c>
      <c r="C69" s="178">
        <v>23</v>
      </c>
      <c r="D69" s="178"/>
      <c r="E69" s="178">
        <v>20</v>
      </c>
      <c r="F69" s="178">
        <v>64</v>
      </c>
      <c r="G69" s="178">
        <v>85</v>
      </c>
      <c r="H69" s="178">
        <v>26</v>
      </c>
      <c r="I69" s="178"/>
      <c r="J69" s="178"/>
      <c r="K69" s="178"/>
      <c r="L69" s="178"/>
      <c r="M69" s="178"/>
      <c r="N69" s="178"/>
      <c r="O69" s="5">
        <f t="shared" si="14"/>
        <v>43.6</v>
      </c>
      <c r="P69" s="15">
        <f t="shared" si="15"/>
        <v>13080</v>
      </c>
      <c r="Q69" s="16">
        <f t="shared" si="16"/>
        <v>17440</v>
      </c>
    </row>
    <row r="70" spans="1:17" ht="13.2" x14ac:dyDescent="0.25">
      <c r="A70" s="188"/>
      <c r="B70" s="2" t="s">
        <v>73</v>
      </c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5" t="e">
        <f t="shared" si="14"/>
        <v>#DIV/0!</v>
      </c>
      <c r="P70" s="15" t="e">
        <f t="shared" si="15"/>
        <v>#DIV/0!</v>
      </c>
      <c r="Q70" s="16" t="e">
        <f t="shared" si="16"/>
        <v>#DIV/0!</v>
      </c>
    </row>
    <row r="71" spans="1:17" ht="13.2" x14ac:dyDescent="0.25">
      <c r="A71" s="188"/>
      <c r="B71" s="2" t="s">
        <v>74</v>
      </c>
      <c r="C71" s="178">
        <v>181</v>
      </c>
      <c r="D71" s="178">
        <v>40</v>
      </c>
      <c r="E71" s="178"/>
      <c r="F71" s="178"/>
      <c r="G71" s="178"/>
      <c r="H71" s="178">
        <v>35</v>
      </c>
      <c r="I71" s="178"/>
      <c r="J71" s="178"/>
      <c r="K71" s="178"/>
      <c r="L71" s="178"/>
      <c r="M71" s="178"/>
      <c r="N71" s="178"/>
      <c r="O71" s="5">
        <f t="shared" si="14"/>
        <v>85.333333333333329</v>
      </c>
      <c r="P71" s="15">
        <f t="shared" si="15"/>
        <v>25600</v>
      </c>
      <c r="Q71" s="16">
        <f t="shared" si="16"/>
        <v>34133.333333333328</v>
      </c>
    </row>
    <row r="72" spans="1:17" ht="13.2" x14ac:dyDescent="0.25">
      <c r="A72" s="188"/>
      <c r="B72" s="2" t="s">
        <v>75</v>
      </c>
      <c r="C72" s="178"/>
      <c r="D72" s="178"/>
      <c r="E72" s="178">
        <v>70</v>
      </c>
      <c r="F72" s="178"/>
      <c r="G72" s="178"/>
      <c r="H72" s="178"/>
      <c r="I72" s="178"/>
      <c r="J72" s="178"/>
      <c r="K72" s="178"/>
      <c r="L72" s="178"/>
      <c r="M72" s="178"/>
      <c r="N72" s="178"/>
      <c r="O72" s="5">
        <f t="shared" si="14"/>
        <v>70</v>
      </c>
      <c r="P72" s="15">
        <f t="shared" si="15"/>
        <v>21000</v>
      </c>
      <c r="Q72" s="16">
        <f t="shared" si="16"/>
        <v>28000</v>
      </c>
    </row>
    <row r="73" spans="1:17" ht="13.2" x14ac:dyDescent="0.25">
      <c r="A73" s="188"/>
      <c r="B73" s="2" t="s">
        <v>76</v>
      </c>
      <c r="C73" s="178">
        <v>840</v>
      </c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5">
        <f t="shared" si="14"/>
        <v>840</v>
      </c>
      <c r="P73" s="15">
        <f t="shared" si="15"/>
        <v>252000</v>
      </c>
      <c r="Q73" s="16">
        <f t="shared" si="16"/>
        <v>336000</v>
      </c>
    </row>
    <row r="74" spans="1:17" ht="13.2" x14ac:dyDescent="0.25">
      <c r="A74" s="188"/>
      <c r="B74" s="2" t="s">
        <v>77</v>
      </c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5" t="e">
        <f t="shared" si="14"/>
        <v>#DIV/0!</v>
      </c>
      <c r="P74" s="15" t="e">
        <f t="shared" si="15"/>
        <v>#DIV/0!</v>
      </c>
      <c r="Q74" s="16" t="e">
        <f t="shared" si="16"/>
        <v>#DIV/0!</v>
      </c>
    </row>
    <row r="75" spans="1:17" ht="13.2" x14ac:dyDescent="0.25">
      <c r="A75" s="188"/>
      <c r="B75" s="2" t="s">
        <v>246</v>
      </c>
      <c r="C75" s="178"/>
      <c r="D75" s="178">
        <v>47</v>
      </c>
      <c r="E75" s="178">
        <v>66</v>
      </c>
      <c r="F75" s="178"/>
      <c r="G75" s="178">
        <v>619</v>
      </c>
      <c r="H75" s="178">
        <v>90</v>
      </c>
      <c r="I75" s="178"/>
      <c r="J75" s="178"/>
      <c r="K75" s="178"/>
      <c r="L75" s="178"/>
      <c r="M75" s="178"/>
      <c r="N75" s="178"/>
      <c r="O75" s="5">
        <f t="shared" si="14"/>
        <v>205.5</v>
      </c>
      <c r="P75" s="15">
        <f t="shared" si="15"/>
        <v>61650</v>
      </c>
      <c r="Q75" s="16">
        <f t="shared" si="16"/>
        <v>82200</v>
      </c>
    </row>
    <row r="76" spans="1:17" ht="13.2" x14ac:dyDescent="0.25">
      <c r="A76" s="188"/>
      <c r="B76" s="2" t="s">
        <v>78</v>
      </c>
      <c r="C76" s="178">
        <v>140</v>
      </c>
      <c r="D76" s="178"/>
      <c r="E76" s="178">
        <v>128</v>
      </c>
      <c r="F76" s="178">
        <v>405</v>
      </c>
      <c r="G76" s="178"/>
      <c r="H76" s="178">
        <v>519</v>
      </c>
      <c r="I76" s="178"/>
      <c r="J76" s="178"/>
      <c r="K76" s="178"/>
      <c r="L76" s="178"/>
      <c r="M76" s="178"/>
      <c r="N76" s="178"/>
      <c r="O76" s="5">
        <f t="shared" si="14"/>
        <v>298</v>
      </c>
      <c r="P76" s="15">
        <f t="shared" si="15"/>
        <v>89400</v>
      </c>
      <c r="Q76" s="16">
        <f t="shared" si="16"/>
        <v>119200</v>
      </c>
    </row>
    <row r="77" spans="1:17" ht="13.2" x14ac:dyDescent="0.25">
      <c r="A77" s="188"/>
      <c r="B77" s="2" t="s">
        <v>79</v>
      </c>
      <c r="C77" s="178">
        <v>33</v>
      </c>
      <c r="D77" s="178"/>
      <c r="E77" s="178">
        <v>124</v>
      </c>
      <c r="F77" s="178"/>
      <c r="G77" s="178">
        <v>39</v>
      </c>
      <c r="H77" s="178"/>
      <c r="I77" s="178"/>
      <c r="J77" s="178"/>
      <c r="K77" s="178"/>
      <c r="L77" s="178"/>
      <c r="M77" s="178"/>
      <c r="N77" s="178"/>
      <c r="O77" s="5">
        <f t="shared" si="14"/>
        <v>65.333333333333329</v>
      </c>
      <c r="P77" s="15">
        <f t="shared" si="15"/>
        <v>19600</v>
      </c>
      <c r="Q77" s="16">
        <f t="shared" si="16"/>
        <v>26133.333333333332</v>
      </c>
    </row>
    <row r="78" spans="1:17" ht="13.2" x14ac:dyDescent="0.25">
      <c r="A78" s="188"/>
      <c r="B78" s="2" t="s">
        <v>80</v>
      </c>
      <c r="C78" s="178">
        <v>127</v>
      </c>
      <c r="D78" s="178">
        <v>339</v>
      </c>
      <c r="E78" s="178"/>
      <c r="F78" s="178">
        <v>83</v>
      </c>
      <c r="G78" s="178"/>
      <c r="H78" s="178">
        <v>5442</v>
      </c>
      <c r="I78" s="178"/>
      <c r="J78" s="178"/>
      <c r="K78" s="178"/>
      <c r="L78" s="178"/>
      <c r="M78" s="178"/>
      <c r="N78" s="178"/>
      <c r="O78" s="5">
        <f t="shared" si="14"/>
        <v>1497.75</v>
      </c>
      <c r="P78" s="15">
        <f t="shared" si="15"/>
        <v>449325</v>
      </c>
      <c r="Q78" s="16">
        <f t="shared" si="16"/>
        <v>599100</v>
      </c>
    </row>
    <row r="79" spans="1:17" ht="13.2" x14ac:dyDescent="0.25">
      <c r="A79" s="188"/>
      <c r="B79" s="2" t="s">
        <v>81</v>
      </c>
      <c r="C79" s="178">
        <v>143</v>
      </c>
      <c r="D79" s="178">
        <v>195</v>
      </c>
      <c r="E79" s="178"/>
      <c r="F79" s="178">
        <v>5928</v>
      </c>
      <c r="G79" s="178">
        <v>92</v>
      </c>
      <c r="H79" s="178">
        <v>36</v>
      </c>
      <c r="I79" s="178"/>
      <c r="J79" s="178"/>
      <c r="K79" s="178"/>
      <c r="L79" s="178"/>
      <c r="M79" s="178"/>
      <c r="N79" s="178"/>
      <c r="O79" s="5">
        <f t="shared" si="14"/>
        <v>1278.8</v>
      </c>
      <c r="P79" s="15">
        <f t="shared" si="15"/>
        <v>383640</v>
      </c>
      <c r="Q79" s="16">
        <f t="shared" si="16"/>
        <v>511520</v>
      </c>
    </row>
    <row r="80" spans="1:17" ht="13.2" x14ac:dyDescent="0.25">
      <c r="A80" s="188"/>
      <c r="B80" s="2" t="s">
        <v>82</v>
      </c>
      <c r="C80" s="178"/>
      <c r="D80" s="178">
        <v>670</v>
      </c>
      <c r="E80" s="178">
        <v>43</v>
      </c>
      <c r="F80" s="178">
        <v>34</v>
      </c>
      <c r="G80" s="178"/>
      <c r="H80" s="178">
        <v>1000</v>
      </c>
      <c r="I80" s="178"/>
      <c r="J80" s="178"/>
      <c r="K80" s="178"/>
      <c r="L80" s="178"/>
      <c r="M80" s="178"/>
      <c r="N80" s="178"/>
      <c r="O80" s="5">
        <f t="shared" si="14"/>
        <v>436.75</v>
      </c>
      <c r="P80" s="15">
        <f t="shared" si="15"/>
        <v>131025</v>
      </c>
      <c r="Q80" s="16">
        <f t="shared" si="16"/>
        <v>174700</v>
      </c>
    </row>
    <row r="81" spans="1:17" ht="13.2" x14ac:dyDescent="0.25">
      <c r="A81" s="188"/>
      <c r="B81" s="2" t="s">
        <v>83</v>
      </c>
      <c r="C81" s="178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5" t="e">
        <f t="shared" si="14"/>
        <v>#DIV/0!</v>
      </c>
      <c r="P81" s="15" t="e">
        <f t="shared" si="15"/>
        <v>#DIV/0!</v>
      </c>
      <c r="Q81" s="16" t="e">
        <f t="shared" si="16"/>
        <v>#DIV/0!</v>
      </c>
    </row>
    <row r="82" spans="1:17" ht="13.2" x14ac:dyDescent="0.25">
      <c r="A82" s="188"/>
      <c r="B82" s="2" t="s">
        <v>84</v>
      </c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5" t="e">
        <f t="shared" si="14"/>
        <v>#DIV/0!</v>
      </c>
      <c r="P82" s="15" t="e">
        <f t="shared" si="15"/>
        <v>#DIV/0!</v>
      </c>
      <c r="Q82" s="16" t="e">
        <f t="shared" si="16"/>
        <v>#DIV/0!</v>
      </c>
    </row>
    <row r="83" spans="1:17" ht="13.2" x14ac:dyDescent="0.25">
      <c r="A83" s="188"/>
      <c r="B83" s="2" t="s">
        <v>85</v>
      </c>
      <c r="C83" s="178"/>
      <c r="D83" s="178">
        <v>144</v>
      </c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5">
        <f t="shared" si="14"/>
        <v>144</v>
      </c>
      <c r="P83" s="15">
        <f t="shared" si="15"/>
        <v>43200</v>
      </c>
      <c r="Q83" s="16">
        <f t="shared" si="16"/>
        <v>57600</v>
      </c>
    </row>
    <row r="84" spans="1:17" ht="13.2" x14ac:dyDescent="0.25">
      <c r="A84" s="188"/>
      <c r="B84" s="2" t="s">
        <v>223</v>
      </c>
      <c r="C84" s="178">
        <v>120</v>
      </c>
      <c r="D84" s="178">
        <v>60</v>
      </c>
      <c r="E84" s="178">
        <v>60</v>
      </c>
      <c r="F84" s="178">
        <v>60</v>
      </c>
      <c r="G84" s="178">
        <v>120</v>
      </c>
      <c r="H84" s="178">
        <v>60</v>
      </c>
      <c r="I84" s="178"/>
      <c r="J84" s="178"/>
      <c r="K84" s="178"/>
      <c r="L84" s="178"/>
      <c r="M84" s="178"/>
      <c r="N84" s="178"/>
      <c r="O84" s="5">
        <f t="shared" ref="O84" si="17">AVERAGE(C84:N84)</f>
        <v>80</v>
      </c>
      <c r="P84" s="15">
        <f t="shared" ref="P84" si="18">O84*300</f>
        <v>24000</v>
      </c>
      <c r="Q84" s="16">
        <f t="shared" ref="Q84" si="19">O84*400</f>
        <v>32000</v>
      </c>
    </row>
    <row r="85" spans="1:17" ht="13.2" x14ac:dyDescent="0.25">
      <c r="A85" s="188"/>
      <c r="B85" s="2" t="s">
        <v>86</v>
      </c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5" t="e">
        <f t="shared" si="14"/>
        <v>#DIV/0!</v>
      </c>
      <c r="P85" s="15" t="e">
        <f t="shared" si="15"/>
        <v>#DIV/0!</v>
      </c>
      <c r="Q85" s="16" t="e">
        <f t="shared" si="16"/>
        <v>#DIV/0!</v>
      </c>
    </row>
    <row r="86" spans="1:17" ht="13.2" x14ac:dyDescent="0.25">
      <c r="A86" s="188"/>
      <c r="B86" s="2" t="s">
        <v>276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5" t="e">
        <f t="shared" ref="O86:O89" si="20">AVERAGE(C86:N86)</f>
        <v>#DIV/0!</v>
      </c>
      <c r="P86" s="15" t="e">
        <f t="shared" ref="P86:P89" si="21">O86*300</f>
        <v>#DIV/0!</v>
      </c>
      <c r="Q86" s="16" t="e">
        <f t="shared" ref="Q86:Q89" si="22">O86*400</f>
        <v>#DIV/0!</v>
      </c>
    </row>
    <row r="87" spans="1:17" ht="13.2" x14ac:dyDescent="0.25">
      <c r="A87" s="188"/>
      <c r="B87" s="2" t="s">
        <v>279</v>
      </c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5" t="e">
        <f t="shared" si="20"/>
        <v>#DIV/0!</v>
      </c>
      <c r="P87" s="15" t="e">
        <f t="shared" si="21"/>
        <v>#DIV/0!</v>
      </c>
      <c r="Q87" s="16" t="e">
        <f t="shared" si="22"/>
        <v>#DIV/0!</v>
      </c>
    </row>
    <row r="88" spans="1:17" ht="13.2" x14ac:dyDescent="0.25">
      <c r="A88" s="188"/>
      <c r="B88" s="2" t="s">
        <v>280</v>
      </c>
      <c r="C88" s="178"/>
      <c r="D88" s="178">
        <v>950</v>
      </c>
      <c r="E88" s="178">
        <v>3772</v>
      </c>
      <c r="F88" s="178">
        <v>373</v>
      </c>
      <c r="G88" s="178">
        <v>531</v>
      </c>
      <c r="H88" s="178">
        <v>999</v>
      </c>
      <c r="I88" s="178"/>
      <c r="J88" s="178"/>
      <c r="K88" s="178"/>
      <c r="L88" s="178"/>
      <c r="M88" s="178"/>
      <c r="N88" s="178"/>
      <c r="O88" s="5">
        <f t="shared" ref="O88" si="23">AVERAGE(C88:N88)</f>
        <v>1325</v>
      </c>
      <c r="P88" s="15">
        <f t="shared" ref="P88" si="24">O88*300</f>
        <v>397500</v>
      </c>
      <c r="Q88" s="16">
        <f t="shared" ref="Q88" si="25">O88*400</f>
        <v>530000</v>
      </c>
    </row>
    <row r="89" spans="1:17" ht="13.2" x14ac:dyDescent="0.25">
      <c r="A89" s="188"/>
      <c r="B89" s="2" t="s">
        <v>270</v>
      </c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5" t="e">
        <f t="shared" si="20"/>
        <v>#DIV/0!</v>
      </c>
      <c r="P89" s="15" t="e">
        <f t="shared" si="21"/>
        <v>#DIV/0!</v>
      </c>
      <c r="Q89" s="16" t="e">
        <f t="shared" si="22"/>
        <v>#DIV/0!</v>
      </c>
    </row>
    <row r="90" spans="1:17" ht="13.2" x14ac:dyDescent="0.25">
      <c r="A90" s="188"/>
      <c r="B90" s="2" t="s">
        <v>87</v>
      </c>
      <c r="C90" s="178">
        <v>118</v>
      </c>
      <c r="D90" s="178">
        <v>2299</v>
      </c>
      <c r="E90" s="178">
        <v>1730</v>
      </c>
      <c r="F90" s="178">
        <v>1290</v>
      </c>
      <c r="G90" s="178">
        <v>2102</v>
      </c>
      <c r="H90" s="178">
        <v>290</v>
      </c>
      <c r="I90" s="178"/>
      <c r="J90" s="178"/>
      <c r="K90" s="178"/>
      <c r="L90" s="178"/>
      <c r="M90" s="178"/>
      <c r="N90" s="178"/>
      <c r="O90" s="5">
        <f t="shared" si="14"/>
        <v>1304.8333333333333</v>
      </c>
      <c r="P90" s="20">
        <f t="shared" si="15"/>
        <v>391450</v>
      </c>
      <c r="Q90" s="21">
        <f t="shared" si="16"/>
        <v>521933.33333333331</v>
      </c>
    </row>
    <row r="91" spans="1:17" ht="13.2" x14ac:dyDescent="0.25">
      <c r="A91" s="34"/>
      <c r="B91" s="23" t="s">
        <v>88</v>
      </c>
      <c r="C91" s="176">
        <f t="shared" ref="C91:N91" si="26">SUM(C49:C90)</f>
        <v>5587</v>
      </c>
      <c r="D91" s="176">
        <f t="shared" si="26"/>
        <v>5931</v>
      </c>
      <c r="E91" s="176">
        <f t="shared" si="26"/>
        <v>12030</v>
      </c>
      <c r="F91" s="176">
        <f t="shared" si="26"/>
        <v>10995</v>
      </c>
      <c r="G91" s="176">
        <f t="shared" si="26"/>
        <v>5580</v>
      </c>
      <c r="H91" s="176">
        <f t="shared" si="26"/>
        <v>9887</v>
      </c>
      <c r="I91" s="176">
        <f t="shared" si="26"/>
        <v>0</v>
      </c>
      <c r="J91" s="176">
        <f t="shared" si="26"/>
        <v>0</v>
      </c>
      <c r="K91" s="176">
        <f t="shared" si="26"/>
        <v>0</v>
      </c>
      <c r="L91" s="176">
        <f t="shared" si="26"/>
        <v>0</v>
      </c>
      <c r="M91" s="176">
        <f t="shared" si="26"/>
        <v>0</v>
      </c>
      <c r="N91" s="176">
        <f t="shared" si="26"/>
        <v>0</v>
      </c>
      <c r="O91" s="24">
        <f t="shared" si="14"/>
        <v>4167.5</v>
      </c>
      <c r="P91" s="25" t="e">
        <f>SUM(P49:P90)</f>
        <v>#DIV/0!</v>
      </c>
      <c r="Q91" s="26" t="e">
        <f>SUM(Q49:Q90)</f>
        <v>#DIV/0!</v>
      </c>
    </row>
    <row r="92" spans="1:17" ht="13.2" x14ac:dyDescent="0.25">
      <c r="A92" s="35"/>
    </row>
    <row r="93" spans="1:17" ht="13.2" x14ac:dyDescent="0.25">
      <c r="A93" s="8" t="s">
        <v>89</v>
      </c>
    </row>
    <row r="94" spans="1:17" ht="13.2" x14ac:dyDescent="0.25">
      <c r="A94" s="36" t="s">
        <v>23</v>
      </c>
      <c r="B94" s="11" t="s">
        <v>90</v>
      </c>
      <c r="C94" s="177" t="s">
        <v>5</v>
      </c>
      <c r="D94" s="177" t="s">
        <v>6</v>
      </c>
      <c r="E94" s="177" t="s">
        <v>7</v>
      </c>
      <c r="F94" s="177" t="s">
        <v>8</v>
      </c>
      <c r="G94" s="177" t="s">
        <v>9</v>
      </c>
      <c r="H94" s="177" t="s">
        <v>10</v>
      </c>
      <c r="I94" s="177" t="s">
        <v>11</v>
      </c>
      <c r="J94" s="177" t="s">
        <v>12</v>
      </c>
      <c r="K94" s="177" t="s">
        <v>13</v>
      </c>
      <c r="L94" s="177" t="s">
        <v>14</v>
      </c>
      <c r="M94" s="177" t="s">
        <v>3</v>
      </c>
      <c r="N94" s="177" t="s">
        <v>4</v>
      </c>
      <c r="O94" s="11" t="s">
        <v>15</v>
      </c>
      <c r="P94" s="37" t="s">
        <v>91</v>
      </c>
    </row>
    <row r="95" spans="1:17" ht="13.2" x14ac:dyDescent="0.25">
      <c r="A95" s="191" t="s">
        <v>92</v>
      </c>
      <c r="B95" s="2" t="s">
        <v>225</v>
      </c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5" t="e">
        <f t="shared" ref="O95:O104" si="27">AVERAGE(C95:N95)</f>
        <v>#DIV/0!</v>
      </c>
      <c r="P95" s="38">
        <f t="shared" ref="P95:P104" si="28">SUM(C95:N95)</f>
        <v>0</v>
      </c>
    </row>
    <row r="96" spans="1:17" ht="13.2" x14ac:dyDescent="0.25">
      <c r="A96" s="191"/>
      <c r="B96" s="2" t="s">
        <v>226</v>
      </c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5" t="e">
        <f t="shared" ref="O96" si="29">AVERAGE(C96:N96)</f>
        <v>#DIV/0!</v>
      </c>
      <c r="P96" s="38">
        <f t="shared" ref="P96" si="30">SUM(C96:N96)</f>
        <v>0</v>
      </c>
    </row>
    <row r="97" spans="1:16" ht="13.2" x14ac:dyDescent="0.25">
      <c r="A97" s="188"/>
      <c r="B97" s="2" t="s">
        <v>93</v>
      </c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5" t="e">
        <f t="shared" si="27"/>
        <v>#DIV/0!</v>
      </c>
      <c r="P97" s="38">
        <f t="shared" si="28"/>
        <v>0</v>
      </c>
    </row>
    <row r="98" spans="1:16" ht="13.2" x14ac:dyDescent="0.25">
      <c r="A98" s="188"/>
      <c r="B98" s="2" t="s">
        <v>94</v>
      </c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5" t="e">
        <f t="shared" si="27"/>
        <v>#DIV/0!</v>
      </c>
      <c r="P98" s="38">
        <f t="shared" si="28"/>
        <v>0</v>
      </c>
    </row>
    <row r="99" spans="1:16" ht="13.2" x14ac:dyDescent="0.25">
      <c r="A99" s="189"/>
      <c r="B99" s="33" t="s">
        <v>95</v>
      </c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65" t="e">
        <f t="shared" si="27"/>
        <v>#DIV/0!</v>
      </c>
      <c r="P99" s="39">
        <f t="shared" si="28"/>
        <v>0</v>
      </c>
    </row>
    <row r="100" spans="1:16" ht="13.2" x14ac:dyDescent="0.25">
      <c r="A100" s="183" t="s">
        <v>96</v>
      </c>
      <c r="B100" s="2" t="s">
        <v>97</v>
      </c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5" t="e">
        <f t="shared" si="27"/>
        <v>#DIV/0!</v>
      </c>
      <c r="P100" s="38">
        <f t="shared" si="28"/>
        <v>0</v>
      </c>
    </row>
    <row r="101" spans="1:16" ht="13.2" x14ac:dyDescent="0.25">
      <c r="A101" s="184"/>
      <c r="B101" s="2" t="s">
        <v>98</v>
      </c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5" t="e">
        <f t="shared" si="27"/>
        <v>#DIV/0!</v>
      </c>
      <c r="P101" s="38">
        <f t="shared" si="28"/>
        <v>0</v>
      </c>
    </row>
    <row r="102" spans="1:16" ht="13.2" x14ac:dyDescent="0.25">
      <c r="A102" s="184"/>
      <c r="B102" s="2" t="s">
        <v>99</v>
      </c>
      <c r="C102" s="178">
        <v>4000</v>
      </c>
      <c r="D102" s="178">
        <v>1000</v>
      </c>
      <c r="E102" s="178">
        <v>1000</v>
      </c>
      <c r="F102" s="178">
        <v>3000</v>
      </c>
      <c r="G102" s="178">
        <v>1000</v>
      </c>
      <c r="H102" s="178">
        <v>1000</v>
      </c>
      <c r="I102" s="178"/>
      <c r="J102" s="178"/>
      <c r="K102" s="178"/>
      <c r="L102" s="178"/>
      <c r="M102" s="178"/>
      <c r="N102" s="178"/>
      <c r="O102" s="5">
        <f t="shared" si="27"/>
        <v>1833.3333333333333</v>
      </c>
      <c r="P102" s="38">
        <f t="shared" si="28"/>
        <v>11000</v>
      </c>
    </row>
    <row r="103" spans="1:16" ht="13.2" x14ac:dyDescent="0.25">
      <c r="A103" s="184"/>
      <c r="B103" s="2" t="s">
        <v>281</v>
      </c>
      <c r="C103" s="178"/>
      <c r="D103" s="178">
        <v>2701</v>
      </c>
      <c r="E103" s="178">
        <v>2520</v>
      </c>
      <c r="F103" s="178">
        <v>1029</v>
      </c>
      <c r="G103" s="178"/>
      <c r="H103" s="178"/>
      <c r="I103" s="178"/>
      <c r="J103" s="178"/>
      <c r="K103" s="178"/>
      <c r="L103" s="178"/>
      <c r="M103" s="178"/>
      <c r="N103" s="178"/>
      <c r="O103" s="5">
        <f t="shared" ref="O103" si="31">AVERAGE(C103:N103)</f>
        <v>2083.3333333333335</v>
      </c>
      <c r="P103" s="38">
        <f t="shared" ref="P103" si="32">SUM(C103:N103)</f>
        <v>6250</v>
      </c>
    </row>
    <row r="104" spans="1:16" ht="13.2" x14ac:dyDescent="0.25">
      <c r="A104" s="184"/>
      <c r="B104" s="33" t="s">
        <v>100</v>
      </c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5" t="e">
        <f t="shared" si="27"/>
        <v>#DIV/0!</v>
      </c>
      <c r="P104" s="38">
        <f t="shared" si="28"/>
        <v>0</v>
      </c>
    </row>
    <row r="105" spans="1:16" ht="13.2" x14ac:dyDescent="0.25">
      <c r="A105" s="40"/>
      <c r="B105" s="23" t="s">
        <v>101</v>
      </c>
      <c r="C105" s="19">
        <f t="shared" ref="C105:P105" si="33">SUM(C95:C104)</f>
        <v>4000</v>
      </c>
      <c r="D105" s="19">
        <f t="shared" si="33"/>
        <v>3701</v>
      </c>
      <c r="E105" s="19">
        <f t="shared" si="33"/>
        <v>3520</v>
      </c>
      <c r="F105" s="19">
        <f t="shared" si="33"/>
        <v>4029</v>
      </c>
      <c r="G105" s="19">
        <f t="shared" si="33"/>
        <v>1000</v>
      </c>
      <c r="H105" s="19">
        <f t="shared" si="33"/>
        <v>1000</v>
      </c>
      <c r="I105" s="19">
        <f t="shared" si="33"/>
        <v>0</v>
      </c>
      <c r="J105" s="19">
        <f t="shared" si="33"/>
        <v>0</v>
      </c>
      <c r="K105" s="19">
        <f t="shared" si="33"/>
        <v>0</v>
      </c>
      <c r="L105" s="19">
        <f t="shared" si="33"/>
        <v>0</v>
      </c>
      <c r="M105" s="19">
        <f t="shared" si="33"/>
        <v>0</v>
      </c>
      <c r="N105" s="19">
        <f t="shared" si="33"/>
        <v>0</v>
      </c>
      <c r="O105" s="41" t="e">
        <f t="shared" si="33"/>
        <v>#DIV/0!</v>
      </c>
      <c r="P105" s="42">
        <f t="shared" si="33"/>
        <v>17250</v>
      </c>
    </row>
    <row r="107" spans="1:16" ht="13.2" x14ac:dyDescent="0.25">
      <c r="B107" s="43" t="s">
        <v>102</v>
      </c>
      <c r="C107" s="43" t="s">
        <v>5</v>
      </c>
      <c r="D107" s="43" t="s">
        <v>6</v>
      </c>
      <c r="E107" s="43" t="s">
        <v>7</v>
      </c>
      <c r="F107" s="43" t="s">
        <v>8</v>
      </c>
      <c r="G107" s="43" t="s">
        <v>9</v>
      </c>
      <c r="H107" s="43" t="s">
        <v>10</v>
      </c>
      <c r="I107" s="43" t="s">
        <v>11</v>
      </c>
      <c r="J107" s="43" t="s">
        <v>12</v>
      </c>
      <c r="K107" s="43" t="s">
        <v>13</v>
      </c>
      <c r="L107" s="43" t="s">
        <v>14</v>
      </c>
      <c r="M107" s="43" t="s">
        <v>3</v>
      </c>
      <c r="N107" s="43" t="s">
        <v>4</v>
      </c>
      <c r="O107" s="43" t="s">
        <v>15</v>
      </c>
      <c r="P107" s="174"/>
    </row>
    <row r="108" spans="1:16" ht="13.2" x14ac:dyDescent="0.25">
      <c r="B108" s="44" t="s">
        <v>103</v>
      </c>
      <c r="C108" s="181">
        <f t="shared" ref="C108:N108" si="34">C13</f>
        <v>17559</v>
      </c>
      <c r="D108" s="181">
        <f t="shared" si="34"/>
        <v>12904</v>
      </c>
      <c r="E108" s="181">
        <f t="shared" si="34"/>
        <v>14116</v>
      </c>
      <c r="F108" s="181">
        <f t="shared" si="34"/>
        <v>43968</v>
      </c>
      <c r="G108" s="181">
        <f t="shared" si="34"/>
        <v>3442</v>
      </c>
      <c r="H108" s="181">
        <f t="shared" si="34"/>
        <v>8007</v>
      </c>
      <c r="I108" s="181">
        <f t="shared" si="34"/>
        <v>0</v>
      </c>
      <c r="J108" s="181">
        <f t="shared" si="34"/>
        <v>0</v>
      </c>
      <c r="K108" s="181">
        <f t="shared" si="34"/>
        <v>0</v>
      </c>
      <c r="L108" s="181">
        <f t="shared" si="34"/>
        <v>0</v>
      </c>
      <c r="M108" s="181">
        <f t="shared" si="34"/>
        <v>0</v>
      </c>
      <c r="N108" s="181">
        <f t="shared" si="34"/>
        <v>0</v>
      </c>
      <c r="O108" s="181">
        <f>AVERAGE(C108:N108)</f>
        <v>8333</v>
      </c>
    </row>
    <row r="109" spans="1:16" ht="13.2" x14ac:dyDescent="0.25">
      <c r="B109" s="44" t="s">
        <v>104</v>
      </c>
      <c r="C109" s="181">
        <f t="shared" ref="C109:N109" si="35">C45</f>
        <v>2224</v>
      </c>
      <c r="D109" s="181">
        <f t="shared" si="35"/>
        <v>3651.93</v>
      </c>
      <c r="E109" s="181">
        <f t="shared" si="35"/>
        <v>4186.32</v>
      </c>
      <c r="F109" s="181">
        <f t="shared" si="35"/>
        <v>4731.7800000000007</v>
      </c>
      <c r="G109" s="181">
        <f t="shared" si="35"/>
        <v>5072.32</v>
      </c>
      <c r="H109" s="181">
        <f t="shared" si="35"/>
        <v>6367.7800000000007</v>
      </c>
      <c r="I109" s="181">
        <f t="shared" si="35"/>
        <v>0</v>
      </c>
      <c r="J109" s="181">
        <f t="shared" si="35"/>
        <v>0</v>
      </c>
      <c r="K109" s="181">
        <f t="shared" si="35"/>
        <v>0</v>
      </c>
      <c r="L109" s="181">
        <f t="shared" si="35"/>
        <v>0</v>
      </c>
      <c r="M109" s="181">
        <f t="shared" si="35"/>
        <v>0</v>
      </c>
      <c r="N109" s="181">
        <f t="shared" si="35"/>
        <v>0</v>
      </c>
      <c r="O109" s="181">
        <f>AVERAGE(C109:N109)</f>
        <v>2186.1774999999998</v>
      </c>
    </row>
    <row r="110" spans="1:16" ht="13.2" x14ac:dyDescent="0.25">
      <c r="B110" s="44" t="s">
        <v>105</v>
      </c>
      <c r="C110" s="181">
        <f t="shared" ref="C110:N110" si="36">C91</f>
        <v>5587</v>
      </c>
      <c r="D110" s="181">
        <f t="shared" si="36"/>
        <v>5931</v>
      </c>
      <c r="E110" s="181">
        <f t="shared" si="36"/>
        <v>12030</v>
      </c>
      <c r="F110" s="181">
        <f t="shared" si="36"/>
        <v>10995</v>
      </c>
      <c r="G110" s="181">
        <f t="shared" si="36"/>
        <v>5580</v>
      </c>
      <c r="H110" s="181">
        <f t="shared" si="36"/>
        <v>9887</v>
      </c>
      <c r="I110" s="181">
        <f t="shared" si="36"/>
        <v>0</v>
      </c>
      <c r="J110" s="181">
        <f t="shared" si="36"/>
        <v>0</v>
      </c>
      <c r="K110" s="181">
        <f t="shared" si="36"/>
        <v>0</v>
      </c>
      <c r="L110" s="181">
        <f t="shared" si="36"/>
        <v>0</v>
      </c>
      <c r="M110" s="181">
        <f t="shared" si="36"/>
        <v>0</v>
      </c>
      <c r="N110" s="181">
        <f t="shared" si="36"/>
        <v>0</v>
      </c>
      <c r="O110" s="181">
        <f t="shared" ref="O110:O111" si="37">AVERAGE(C110:N110)</f>
        <v>4167.5</v>
      </c>
    </row>
    <row r="111" spans="1:16" ht="13.2" x14ac:dyDescent="0.25">
      <c r="B111" s="44" t="s">
        <v>106</v>
      </c>
      <c r="C111" s="181">
        <f t="shared" ref="C111:G111" si="38">C109+C110</f>
        <v>7811</v>
      </c>
      <c r="D111" s="181">
        <f t="shared" si="38"/>
        <v>9582.93</v>
      </c>
      <c r="E111" s="181">
        <f t="shared" si="38"/>
        <v>16216.32</v>
      </c>
      <c r="F111" s="181">
        <f t="shared" si="38"/>
        <v>15726.78</v>
      </c>
      <c r="G111" s="181">
        <f t="shared" si="38"/>
        <v>10652.32</v>
      </c>
      <c r="H111" s="181">
        <f t="shared" ref="H111:K111" si="39">H109+H110</f>
        <v>16254.78</v>
      </c>
      <c r="I111" s="181">
        <f t="shared" si="39"/>
        <v>0</v>
      </c>
      <c r="J111" s="181">
        <f t="shared" si="39"/>
        <v>0</v>
      </c>
      <c r="K111" s="181">
        <f t="shared" si="39"/>
        <v>0</v>
      </c>
      <c r="L111" s="181">
        <f t="shared" ref="L111:N111" si="40">L109+L110</f>
        <v>0</v>
      </c>
      <c r="M111" s="181">
        <f t="shared" si="40"/>
        <v>0</v>
      </c>
      <c r="N111" s="181">
        <f t="shared" si="40"/>
        <v>0</v>
      </c>
      <c r="O111" s="181">
        <f t="shared" si="37"/>
        <v>6353.6775000000007</v>
      </c>
    </row>
    <row r="112" spans="1:16" ht="13.2" x14ac:dyDescent="0.25">
      <c r="B112" s="44" t="s">
        <v>107</v>
      </c>
      <c r="C112" s="181">
        <f t="shared" ref="C112:N112" si="41">C108-C111</f>
        <v>9748</v>
      </c>
      <c r="D112" s="181">
        <f>D108-D111</f>
        <v>3321.0699999999997</v>
      </c>
      <c r="E112" s="181">
        <f>E108-E111</f>
        <v>-2100.3199999999997</v>
      </c>
      <c r="F112" s="180">
        <f>F108-F111</f>
        <v>28241.22</v>
      </c>
      <c r="G112" s="181">
        <f t="shared" si="41"/>
        <v>-7210.32</v>
      </c>
      <c r="H112" s="181">
        <f t="shared" si="41"/>
        <v>-8247.7800000000007</v>
      </c>
      <c r="I112" s="181">
        <f t="shared" si="41"/>
        <v>0</v>
      </c>
      <c r="J112" s="181">
        <f>J108-J111</f>
        <v>0</v>
      </c>
      <c r="K112" s="181">
        <f t="shared" si="41"/>
        <v>0</v>
      </c>
      <c r="L112" s="181">
        <f t="shared" si="41"/>
        <v>0</v>
      </c>
      <c r="M112" s="181">
        <f t="shared" si="41"/>
        <v>0</v>
      </c>
      <c r="N112" s="181">
        <f t="shared" si="41"/>
        <v>0</v>
      </c>
      <c r="O112" s="181">
        <f>AVERAGE(C112:N112)</f>
        <v>1979.3225000000002</v>
      </c>
    </row>
    <row r="113" spans="1:15" ht="13.2" x14ac:dyDescent="0.25">
      <c r="B113" s="45" t="s">
        <v>108</v>
      </c>
      <c r="C113" s="46">
        <f t="shared" ref="C113:N113" si="42">1-(C111/C108)</f>
        <v>0.55515689959564896</v>
      </c>
      <c r="D113" s="46">
        <f t="shared" si="42"/>
        <v>0.25736748295102296</v>
      </c>
      <c r="E113" s="46">
        <f t="shared" si="42"/>
        <v>-0.14879002550297526</v>
      </c>
      <c r="F113" s="46">
        <f t="shared" si="42"/>
        <v>0.64231304585152837</v>
      </c>
      <c r="G113" s="46">
        <f t="shared" si="42"/>
        <v>-2.0948053457292271</v>
      </c>
      <c r="H113" s="46">
        <f t="shared" si="42"/>
        <v>-1.0300711877107531</v>
      </c>
      <c r="I113" s="46" t="e">
        <f t="shared" si="42"/>
        <v>#DIV/0!</v>
      </c>
      <c r="J113" s="46" t="e">
        <f t="shared" si="42"/>
        <v>#DIV/0!</v>
      </c>
      <c r="K113" s="46" t="e">
        <f>1-(K111/K108)</f>
        <v>#DIV/0!</v>
      </c>
      <c r="L113" s="46" t="e">
        <f t="shared" si="42"/>
        <v>#DIV/0!</v>
      </c>
      <c r="M113" s="46" t="e">
        <f t="shared" si="42"/>
        <v>#DIV/0!</v>
      </c>
      <c r="N113" s="46" t="e">
        <f t="shared" si="42"/>
        <v>#DIV/0!</v>
      </c>
      <c r="O113" s="46"/>
    </row>
    <row r="114" spans="1:15" ht="13.2" x14ac:dyDescent="0.25">
      <c r="B114" s="35" t="s">
        <v>109</v>
      </c>
    </row>
    <row r="115" spans="1:15" ht="26.4" x14ac:dyDescent="0.25">
      <c r="B115" s="45" t="s">
        <v>110</v>
      </c>
      <c r="C115" s="48" t="e">
        <f>P45+P91</f>
        <v>#DIV/0!</v>
      </c>
    </row>
    <row r="116" spans="1:15" ht="26.4" x14ac:dyDescent="0.25">
      <c r="B116" s="45" t="s">
        <v>111</v>
      </c>
      <c r="C116" s="48" t="e">
        <f>Q45+Q91</f>
        <v>#DIV/0!</v>
      </c>
    </row>
    <row r="120" spans="1:15" ht="13.2" x14ac:dyDescent="0.25">
      <c r="A120" s="185" t="s">
        <v>112</v>
      </c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</row>
    <row r="121" spans="1:15" ht="15.75" customHeight="1" x14ac:dyDescent="0.25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</row>
  </sheetData>
  <mergeCells count="8">
    <mergeCell ref="A100:A104"/>
    <mergeCell ref="A120:O121"/>
    <mergeCell ref="C1:N2"/>
    <mergeCell ref="A17:A26"/>
    <mergeCell ref="A27:A44"/>
    <mergeCell ref="A49:A63"/>
    <mergeCell ref="A64:A90"/>
    <mergeCell ref="A95:A99"/>
  </mergeCells>
  <phoneticPr fontId="25" type="noConversion"/>
  <conditionalFormatting sqref="C112:N112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B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5647-0C74-4BEE-90DA-DD3F8169C35A}">
  <dimension ref="A1:AT59"/>
  <sheetViews>
    <sheetView rightToLeft="1" topLeftCell="Z1" workbookViewId="0">
      <selection sqref="A1:AT29"/>
    </sheetView>
  </sheetViews>
  <sheetFormatPr defaultRowHeight="13.2" x14ac:dyDescent="0.25"/>
  <cols>
    <col min="7" max="7" width="8.88671875" style="182"/>
    <col min="12" max="12" width="17.109375" customWidth="1"/>
    <col min="16" max="16" width="12.33203125" customWidth="1"/>
    <col min="20" max="20" width="14.44140625" customWidth="1"/>
    <col min="23" max="23" width="18.33203125" customWidth="1"/>
    <col min="28" max="28" width="12.5546875" customWidth="1"/>
    <col min="34" max="34" width="10.33203125" customWidth="1"/>
  </cols>
  <sheetData>
    <row r="1" spans="1:46" x14ac:dyDescent="0.25">
      <c r="A1" s="173" t="s">
        <v>238</v>
      </c>
      <c r="B1" s="173" t="s">
        <v>239</v>
      </c>
      <c r="C1" s="173" t="s">
        <v>240</v>
      </c>
      <c r="D1" s="173" t="s">
        <v>241</v>
      </c>
      <c r="E1" s="173" t="s">
        <v>242</v>
      </c>
      <c r="F1" s="173" t="s">
        <v>243</v>
      </c>
      <c r="G1" s="173" t="s">
        <v>286</v>
      </c>
      <c r="H1" s="173" t="s">
        <v>259</v>
      </c>
      <c r="I1" s="173" t="s">
        <v>244</v>
      </c>
      <c r="J1" s="173" t="s">
        <v>245</v>
      </c>
      <c r="K1" s="173" t="s">
        <v>246</v>
      </c>
      <c r="L1" s="173" t="s">
        <v>247</v>
      </c>
      <c r="M1" s="173" t="s">
        <v>248</v>
      </c>
      <c r="N1" s="173" t="s">
        <v>249</v>
      </c>
      <c r="O1" s="173" t="s">
        <v>250</v>
      </c>
      <c r="P1" t="s">
        <v>251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  <c r="W1" t="s">
        <v>258</v>
      </c>
      <c r="X1" t="s">
        <v>82</v>
      </c>
      <c r="Y1" t="s">
        <v>260</v>
      </c>
      <c r="Z1" t="s">
        <v>261</v>
      </c>
      <c r="AA1" t="s">
        <v>223</v>
      </c>
      <c r="AB1" t="s">
        <v>263</v>
      </c>
      <c r="AC1" t="s">
        <v>262</v>
      </c>
      <c r="AD1" t="s">
        <v>264</v>
      </c>
      <c r="AE1" t="s">
        <v>267</v>
      </c>
      <c r="AF1" t="s">
        <v>265</v>
      </c>
      <c r="AG1" t="s">
        <v>269</v>
      </c>
      <c r="AH1" t="s">
        <v>268</v>
      </c>
      <c r="AI1" t="s">
        <v>270</v>
      </c>
      <c r="AJ1" t="s">
        <v>271</v>
      </c>
      <c r="AK1" t="s">
        <v>272</v>
      </c>
      <c r="AL1" t="s">
        <v>273</v>
      </c>
      <c r="AM1" t="s">
        <v>274</v>
      </c>
      <c r="AN1" t="s">
        <v>275</v>
      </c>
      <c r="AO1" t="s">
        <v>276</v>
      </c>
      <c r="AP1" t="s">
        <v>277</v>
      </c>
      <c r="AQ1" t="s">
        <v>278</v>
      </c>
      <c r="AR1" t="s">
        <v>221</v>
      </c>
      <c r="AS1" t="s">
        <v>279</v>
      </c>
      <c r="AT1" t="s">
        <v>280</v>
      </c>
    </row>
    <row r="2" spans="1:46" x14ac:dyDescent="0.25">
      <c r="A2" s="173">
        <v>127</v>
      </c>
      <c r="B2">
        <v>16</v>
      </c>
      <c r="C2">
        <v>651</v>
      </c>
      <c r="D2">
        <v>225</v>
      </c>
      <c r="E2">
        <v>26</v>
      </c>
      <c r="F2">
        <v>4794</v>
      </c>
      <c r="G2" s="182">
        <v>35</v>
      </c>
      <c r="H2">
        <v>185</v>
      </c>
      <c r="I2">
        <v>421</v>
      </c>
      <c r="J2">
        <v>119</v>
      </c>
      <c r="K2">
        <v>90</v>
      </c>
      <c r="L2">
        <v>80</v>
      </c>
      <c r="M2">
        <v>404</v>
      </c>
      <c r="N2">
        <v>100</v>
      </c>
      <c r="P2">
        <v>232</v>
      </c>
      <c r="R2" t="s">
        <v>287</v>
      </c>
      <c r="V2">
        <v>250</v>
      </c>
      <c r="W2">
        <v>33</v>
      </c>
      <c r="X2">
        <v>1000</v>
      </c>
      <c r="Z2">
        <v>49</v>
      </c>
      <c r="AA2">
        <v>60</v>
      </c>
      <c r="AF2">
        <v>17</v>
      </c>
      <c r="AJ2">
        <v>50</v>
      </c>
      <c r="AK2">
        <v>15</v>
      </c>
      <c r="AO2" t="s">
        <v>282</v>
      </c>
      <c r="AP2">
        <v>35</v>
      </c>
      <c r="AR2">
        <v>39</v>
      </c>
      <c r="AT2">
        <v>44</v>
      </c>
    </row>
    <row r="3" spans="1:46" x14ac:dyDescent="0.25">
      <c r="A3">
        <v>110</v>
      </c>
      <c r="B3">
        <v>55</v>
      </c>
      <c r="C3">
        <v>424</v>
      </c>
      <c r="D3">
        <v>222</v>
      </c>
      <c r="F3">
        <v>648</v>
      </c>
      <c r="L3">
        <v>12</v>
      </c>
      <c r="N3">
        <v>30</v>
      </c>
      <c r="P3">
        <v>21.6</v>
      </c>
      <c r="R3">
        <v>2000</v>
      </c>
      <c r="AF3">
        <v>19</v>
      </c>
      <c r="AK3">
        <v>28</v>
      </c>
      <c r="AR3">
        <v>23</v>
      </c>
      <c r="AT3">
        <v>499</v>
      </c>
    </row>
    <row r="4" spans="1:46" x14ac:dyDescent="0.25">
      <c r="A4" s="173">
        <v>62</v>
      </c>
      <c r="B4">
        <v>10</v>
      </c>
      <c r="C4">
        <v>534</v>
      </c>
      <c r="L4">
        <v>4</v>
      </c>
      <c r="N4">
        <v>160</v>
      </c>
      <c r="P4">
        <v>3190</v>
      </c>
      <c r="R4" t="s">
        <v>288</v>
      </c>
      <c r="AK4">
        <v>20</v>
      </c>
      <c r="AO4" t="s">
        <v>283</v>
      </c>
      <c r="AT4">
        <v>348</v>
      </c>
    </row>
    <row r="5" spans="1:46" x14ac:dyDescent="0.25">
      <c r="A5" s="173">
        <v>220</v>
      </c>
      <c r="B5">
        <v>20</v>
      </c>
      <c r="C5">
        <v>471</v>
      </c>
      <c r="L5">
        <v>36</v>
      </c>
      <c r="R5">
        <v>1292</v>
      </c>
      <c r="AO5">
        <v>1000</v>
      </c>
      <c r="AT5">
        <v>108</v>
      </c>
    </row>
    <row r="6" spans="1:46" x14ac:dyDescent="0.25">
      <c r="A6" s="173"/>
      <c r="B6">
        <v>75</v>
      </c>
      <c r="C6">
        <v>570</v>
      </c>
      <c r="R6" t="s">
        <v>289</v>
      </c>
    </row>
    <row r="7" spans="1:46" x14ac:dyDescent="0.25">
      <c r="A7" s="173"/>
      <c r="B7">
        <v>79</v>
      </c>
      <c r="R7">
        <v>365</v>
      </c>
    </row>
    <row r="8" spans="1:46" x14ac:dyDescent="0.25">
      <c r="A8" s="173"/>
      <c r="B8">
        <v>40</v>
      </c>
      <c r="R8">
        <v>606</v>
      </c>
    </row>
    <row r="9" spans="1:46" x14ac:dyDescent="0.25">
      <c r="A9" s="173"/>
      <c r="B9">
        <v>20</v>
      </c>
      <c r="R9">
        <v>300</v>
      </c>
    </row>
    <row r="10" spans="1:46" x14ac:dyDescent="0.25">
      <c r="A10" s="173"/>
      <c r="B10">
        <v>8</v>
      </c>
    </row>
    <row r="11" spans="1:46" x14ac:dyDescent="0.25">
      <c r="A11" s="173"/>
      <c r="B11">
        <v>45</v>
      </c>
    </row>
    <row r="12" spans="1:46" x14ac:dyDescent="0.25">
      <c r="A12" s="173"/>
      <c r="B12">
        <v>18</v>
      </c>
    </row>
    <row r="13" spans="1:46" x14ac:dyDescent="0.25">
      <c r="A13" s="173"/>
      <c r="B13">
        <v>145</v>
      </c>
    </row>
    <row r="14" spans="1:46" x14ac:dyDescent="0.25">
      <c r="A14" s="173"/>
    </row>
    <row r="15" spans="1:46" x14ac:dyDescent="0.25">
      <c r="A15" s="173"/>
    </row>
    <row r="16" spans="1:46" x14ac:dyDescent="0.25">
      <c r="A16" s="173"/>
    </row>
    <row r="17" spans="1:46" x14ac:dyDescent="0.25">
      <c r="A17" s="173"/>
    </row>
    <row r="18" spans="1:46" x14ac:dyDescent="0.25">
      <c r="A18" s="173"/>
    </row>
    <row r="19" spans="1:46" x14ac:dyDescent="0.25">
      <c r="A19" s="173"/>
    </row>
    <row r="20" spans="1:46" x14ac:dyDescent="0.25">
      <c r="A20" s="173"/>
    </row>
    <row r="21" spans="1:46" x14ac:dyDescent="0.25">
      <c r="A21" s="173"/>
    </row>
    <row r="22" spans="1:46" x14ac:dyDescent="0.25">
      <c r="A22" s="173"/>
    </row>
    <row r="23" spans="1:46" x14ac:dyDescent="0.25">
      <c r="A23" s="173"/>
    </row>
    <row r="24" spans="1:46" x14ac:dyDescent="0.25">
      <c r="A24" s="173"/>
    </row>
    <row r="25" spans="1:46" x14ac:dyDescent="0.25">
      <c r="A25" s="173"/>
    </row>
    <row r="26" spans="1:46" x14ac:dyDescent="0.25">
      <c r="A26" s="173"/>
    </row>
    <row r="27" spans="1:46" x14ac:dyDescent="0.25">
      <c r="A27" s="173"/>
    </row>
    <row r="28" spans="1:46" x14ac:dyDescent="0.25">
      <c r="A28" s="173"/>
    </row>
    <row r="29" spans="1:46" x14ac:dyDescent="0.25">
      <c r="A29" s="173">
        <f>SUM(A2:A28)</f>
        <v>519</v>
      </c>
      <c r="B29" s="173">
        <f>SUM(B2:B28)</f>
        <v>531</v>
      </c>
      <c r="C29" s="173">
        <f t="shared" ref="C29:AD29" si="0">SUM(C2:C28)</f>
        <v>2650</v>
      </c>
      <c r="D29" s="173">
        <f t="shared" si="0"/>
        <v>447</v>
      </c>
      <c r="E29" s="173">
        <f t="shared" si="0"/>
        <v>26</v>
      </c>
      <c r="F29" s="173">
        <f t="shared" si="0"/>
        <v>5442</v>
      </c>
      <c r="G29" s="173">
        <f t="shared" ref="G29" si="1">SUM(G2:G28)</f>
        <v>35</v>
      </c>
      <c r="H29" s="173">
        <f t="shared" si="0"/>
        <v>185</v>
      </c>
      <c r="I29" s="173">
        <f t="shared" si="0"/>
        <v>421</v>
      </c>
      <c r="J29" s="173">
        <f t="shared" si="0"/>
        <v>119</v>
      </c>
      <c r="K29" s="173">
        <f t="shared" si="0"/>
        <v>90</v>
      </c>
      <c r="L29" s="173">
        <f t="shared" si="0"/>
        <v>132</v>
      </c>
      <c r="M29" s="173">
        <f t="shared" si="0"/>
        <v>404</v>
      </c>
      <c r="N29" s="173">
        <f t="shared" si="0"/>
        <v>290</v>
      </c>
      <c r="O29" s="173">
        <f t="shared" si="0"/>
        <v>0</v>
      </c>
      <c r="P29" s="173">
        <f t="shared" si="0"/>
        <v>3443.6</v>
      </c>
      <c r="Q29" s="173">
        <f t="shared" si="0"/>
        <v>0</v>
      </c>
      <c r="R29" s="173">
        <f>SUM(R2:R28)</f>
        <v>4563</v>
      </c>
      <c r="S29" s="173">
        <f t="shared" si="0"/>
        <v>0</v>
      </c>
      <c r="T29" s="173">
        <f t="shared" si="0"/>
        <v>0</v>
      </c>
      <c r="U29" s="173">
        <f t="shared" si="0"/>
        <v>0</v>
      </c>
      <c r="V29" s="173">
        <f t="shared" si="0"/>
        <v>250</v>
      </c>
      <c r="W29" s="173">
        <f t="shared" si="0"/>
        <v>33</v>
      </c>
      <c r="X29" s="173">
        <f t="shared" si="0"/>
        <v>1000</v>
      </c>
      <c r="Y29" s="173">
        <f t="shared" si="0"/>
        <v>0</v>
      </c>
      <c r="Z29" s="173">
        <f t="shared" si="0"/>
        <v>49</v>
      </c>
      <c r="AA29" s="173">
        <f t="shared" si="0"/>
        <v>60</v>
      </c>
      <c r="AB29" s="173">
        <f t="shared" si="0"/>
        <v>0</v>
      </c>
      <c r="AC29" s="173">
        <f t="shared" si="0"/>
        <v>0</v>
      </c>
      <c r="AD29" s="173">
        <f t="shared" si="0"/>
        <v>0</v>
      </c>
      <c r="AE29" s="173">
        <f>SUM(AE2:AE28)</f>
        <v>0</v>
      </c>
      <c r="AF29" s="173">
        <f t="shared" ref="AF29:AT29" si="2">SUM(AF2:AF28)</f>
        <v>36</v>
      </c>
      <c r="AG29" s="173">
        <f t="shared" si="2"/>
        <v>0</v>
      </c>
      <c r="AH29" s="173">
        <f t="shared" si="2"/>
        <v>0</v>
      </c>
      <c r="AI29" s="173">
        <f t="shared" si="2"/>
        <v>0</v>
      </c>
      <c r="AJ29" s="173">
        <f t="shared" si="2"/>
        <v>50</v>
      </c>
      <c r="AK29" s="173">
        <f t="shared" si="2"/>
        <v>63</v>
      </c>
      <c r="AL29" s="173">
        <f t="shared" si="2"/>
        <v>0</v>
      </c>
      <c r="AM29" s="173">
        <f t="shared" si="2"/>
        <v>0</v>
      </c>
      <c r="AN29" s="173">
        <f t="shared" si="2"/>
        <v>0</v>
      </c>
      <c r="AO29" s="173">
        <f t="shared" si="2"/>
        <v>1000</v>
      </c>
      <c r="AP29" s="173">
        <f t="shared" si="2"/>
        <v>35</v>
      </c>
      <c r="AQ29" s="173">
        <f t="shared" si="2"/>
        <v>0</v>
      </c>
      <c r="AR29" s="173">
        <f t="shared" si="2"/>
        <v>62</v>
      </c>
      <c r="AS29" s="173">
        <f t="shared" si="2"/>
        <v>0</v>
      </c>
      <c r="AT29" s="173">
        <f t="shared" si="2"/>
        <v>999</v>
      </c>
    </row>
    <row r="30" spans="1:46" x14ac:dyDescent="0.25">
      <c r="A30" s="173"/>
    </row>
    <row r="31" spans="1:46" x14ac:dyDescent="0.25">
      <c r="A31" s="173"/>
    </row>
    <row r="32" spans="1:46" x14ac:dyDescent="0.25">
      <c r="A32" s="173"/>
    </row>
    <row r="33" spans="1:3" x14ac:dyDescent="0.25">
      <c r="A33" s="173"/>
    </row>
    <row r="34" spans="1:3" x14ac:dyDescent="0.25">
      <c r="A34" s="173"/>
    </row>
    <row r="35" spans="1:3" x14ac:dyDescent="0.25">
      <c r="A35" s="173"/>
    </row>
    <row r="36" spans="1:3" x14ac:dyDescent="0.25">
      <c r="A36" s="173"/>
    </row>
    <row r="37" spans="1:3" x14ac:dyDescent="0.25">
      <c r="A37" s="173"/>
    </row>
    <row r="38" spans="1:3" x14ac:dyDescent="0.25">
      <c r="A38" s="173"/>
    </row>
    <row r="39" spans="1:3" x14ac:dyDescent="0.25">
      <c r="A39" s="173"/>
    </row>
    <row r="40" spans="1:3" x14ac:dyDescent="0.25">
      <c r="A40" s="173"/>
    </row>
    <row r="41" spans="1:3" x14ac:dyDescent="0.25">
      <c r="A41" s="173"/>
    </row>
    <row r="42" spans="1:3" x14ac:dyDescent="0.25">
      <c r="A42" s="173"/>
      <c r="B42" s="171"/>
      <c r="C42" s="171"/>
    </row>
    <row r="43" spans="1:3" x14ac:dyDescent="0.25">
      <c r="A43" s="173"/>
    </row>
    <row r="44" spans="1:3" x14ac:dyDescent="0.25">
      <c r="A44" s="175"/>
    </row>
    <row r="45" spans="1:3" x14ac:dyDescent="0.25">
      <c r="A45" s="175"/>
    </row>
    <row r="46" spans="1:3" x14ac:dyDescent="0.25">
      <c r="A46" s="175"/>
    </row>
    <row r="47" spans="1:3" x14ac:dyDescent="0.25">
      <c r="A47" s="175"/>
    </row>
    <row r="48" spans="1:3" x14ac:dyDescent="0.25">
      <c r="A48" s="175"/>
    </row>
    <row r="49" spans="1:9" x14ac:dyDescent="0.25">
      <c r="A49" s="173"/>
    </row>
    <row r="50" spans="1:9" x14ac:dyDescent="0.25">
      <c r="A50" s="175"/>
    </row>
    <row r="51" spans="1:9" x14ac:dyDescent="0.25">
      <c r="A51" s="175"/>
    </row>
    <row r="52" spans="1:9" x14ac:dyDescent="0.25">
      <c r="A52" s="175"/>
    </row>
    <row r="53" spans="1:9" x14ac:dyDescent="0.25">
      <c r="A53" s="175"/>
    </row>
    <row r="54" spans="1:9" x14ac:dyDescent="0.25">
      <c r="A54" s="173"/>
    </row>
    <row r="55" spans="1:9" x14ac:dyDescent="0.25">
      <c r="A55" s="175"/>
    </row>
    <row r="56" spans="1:9" x14ac:dyDescent="0.25">
      <c r="A56" s="173"/>
    </row>
    <row r="57" spans="1:9" x14ac:dyDescent="0.25">
      <c r="A57" s="173"/>
    </row>
    <row r="58" spans="1:9" x14ac:dyDescent="0.25">
      <c r="A58" s="172"/>
      <c r="B58" s="171"/>
      <c r="C58" s="171"/>
      <c r="D58" s="171"/>
      <c r="E58" s="171"/>
      <c r="F58" s="171"/>
      <c r="G58" s="171"/>
      <c r="H58" s="171"/>
      <c r="I58" s="171"/>
    </row>
    <row r="59" spans="1:9" x14ac:dyDescent="0.25">
      <c r="A59" s="172"/>
      <c r="B59" s="171"/>
      <c r="C59" s="17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797B-FD33-4E7E-B29E-AE4555D5571E}">
  <dimension ref="A1:O21"/>
  <sheetViews>
    <sheetView rightToLeft="1" workbookViewId="0">
      <selection activeCell="B5" sqref="B5"/>
    </sheetView>
  </sheetViews>
  <sheetFormatPr defaultRowHeight="13.2" x14ac:dyDescent="0.25"/>
  <cols>
    <col min="1" max="1" width="18.109375" customWidth="1"/>
    <col min="2" max="3" width="26.109375" customWidth="1"/>
    <col min="4" max="5" width="16.6640625" customWidth="1"/>
    <col min="6" max="6" width="15.88671875" customWidth="1"/>
    <col min="7" max="7" width="17.88671875" customWidth="1"/>
  </cols>
  <sheetData>
    <row r="1" spans="1:15" x14ac:dyDescent="0.25">
      <c r="A1" s="167" t="s">
        <v>230</v>
      </c>
      <c r="B1" s="167" t="s">
        <v>231</v>
      </c>
      <c r="C1" s="167" t="s">
        <v>232</v>
      </c>
      <c r="D1" s="167" t="s">
        <v>227</v>
      </c>
      <c r="E1" s="167" t="s">
        <v>144</v>
      </c>
      <c r="F1" s="167" t="s">
        <v>228</v>
      </c>
      <c r="G1" s="167" t="s">
        <v>145</v>
      </c>
      <c r="H1" s="167"/>
      <c r="I1" s="167"/>
      <c r="J1" s="167"/>
      <c r="K1" s="167"/>
      <c r="L1" s="167"/>
      <c r="M1" s="167"/>
      <c r="N1" s="166"/>
      <c r="O1" s="166"/>
    </row>
    <row r="2" spans="1:15" x14ac:dyDescent="0.25">
      <c r="A2" s="167" t="s">
        <v>5</v>
      </c>
      <c r="B2" s="168"/>
      <c r="C2" s="168"/>
      <c r="D2" s="169"/>
      <c r="E2" s="169"/>
      <c r="F2" s="168"/>
      <c r="G2" s="168">
        <f t="shared" ref="G2:G13" si="0">SUM(B2:F2)</f>
        <v>0</v>
      </c>
      <c r="H2" s="167"/>
      <c r="I2" s="167"/>
      <c r="J2" s="167"/>
      <c r="K2" s="167"/>
      <c r="L2" s="167"/>
      <c r="M2" s="167"/>
      <c r="N2" s="166"/>
      <c r="O2" s="166"/>
    </row>
    <row r="3" spans="1:15" x14ac:dyDescent="0.25">
      <c r="A3" s="167" t="s">
        <v>6</v>
      </c>
      <c r="B3" s="168"/>
      <c r="C3" s="168"/>
      <c r="D3" s="169"/>
      <c r="E3" s="169"/>
      <c r="F3" s="168"/>
      <c r="G3" s="168">
        <f t="shared" si="0"/>
        <v>0</v>
      </c>
      <c r="H3" s="167"/>
      <c r="I3" s="167"/>
      <c r="J3" s="167"/>
      <c r="K3" s="167"/>
      <c r="L3" s="167"/>
      <c r="M3" s="167"/>
      <c r="N3" s="166"/>
      <c r="O3" s="166"/>
    </row>
    <row r="4" spans="1:15" x14ac:dyDescent="0.25">
      <c r="A4" s="167" t="s">
        <v>7</v>
      </c>
      <c r="B4" s="168"/>
      <c r="C4" s="168"/>
      <c r="D4" s="169"/>
      <c r="E4" s="169"/>
      <c r="F4" s="168"/>
      <c r="G4" s="168">
        <f t="shared" si="0"/>
        <v>0</v>
      </c>
      <c r="H4" s="167"/>
      <c r="I4" s="167"/>
      <c r="J4" s="167"/>
      <c r="K4" s="167"/>
      <c r="L4" s="167"/>
      <c r="M4" s="167"/>
      <c r="N4" s="166"/>
      <c r="O4" s="166"/>
    </row>
    <row r="5" spans="1:15" x14ac:dyDescent="0.25">
      <c r="A5" s="167" t="s">
        <v>8</v>
      </c>
      <c r="B5" s="168"/>
      <c r="C5" s="168"/>
      <c r="D5" s="169"/>
      <c r="E5" s="169"/>
      <c r="F5" s="168"/>
      <c r="G5" s="168">
        <f t="shared" si="0"/>
        <v>0</v>
      </c>
      <c r="H5" s="167"/>
      <c r="I5" s="167"/>
      <c r="J5" s="167"/>
      <c r="K5" s="167"/>
      <c r="L5" s="167"/>
      <c r="M5" s="167"/>
      <c r="N5" s="166"/>
      <c r="O5" s="166"/>
    </row>
    <row r="6" spans="1:15" x14ac:dyDescent="0.25">
      <c r="A6" s="167" t="s">
        <v>9</v>
      </c>
      <c r="B6" s="168"/>
      <c r="C6" s="168"/>
      <c r="D6" s="169"/>
      <c r="E6" s="169"/>
      <c r="F6" s="168"/>
      <c r="G6" s="168">
        <f t="shared" si="0"/>
        <v>0</v>
      </c>
      <c r="H6" s="167"/>
      <c r="I6" s="167"/>
      <c r="J6" s="167"/>
      <c r="K6" s="167"/>
      <c r="L6" s="167"/>
      <c r="M6" s="167"/>
      <c r="N6" s="166"/>
      <c r="O6" s="166"/>
    </row>
    <row r="7" spans="1:15" x14ac:dyDescent="0.25">
      <c r="A7" s="167" t="s">
        <v>10</v>
      </c>
      <c r="B7" s="168">
        <v>18632.43</v>
      </c>
      <c r="C7" s="168"/>
      <c r="D7" s="169"/>
      <c r="E7" s="169"/>
      <c r="F7" s="168"/>
      <c r="G7" s="168">
        <f t="shared" si="0"/>
        <v>18632.43</v>
      </c>
      <c r="H7" s="167"/>
      <c r="I7" s="167"/>
      <c r="J7" s="167"/>
      <c r="K7" s="167"/>
      <c r="L7" s="167"/>
      <c r="M7" s="167"/>
      <c r="N7" s="166"/>
      <c r="O7" s="166"/>
    </row>
    <row r="8" spans="1:15" x14ac:dyDescent="0.25">
      <c r="A8" s="167" t="s">
        <v>11</v>
      </c>
      <c r="B8" s="168"/>
      <c r="C8" s="168"/>
      <c r="D8" s="169"/>
      <c r="E8" s="169"/>
      <c r="F8" s="168"/>
      <c r="G8" s="168">
        <f t="shared" si="0"/>
        <v>0</v>
      </c>
      <c r="H8" s="167"/>
      <c r="I8" s="167"/>
      <c r="J8" s="167"/>
      <c r="K8" s="167"/>
      <c r="L8" s="167"/>
      <c r="M8" s="167"/>
      <c r="N8" s="166"/>
      <c r="O8" s="166"/>
    </row>
    <row r="9" spans="1:15" x14ac:dyDescent="0.25">
      <c r="A9" s="167" t="s">
        <v>12</v>
      </c>
      <c r="B9" s="168"/>
      <c r="C9" s="168"/>
      <c r="D9" s="169"/>
      <c r="E9" s="169"/>
      <c r="F9" s="168"/>
      <c r="G9" s="168">
        <f t="shared" si="0"/>
        <v>0</v>
      </c>
      <c r="H9" s="167"/>
      <c r="I9" s="167"/>
      <c r="J9" s="167"/>
      <c r="K9" s="167"/>
      <c r="L9" s="167"/>
      <c r="M9" s="167"/>
      <c r="N9" s="166"/>
      <c r="O9" s="166"/>
    </row>
    <row r="10" spans="1:15" x14ac:dyDescent="0.25">
      <c r="A10" s="167" t="s">
        <v>13</v>
      </c>
      <c r="B10" s="168"/>
      <c r="C10" s="168"/>
      <c r="D10" s="169"/>
      <c r="E10" s="169"/>
      <c r="F10" s="168"/>
      <c r="G10" s="168">
        <f t="shared" si="0"/>
        <v>0</v>
      </c>
      <c r="H10" s="167"/>
      <c r="I10" s="167"/>
      <c r="J10" s="167"/>
      <c r="K10" s="167"/>
      <c r="L10" s="167"/>
      <c r="M10" s="167"/>
      <c r="N10" s="166"/>
      <c r="O10" s="166"/>
    </row>
    <row r="11" spans="1:15" x14ac:dyDescent="0.25">
      <c r="A11" s="167" t="s">
        <v>14</v>
      </c>
      <c r="B11" s="168"/>
      <c r="C11" s="168"/>
      <c r="D11" s="169"/>
      <c r="E11" s="169"/>
      <c r="F11" s="168"/>
      <c r="G11" s="168">
        <f t="shared" si="0"/>
        <v>0</v>
      </c>
      <c r="H11" s="167"/>
      <c r="I11" s="167"/>
      <c r="J11" s="167"/>
      <c r="K11" s="167"/>
      <c r="L11" s="167"/>
      <c r="M11" s="167"/>
      <c r="N11" s="166"/>
      <c r="O11" s="166"/>
    </row>
    <row r="12" spans="1:15" x14ac:dyDescent="0.25">
      <c r="A12" s="167" t="s">
        <v>3</v>
      </c>
      <c r="B12" s="168"/>
      <c r="C12" s="168"/>
      <c r="D12" s="169"/>
      <c r="E12" s="169"/>
      <c r="F12" s="168"/>
      <c r="G12" s="168">
        <f t="shared" si="0"/>
        <v>0</v>
      </c>
      <c r="H12" s="167"/>
      <c r="I12" s="167"/>
      <c r="J12" s="167"/>
      <c r="K12" s="167"/>
      <c r="L12" s="167"/>
      <c r="M12" s="167"/>
      <c r="N12" s="166"/>
      <c r="O12" s="166"/>
    </row>
    <row r="13" spans="1:15" x14ac:dyDescent="0.25">
      <c r="A13" s="167" t="s">
        <v>4</v>
      </c>
      <c r="B13" s="168"/>
      <c r="C13" s="168"/>
      <c r="D13" s="169"/>
      <c r="E13" s="169"/>
      <c r="F13" s="168"/>
      <c r="G13" s="168">
        <f t="shared" si="0"/>
        <v>0</v>
      </c>
      <c r="H13" s="167"/>
      <c r="I13" s="167"/>
      <c r="J13" s="167"/>
      <c r="K13" s="167"/>
      <c r="L13" s="167"/>
      <c r="M13" s="167"/>
      <c r="N13" s="166"/>
      <c r="O13" s="166"/>
    </row>
    <row r="14" spans="1:15" x14ac:dyDescent="0.25"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6"/>
      <c r="O14" s="166"/>
    </row>
    <row r="15" spans="1:15" x14ac:dyDescent="0.25"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6"/>
      <c r="O15" s="166"/>
    </row>
    <row r="16" spans="1:15" x14ac:dyDescent="0.25"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6"/>
      <c r="O16" s="166"/>
    </row>
    <row r="17" spans="2:15" x14ac:dyDescent="0.25"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6"/>
      <c r="O17" s="166"/>
    </row>
    <row r="18" spans="2:15" x14ac:dyDescent="0.25"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6"/>
      <c r="O18" s="166"/>
    </row>
    <row r="19" spans="2:15" x14ac:dyDescent="0.25"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</row>
    <row r="20" spans="2:15" x14ac:dyDescent="0.25"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</row>
    <row r="21" spans="2:15" x14ac:dyDescent="0.25"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</row>
  </sheetData>
  <phoneticPr fontId="2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5"/>
  <sheetViews>
    <sheetView rightToLeft="1" workbookViewId="0">
      <pane xSplit="1" topLeftCell="B1" activePane="topRight" state="frozen"/>
      <selection pane="topRight" activeCell="O16" sqref="O16"/>
    </sheetView>
  </sheetViews>
  <sheetFormatPr defaultColWidth="14.44140625" defaultRowHeight="15.75" customHeight="1" x14ac:dyDescent="0.25"/>
  <cols>
    <col min="10" max="10" width="17.109375" customWidth="1"/>
  </cols>
  <sheetData>
    <row r="1" spans="1:30" ht="13.2" x14ac:dyDescent="0.25">
      <c r="A1" s="49"/>
      <c r="B1" s="186" t="s">
        <v>113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 ht="13.2" x14ac:dyDescent="0.25">
      <c r="A2" s="50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 ht="15.75" customHeight="1" x14ac:dyDescent="0.4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3"/>
      <c r="M3" s="54"/>
      <c r="N3" s="54"/>
      <c r="O3" s="54"/>
      <c r="P3" s="54"/>
      <c r="Q3" s="54"/>
      <c r="R3" s="54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30" ht="15.75" customHeight="1" x14ac:dyDescent="0.4">
      <c r="A4" s="51" t="s">
        <v>114</v>
      </c>
      <c r="B4" s="195" t="s">
        <v>115</v>
      </c>
      <c r="C4" s="193"/>
      <c r="D4" s="193"/>
      <c r="E4" s="193"/>
      <c r="F4" s="193"/>
      <c r="G4" s="193"/>
      <c r="H4" s="193"/>
      <c r="I4" s="193"/>
      <c r="J4" s="193"/>
      <c r="K4" s="193"/>
      <c r="L4" s="55"/>
      <c r="M4" s="192" t="s">
        <v>116</v>
      </c>
      <c r="N4" s="193"/>
      <c r="O4" s="193"/>
      <c r="P4" s="193"/>
      <c r="Q4" s="193"/>
      <c r="R4" s="194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1:30" ht="13.2" x14ac:dyDescent="0.25">
      <c r="A5" s="56"/>
      <c r="B5" s="57" t="s">
        <v>117</v>
      </c>
      <c r="C5" s="196" t="s">
        <v>118</v>
      </c>
      <c r="D5" s="193"/>
      <c r="E5" s="193"/>
      <c r="F5" s="197" t="s">
        <v>119</v>
      </c>
      <c r="G5" s="184"/>
      <c r="H5" s="196" t="s">
        <v>120</v>
      </c>
      <c r="I5" s="193"/>
      <c r="J5" s="193"/>
      <c r="K5" s="193"/>
      <c r="L5" s="58"/>
      <c r="M5" s="59" t="s">
        <v>121</v>
      </c>
      <c r="N5" s="204" t="s">
        <v>122</v>
      </c>
      <c r="O5" s="199"/>
      <c r="P5" s="199"/>
      <c r="Q5" s="200"/>
      <c r="R5" s="6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1:30" ht="52.8" x14ac:dyDescent="0.25">
      <c r="A6" s="61"/>
      <c r="B6" s="62" t="s">
        <v>123</v>
      </c>
      <c r="C6" s="63" t="s">
        <v>124</v>
      </c>
      <c r="D6" s="64" t="s">
        <v>125</v>
      </c>
      <c r="E6" s="65" t="s">
        <v>126</v>
      </c>
      <c r="F6" s="66" t="s">
        <v>127</v>
      </c>
      <c r="G6" s="67" t="s">
        <v>128</v>
      </c>
      <c r="H6" s="68" t="s">
        <v>129</v>
      </c>
      <c r="I6" s="68" t="s">
        <v>130</v>
      </c>
      <c r="J6" s="68" t="s">
        <v>131</v>
      </c>
      <c r="K6" s="69" t="s">
        <v>132</v>
      </c>
      <c r="L6" s="70" t="s">
        <v>133</v>
      </c>
      <c r="M6" s="71" t="s">
        <v>134</v>
      </c>
      <c r="N6" s="72" t="s">
        <v>135</v>
      </c>
      <c r="O6" s="73" t="s">
        <v>136</v>
      </c>
      <c r="P6" s="73" t="s">
        <v>137</v>
      </c>
      <c r="Q6" s="74" t="s">
        <v>138</v>
      </c>
      <c r="R6" s="73" t="s">
        <v>139</v>
      </c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1:30" ht="13.8" x14ac:dyDescent="0.25">
      <c r="A7" s="170">
        <v>44197</v>
      </c>
      <c r="B7" s="75"/>
      <c r="C7" s="76"/>
      <c r="D7" s="77"/>
      <c r="E7" s="77"/>
      <c r="F7" s="76"/>
      <c r="G7" s="78"/>
      <c r="H7" s="77"/>
      <c r="I7" s="77"/>
      <c r="J7" s="77"/>
      <c r="K7" s="78"/>
      <c r="L7" s="79">
        <f t="shared" ref="L7:L19" si="0">SUM(B7:K7)</f>
        <v>0</v>
      </c>
      <c r="M7" s="75"/>
      <c r="N7" s="76"/>
      <c r="O7" s="77"/>
      <c r="P7" s="77"/>
      <c r="Q7" s="78"/>
      <c r="R7" s="79">
        <f t="shared" ref="R7:R19" si="1">SUM(M7:Q7)</f>
        <v>0</v>
      </c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 ht="13.8" x14ac:dyDescent="0.25">
      <c r="A8" s="170">
        <v>44228</v>
      </c>
      <c r="B8" s="75"/>
      <c r="C8" s="76"/>
      <c r="D8" s="77"/>
      <c r="E8" s="77"/>
      <c r="F8" s="76"/>
      <c r="G8" s="78"/>
      <c r="H8" s="77"/>
      <c r="I8" s="77"/>
      <c r="J8" s="77"/>
      <c r="K8" s="78"/>
      <c r="L8" s="80">
        <f t="shared" si="0"/>
        <v>0</v>
      </c>
      <c r="M8" s="75"/>
      <c r="N8" s="76"/>
      <c r="O8" s="77"/>
      <c r="P8" s="77"/>
      <c r="Q8" s="78"/>
      <c r="R8" s="80">
        <f t="shared" si="1"/>
        <v>0</v>
      </c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1:30" ht="13.8" x14ac:dyDescent="0.25">
      <c r="A9" s="170">
        <v>44256</v>
      </c>
      <c r="B9" s="81"/>
      <c r="C9" s="82"/>
      <c r="D9" s="83"/>
      <c r="E9" s="83"/>
      <c r="F9" s="82"/>
      <c r="G9" s="84"/>
      <c r="H9" s="83"/>
      <c r="I9" s="83"/>
      <c r="J9" s="83"/>
      <c r="K9" s="84"/>
      <c r="L9" s="80">
        <f t="shared" si="0"/>
        <v>0</v>
      </c>
      <c r="M9" s="81"/>
      <c r="N9" s="82"/>
      <c r="O9" s="83"/>
      <c r="P9" s="83"/>
      <c r="Q9" s="84"/>
      <c r="R9" s="80">
        <f t="shared" si="1"/>
        <v>0</v>
      </c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 ht="13.8" x14ac:dyDescent="0.25">
      <c r="A10" s="170">
        <v>44287</v>
      </c>
      <c r="B10" s="81"/>
      <c r="C10" s="82"/>
      <c r="D10" s="83"/>
      <c r="E10" s="83"/>
      <c r="F10" s="82"/>
      <c r="G10" s="84"/>
      <c r="H10" s="83"/>
      <c r="I10" s="83"/>
      <c r="J10" s="83"/>
      <c r="K10" s="84"/>
      <c r="L10" s="80">
        <f t="shared" si="0"/>
        <v>0</v>
      </c>
      <c r="M10" s="81"/>
      <c r="N10" s="82"/>
      <c r="O10" s="83"/>
      <c r="P10" s="83"/>
      <c r="Q10" s="84"/>
      <c r="R10" s="80">
        <f t="shared" si="1"/>
        <v>0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1:30" ht="13.8" x14ac:dyDescent="0.25">
      <c r="A11" s="170">
        <v>44317</v>
      </c>
      <c r="B11" s="81"/>
      <c r="C11" s="82"/>
      <c r="D11" s="83"/>
      <c r="E11" s="83"/>
      <c r="F11" s="82"/>
      <c r="G11" s="84"/>
      <c r="H11" s="83"/>
      <c r="I11" s="83"/>
      <c r="J11" s="83"/>
      <c r="K11" s="84"/>
      <c r="L11" s="80">
        <f t="shared" si="0"/>
        <v>0</v>
      </c>
      <c r="M11" s="81"/>
      <c r="N11" s="82"/>
      <c r="O11" s="83"/>
      <c r="P11" s="83"/>
      <c r="Q11" s="84"/>
      <c r="R11" s="80">
        <f t="shared" si="1"/>
        <v>0</v>
      </c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3.8" x14ac:dyDescent="0.25">
      <c r="A12" s="170">
        <v>44348</v>
      </c>
      <c r="B12" s="81"/>
      <c r="C12" s="82"/>
      <c r="D12" s="83"/>
      <c r="E12" s="83"/>
      <c r="F12" s="82"/>
      <c r="G12" s="84"/>
      <c r="H12" s="83"/>
      <c r="I12" s="83"/>
      <c r="J12" s="83"/>
      <c r="K12" s="84"/>
      <c r="L12" s="80">
        <f t="shared" si="0"/>
        <v>0</v>
      </c>
      <c r="M12" s="81"/>
      <c r="N12" s="82"/>
      <c r="O12" s="83"/>
      <c r="P12" s="83"/>
      <c r="Q12" s="84"/>
      <c r="R12" s="80">
        <f t="shared" si="1"/>
        <v>0</v>
      </c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</row>
    <row r="13" spans="1:30" ht="13.8" x14ac:dyDescent="0.25">
      <c r="A13" s="170">
        <v>44378</v>
      </c>
      <c r="B13" s="81"/>
      <c r="C13" s="82"/>
      <c r="D13" s="83"/>
      <c r="E13" s="83"/>
      <c r="F13" s="82"/>
      <c r="G13" s="84"/>
      <c r="H13" s="83"/>
      <c r="I13" s="83"/>
      <c r="J13" s="83"/>
      <c r="K13" s="84"/>
      <c r="L13" s="80">
        <f t="shared" si="0"/>
        <v>0</v>
      </c>
      <c r="M13" s="81"/>
      <c r="N13" s="82"/>
      <c r="O13" s="83"/>
      <c r="P13" s="83"/>
      <c r="Q13" s="84"/>
      <c r="R13" s="80">
        <f t="shared" si="1"/>
        <v>0</v>
      </c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1:30" ht="13.8" x14ac:dyDescent="0.25">
      <c r="A14" s="170">
        <v>44409</v>
      </c>
      <c r="B14" s="81"/>
      <c r="C14" s="82"/>
      <c r="D14" s="83"/>
      <c r="E14" s="83"/>
      <c r="F14" s="82"/>
      <c r="G14" s="84"/>
      <c r="H14" s="83"/>
      <c r="I14" s="83"/>
      <c r="J14" s="83"/>
      <c r="K14" s="84"/>
      <c r="L14" s="80">
        <f t="shared" si="0"/>
        <v>0</v>
      </c>
      <c r="M14" s="81"/>
      <c r="N14" s="82"/>
      <c r="O14" s="83"/>
      <c r="P14" s="83"/>
      <c r="Q14" s="84"/>
      <c r="R14" s="80">
        <f t="shared" si="1"/>
        <v>0</v>
      </c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1:30" ht="13.8" x14ac:dyDescent="0.25">
      <c r="A15" s="170">
        <v>44440</v>
      </c>
      <c r="B15" s="81"/>
      <c r="C15" s="82"/>
      <c r="D15" s="83"/>
      <c r="E15" s="83"/>
      <c r="F15" s="82"/>
      <c r="G15" s="84"/>
      <c r="H15" s="83"/>
      <c r="I15" s="83"/>
      <c r="J15" s="83"/>
      <c r="K15" s="84"/>
      <c r="L15" s="80">
        <f t="shared" si="0"/>
        <v>0</v>
      </c>
      <c r="M15" s="81"/>
      <c r="N15" s="82"/>
      <c r="O15" s="83"/>
      <c r="P15" s="83"/>
      <c r="Q15" s="84"/>
      <c r="R15" s="80">
        <f t="shared" si="1"/>
        <v>0</v>
      </c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1:30" ht="13.8" x14ac:dyDescent="0.25">
      <c r="A16" s="170">
        <v>44470</v>
      </c>
      <c r="B16" s="81"/>
      <c r="C16" s="82"/>
      <c r="D16" s="83"/>
      <c r="E16" s="83"/>
      <c r="F16" s="82"/>
      <c r="G16" s="84"/>
      <c r="H16" s="83"/>
      <c r="I16" s="83"/>
      <c r="J16" s="83"/>
      <c r="K16" s="83"/>
      <c r="L16" s="80">
        <f t="shared" si="0"/>
        <v>0</v>
      </c>
      <c r="M16" s="81"/>
      <c r="N16" s="82"/>
      <c r="O16" s="83"/>
      <c r="P16" s="83"/>
      <c r="Q16" s="84"/>
      <c r="R16" s="80">
        <f t="shared" si="1"/>
        <v>0</v>
      </c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1:30" ht="13.8" x14ac:dyDescent="0.25">
      <c r="A17" s="170">
        <v>44501</v>
      </c>
      <c r="B17" s="81"/>
      <c r="C17" s="82"/>
      <c r="D17" s="83"/>
      <c r="E17" s="83"/>
      <c r="F17" s="82"/>
      <c r="G17" s="84"/>
      <c r="H17" s="83"/>
      <c r="I17" s="83"/>
      <c r="J17" s="83"/>
      <c r="K17" s="83"/>
      <c r="L17" s="80">
        <f t="shared" si="0"/>
        <v>0</v>
      </c>
      <c r="M17" s="81"/>
      <c r="N17" s="82"/>
      <c r="O17" s="83"/>
      <c r="P17" s="83"/>
      <c r="Q17" s="84"/>
      <c r="R17" s="80">
        <f t="shared" si="1"/>
        <v>0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1:30" ht="13.8" x14ac:dyDescent="0.25">
      <c r="A18" s="170">
        <v>44531</v>
      </c>
      <c r="B18" s="81"/>
      <c r="C18" s="82"/>
      <c r="D18" s="83"/>
      <c r="E18" s="83"/>
      <c r="F18" s="82"/>
      <c r="G18" s="84"/>
      <c r="H18" s="83"/>
      <c r="I18" s="83"/>
      <c r="J18" s="83"/>
      <c r="K18" s="83"/>
      <c r="L18" s="80">
        <f t="shared" si="0"/>
        <v>0</v>
      </c>
      <c r="M18" s="81"/>
      <c r="N18" s="82"/>
      <c r="O18" s="83"/>
      <c r="P18" s="83"/>
      <c r="Q18" s="84"/>
      <c r="R18" s="80">
        <f t="shared" si="1"/>
        <v>0</v>
      </c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 ht="13.8" x14ac:dyDescent="0.25">
      <c r="A19" s="85" t="s">
        <v>140</v>
      </c>
      <c r="B19" s="86"/>
      <c r="C19" s="87"/>
      <c r="D19" s="88"/>
      <c r="E19" s="88"/>
      <c r="F19" s="87"/>
      <c r="G19" s="89"/>
      <c r="H19" s="88"/>
      <c r="I19" s="88"/>
      <c r="J19" s="88"/>
      <c r="K19" s="88"/>
      <c r="L19" s="90">
        <f t="shared" si="0"/>
        <v>0</v>
      </c>
      <c r="M19" s="86"/>
      <c r="N19" s="87"/>
      <c r="O19" s="88"/>
      <c r="P19" s="88"/>
      <c r="Q19" s="89"/>
      <c r="R19" s="90">
        <f t="shared" si="1"/>
        <v>0</v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1:30" ht="13.2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1:30" ht="13.2" x14ac:dyDescent="0.25">
      <c r="A21" s="50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1:30" ht="15.75" customHeight="1" x14ac:dyDescent="0.4">
      <c r="A22" s="92" t="s">
        <v>141</v>
      </c>
      <c r="B22" s="198" t="s">
        <v>141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20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 ht="13.2" x14ac:dyDescent="0.25">
      <c r="A23" s="56"/>
      <c r="B23" s="201" t="s">
        <v>142</v>
      </c>
      <c r="C23" s="184"/>
      <c r="D23" s="184"/>
      <c r="E23" s="184"/>
      <c r="F23" s="184"/>
      <c r="G23" s="184"/>
      <c r="H23" s="202"/>
      <c r="I23" s="203" t="s">
        <v>143</v>
      </c>
      <c r="J23" s="199"/>
      <c r="K23" s="199"/>
      <c r="L23" s="200"/>
      <c r="M23" s="94" t="s">
        <v>144</v>
      </c>
      <c r="N23" s="95" t="s">
        <v>145</v>
      </c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1:30" ht="66" x14ac:dyDescent="0.25">
      <c r="A24" s="96" t="s">
        <v>146</v>
      </c>
      <c r="B24" s="97" t="s">
        <v>147</v>
      </c>
      <c r="C24" s="98" t="s">
        <v>148</v>
      </c>
      <c r="D24" s="98" t="s">
        <v>149</v>
      </c>
      <c r="E24" s="98" t="s">
        <v>150</v>
      </c>
      <c r="F24" s="98" t="s">
        <v>151</v>
      </c>
      <c r="G24" s="98" t="s">
        <v>152</v>
      </c>
      <c r="H24" s="99" t="s">
        <v>153</v>
      </c>
      <c r="I24" s="97" t="s">
        <v>154</v>
      </c>
      <c r="J24" s="100" t="s">
        <v>155</v>
      </c>
      <c r="K24" s="101" t="s">
        <v>156</v>
      </c>
      <c r="L24" s="102" t="s">
        <v>157</v>
      </c>
      <c r="M24" s="102" t="s">
        <v>158</v>
      </c>
      <c r="N24" s="103" t="s">
        <v>159</v>
      </c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1:30" ht="13.2" x14ac:dyDescent="0.25">
      <c r="A25" s="170">
        <v>44197</v>
      </c>
      <c r="B25" s="77"/>
      <c r="C25" s="77"/>
      <c r="D25" s="77"/>
      <c r="E25" s="77"/>
      <c r="F25" s="77"/>
      <c r="G25" s="77"/>
      <c r="H25" s="78"/>
      <c r="I25" s="76"/>
      <c r="J25" s="15">
        <v>0</v>
      </c>
      <c r="K25" s="77">
        <v>0</v>
      </c>
      <c r="L25" s="16">
        <v>0</v>
      </c>
      <c r="M25" s="78"/>
      <c r="N25" s="104">
        <f t="shared" ref="N25:N37" si="2">SUM(B25:M25)</f>
        <v>0</v>
      </c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1:30" ht="13.2" x14ac:dyDescent="0.25">
      <c r="A26" s="170">
        <v>44228</v>
      </c>
      <c r="B26" s="77"/>
      <c r="C26" s="77"/>
      <c r="D26" s="77"/>
      <c r="E26" s="77"/>
      <c r="F26" s="77"/>
      <c r="G26" s="77"/>
      <c r="H26" s="78"/>
      <c r="I26" s="76"/>
      <c r="J26" s="15">
        <v>0</v>
      </c>
      <c r="K26" s="77">
        <v>0</v>
      </c>
      <c r="L26" s="16">
        <v>0</v>
      </c>
      <c r="M26" s="78">
        <v>0</v>
      </c>
      <c r="N26" s="104">
        <f t="shared" si="2"/>
        <v>0</v>
      </c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1:30" ht="13.2" x14ac:dyDescent="0.25">
      <c r="A27" s="170">
        <v>44256</v>
      </c>
      <c r="B27" s="83"/>
      <c r="C27" s="83"/>
      <c r="D27" s="83"/>
      <c r="E27" s="83"/>
      <c r="F27" s="83"/>
      <c r="G27" s="83"/>
      <c r="H27" s="84"/>
      <c r="I27" s="82"/>
      <c r="J27" s="83"/>
      <c r="K27" s="15"/>
      <c r="L27" s="16"/>
      <c r="M27" s="84"/>
      <c r="N27" s="104">
        <f t="shared" si="2"/>
        <v>0</v>
      </c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1:30" ht="13.2" x14ac:dyDescent="0.25">
      <c r="A28" s="170">
        <v>44287</v>
      </c>
      <c r="B28" s="83"/>
      <c r="C28" s="83"/>
      <c r="D28" s="83"/>
      <c r="E28" s="83"/>
      <c r="F28" s="83"/>
      <c r="G28" s="83"/>
      <c r="H28" s="84"/>
      <c r="I28" s="82"/>
      <c r="J28" s="83"/>
      <c r="K28" s="15"/>
      <c r="L28" s="16"/>
      <c r="M28" s="84"/>
      <c r="N28" s="104">
        <f t="shared" si="2"/>
        <v>0</v>
      </c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1:30" ht="13.2" x14ac:dyDescent="0.25">
      <c r="A29" s="170">
        <v>44317</v>
      </c>
      <c r="B29" s="83"/>
      <c r="C29" s="83"/>
      <c r="D29" s="83"/>
      <c r="E29" s="83"/>
      <c r="F29" s="83"/>
      <c r="G29" s="83"/>
      <c r="H29" s="84"/>
      <c r="I29" s="82"/>
      <c r="J29" s="83"/>
      <c r="K29" s="15"/>
      <c r="L29" s="16"/>
      <c r="M29" s="84"/>
      <c r="N29" s="104">
        <f t="shared" si="2"/>
        <v>0</v>
      </c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1:30" ht="13.2" x14ac:dyDescent="0.25">
      <c r="A30" s="170">
        <v>44348</v>
      </c>
      <c r="B30" s="83"/>
      <c r="C30" s="83"/>
      <c r="D30" s="83"/>
      <c r="E30" s="83"/>
      <c r="F30" s="83"/>
      <c r="G30" s="83"/>
      <c r="H30" s="84"/>
      <c r="I30" s="82"/>
      <c r="J30" s="83"/>
      <c r="K30" s="15"/>
      <c r="L30" s="16"/>
      <c r="M30" s="84"/>
      <c r="N30" s="104">
        <f t="shared" si="2"/>
        <v>0</v>
      </c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1:30" ht="13.2" x14ac:dyDescent="0.25">
      <c r="A31" s="170">
        <v>44378</v>
      </c>
      <c r="B31" s="83"/>
      <c r="C31" s="83"/>
      <c r="D31" s="83"/>
      <c r="E31" s="83"/>
      <c r="F31" s="83"/>
      <c r="G31" s="83"/>
      <c r="H31" s="84"/>
      <c r="I31" s="82"/>
      <c r="J31" s="83"/>
      <c r="K31" s="15"/>
      <c r="L31" s="16"/>
      <c r="M31" s="84"/>
      <c r="N31" s="104">
        <f t="shared" si="2"/>
        <v>0</v>
      </c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1:30" ht="13.2" x14ac:dyDescent="0.25">
      <c r="A32" s="170">
        <v>44409</v>
      </c>
      <c r="B32" s="83"/>
      <c r="C32" s="83"/>
      <c r="D32" s="83"/>
      <c r="E32" s="83"/>
      <c r="F32" s="83"/>
      <c r="G32" s="83"/>
      <c r="H32" s="84"/>
      <c r="I32" s="82"/>
      <c r="J32" s="83"/>
      <c r="K32" s="15"/>
      <c r="L32" s="16"/>
      <c r="M32" s="84"/>
      <c r="N32" s="104">
        <f t="shared" si="2"/>
        <v>0</v>
      </c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</row>
    <row r="33" spans="1:30" ht="13.2" x14ac:dyDescent="0.25">
      <c r="A33" s="170">
        <v>44440</v>
      </c>
      <c r="B33" s="83"/>
      <c r="C33" s="83"/>
      <c r="D33" s="83"/>
      <c r="E33" s="83"/>
      <c r="F33" s="83"/>
      <c r="G33" s="83"/>
      <c r="H33" s="84"/>
      <c r="I33" s="82"/>
      <c r="J33" s="83"/>
      <c r="K33" s="15"/>
      <c r="L33" s="16"/>
      <c r="M33" s="84"/>
      <c r="N33" s="104">
        <f t="shared" si="2"/>
        <v>0</v>
      </c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</row>
    <row r="34" spans="1:30" ht="13.2" x14ac:dyDescent="0.25">
      <c r="A34" s="170">
        <v>44470</v>
      </c>
      <c r="B34" s="83"/>
      <c r="C34" s="83"/>
      <c r="D34" s="83"/>
      <c r="E34" s="83"/>
      <c r="F34" s="83"/>
      <c r="G34" s="83"/>
      <c r="H34" s="84"/>
      <c r="I34" s="82"/>
      <c r="J34" s="83"/>
      <c r="K34" s="15"/>
      <c r="L34" s="16"/>
      <c r="M34" s="84"/>
      <c r="N34" s="104">
        <f t="shared" si="2"/>
        <v>0</v>
      </c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</row>
    <row r="35" spans="1:30" ht="13.2" x14ac:dyDescent="0.25">
      <c r="A35" s="170">
        <v>44501</v>
      </c>
      <c r="B35" s="83"/>
      <c r="C35" s="83"/>
      <c r="D35" s="83"/>
      <c r="E35" s="83"/>
      <c r="F35" s="83"/>
      <c r="G35" s="83"/>
      <c r="H35" s="84"/>
      <c r="I35" s="82"/>
      <c r="J35" s="83"/>
      <c r="K35" s="15"/>
      <c r="L35" s="16"/>
      <c r="M35" s="84"/>
      <c r="N35" s="104">
        <f t="shared" si="2"/>
        <v>0</v>
      </c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0" ht="13.2" x14ac:dyDescent="0.25">
      <c r="A36" s="170">
        <v>44531</v>
      </c>
      <c r="B36" s="83"/>
      <c r="C36" s="83"/>
      <c r="D36" s="83"/>
      <c r="E36" s="83"/>
      <c r="F36" s="83"/>
      <c r="G36" s="83"/>
      <c r="H36" s="84"/>
      <c r="I36" s="82"/>
      <c r="J36" s="83"/>
      <c r="K36" s="15"/>
      <c r="L36" s="16"/>
      <c r="M36" s="84"/>
      <c r="N36" s="104">
        <f t="shared" si="2"/>
        <v>0</v>
      </c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 spans="1:30" ht="13.2" x14ac:dyDescent="0.25">
      <c r="A37" s="85" t="s">
        <v>140</v>
      </c>
      <c r="B37" s="88"/>
      <c r="C37" s="88"/>
      <c r="D37" s="88"/>
      <c r="E37" s="88"/>
      <c r="F37" s="88"/>
      <c r="G37" s="88"/>
      <c r="H37" s="89"/>
      <c r="I37" s="87"/>
      <c r="J37" s="88"/>
      <c r="K37" s="20"/>
      <c r="L37" s="21"/>
      <c r="M37" s="89"/>
      <c r="N37" s="104">
        <f t="shared" si="2"/>
        <v>0</v>
      </c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 spans="1:30" ht="13.2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 spans="1:30" ht="13.2" x14ac:dyDescent="0.25">
      <c r="A39" s="91"/>
      <c r="B39" s="91"/>
      <c r="C39" s="91"/>
      <c r="D39" s="91"/>
      <c r="E39" s="91"/>
      <c r="F39" s="91"/>
      <c r="G39" s="91"/>
      <c r="H39" s="91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 spans="1:30" ht="27.6" x14ac:dyDescent="0.35">
      <c r="A40" s="105" t="s">
        <v>160</v>
      </c>
      <c r="B40" s="106" t="s">
        <v>161</v>
      </c>
      <c r="C40" s="106" t="s">
        <v>162</v>
      </c>
      <c r="D40" s="106" t="s">
        <v>163</v>
      </c>
      <c r="E40" s="106" t="s">
        <v>164</v>
      </c>
      <c r="F40" s="106" t="s">
        <v>165</v>
      </c>
      <c r="G40" s="106" t="s">
        <v>166</v>
      </c>
      <c r="H40" s="107" t="s">
        <v>167</v>
      </c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</row>
    <row r="41" spans="1:30" ht="13.2" x14ac:dyDescent="0.25">
      <c r="A41" s="170">
        <v>44197</v>
      </c>
      <c r="B41" s="108"/>
      <c r="C41" s="109"/>
      <c r="D41" s="109"/>
      <c r="E41" s="110">
        <f>B41/(12*B56)</f>
        <v>0</v>
      </c>
      <c r="F41" s="111">
        <f t="shared" ref="F41:F53" si="3">4%*B41/12</f>
        <v>0</v>
      </c>
      <c r="G41" s="111">
        <f t="shared" ref="G41:G53" si="4">3%*B41/12</f>
        <v>0</v>
      </c>
      <c r="H41" s="112">
        <f t="shared" ref="H41:H53" si="5">R7+N25</f>
        <v>0</v>
      </c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 spans="1:30" ht="13.2" x14ac:dyDescent="0.25">
      <c r="A42" s="170">
        <v>44228</v>
      </c>
      <c r="B42" s="108"/>
      <c r="C42" s="111">
        <f t="shared" ref="C42:C52" si="6">B42-B41</f>
        <v>0</v>
      </c>
      <c r="D42" s="113" t="e">
        <f t="shared" ref="D42:D52" si="7">1-B41/B42</f>
        <v>#DIV/0!</v>
      </c>
      <c r="E42" s="110">
        <f>B42/(12*B56)</f>
        <v>0</v>
      </c>
      <c r="F42" s="111">
        <f t="shared" si="3"/>
        <v>0</v>
      </c>
      <c r="G42" s="111">
        <f t="shared" si="4"/>
        <v>0</v>
      </c>
      <c r="H42" s="112">
        <f t="shared" si="5"/>
        <v>0</v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 spans="1:30" ht="13.2" x14ac:dyDescent="0.25">
      <c r="A43" s="170">
        <v>44256</v>
      </c>
      <c r="B43" s="108"/>
      <c r="C43" s="111">
        <f t="shared" si="6"/>
        <v>0</v>
      </c>
      <c r="D43" s="113" t="e">
        <f t="shared" si="7"/>
        <v>#DIV/0!</v>
      </c>
      <c r="E43" s="110">
        <f>B43/(12*B56)</f>
        <v>0</v>
      </c>
      <c r="F43" s="111">
        <f t="shared" si="3"/>
        <v>0</v>
      </c>
      <c r="G43" s="111">
        <f t="shared" si="4"/>
        <v>0</v>
      </c>
      <c r="H43" s="112">
        <f t="shared" si="5"/>
        <v>0</v>
      </c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</row>
    <row r="44" spans="1:30" ht="13.2" x14ac:dyDescent="0.25">
      <c r="A44" s="170">
        <v>44287</v>
      </c>
      <c r="B44" s="108"/>
      <c r="C44" s="111">
        <f t="shared" si="6"/>
        <v>0</v>
      </c>
      <c r="D44" s="113" t="e">
        <f t="shared" si="7"/>
        <v>#DIV/0!</v>
      </c>
      <c r="E44" s="110">
        <f>B44/(12*B56)</f>
        <v>0</v>
      </c>
      <c r="F44" s="111">
        <f t="shared" si="3"/>
        <v>0</v>
      </c>
      <c r="G44" s="111">
        <f t="shared" si="4"/>
        <v>0</v>
      </c>
      <c r="H44" s="112">
        <f t="shared" si="5"/>
        <v>0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</row>
    <row r="45" spans="1:30" ht="13.2" x14ac:dyDescent="0.25">
      <c r="A45" s="170">
        <v>44317</v>
      </c>
      <c r="B45" s="108"/>
      <c r="C45" s="111">
        <f t="shared" si="6"/>
        <v>0</v>
      </c>
      <c r="D45" s="113" t="e">
        <f t="shared" si="7"/>
        <v>#DIV/0!</v>
      </c>
      <c r="E45" s="110">
        <f>B45/(12*B56)</f>
        <v>0</v>
      </c>
      <c r="F45" s="111">
        <f t="shared" si="3"/>
        <v>0</v>
      </c>
      <c r="G45" s="111">
        <f t="shared" si="4"/>
        <v>0</v>
      </c>
      <c r="H45" s="112">
        <f t="shared" si="5"/>
        <v>0</v>
      </c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 spans="1:30" ht="13.2" x14ac:dyDescent="0.25">
      <c r="A46" s="170">
        <v>44348</v>
      </c>
      <c r="B46" s="108"/>
      <c r="C46" s="111">
        <f t="shared" si="6"/>
        <v>0</v>
      </c>
      <c r="D46" s="113" t="e">
        <f t="shared" si="7"/>
        <v>#DIV/0!</v>
      </c>
      <c r="E46" s="110">
        <f>B46/(12*B56)</f>
        <v>0</v>
      </c>
      <c r="F46" s="111">
        <f t="shared" si="3"/>
        <v>0</v>
      </c>
      <c r="G46" s="111">
        <f t="shared" si="4"/>
        <v>0</v>
      </c>
      <c r="H46" s="112">
        <f t="shared" si="5"/>
        <v>0</v>
      </c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</row>
    <row r="47" spans="1:30" ht="13.2" x14ac:dyDescent="0.25">
      <c r="A47" s="170">
        <v>44378</v>
      </c>
      <c r="B47" s="108"/>
      <c r="C47" s="111">
        <f t="shared" si="6"/>
        <v>0</v>
      </c>
      <c r="D47" s="113" t="e">
        <f t="shared" si="7"/>
        <v>#DIV/0!</v>
      </c>
      <c r="E47" s="110">
        <f>B47/(12*B56)</f>
        <v>0</v>
      </c>
      <c r="F47" s="111">
        <f t="shared" si="3"/>
        <v>0</v>
      </c>
      <c r="G47" s="111">
        <f t="shared" si="4"/>
        <v>0</v>
      </c>
      <c r="H47" s="112">
        <f t="shared" si="5"/>
        <v>0</v>
      </c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</row>
    <row r="48" spans="1:30" ht="13.2" x14ac:dyDescent="0.25">
      <c r="A48" s="170">
        <v>44409</v>
      </c>
      <c r="B48" s="108"/>
      <c r="C48" s="111">
        <f t="shared" si="6"/>
        <v>0</v>
      </c>
      <c r="D48" s="113" t="e">
        <f t="shared" si="7"/>
        <v>#DIV/0!</v>
      </c>
      <c r="E48" s="110">
        <f>B48/(12*B56)</f>
        <v>0</v>
      </c>
      <c r="F48" s="111">
        <f t="shared" si="3"/>
        <v>0</v>
      </c>
      <c r="G48" s="111">
        <f t="shared" si="4"/>
        <v>0</v>
      </c>
      <c r="H48" s="112">
        <f t="shared" si="5"/>
        <v>0</v>
      </c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 spans="1:30" ht="13.2" x14ac:dyDescent="0.25">
      <c r="A49" s="170">
        <v>44440</v>
      </c>
      <c r="B49" s="108"/>
      <c r="C49" s="111">
        <f t="shared" si="6"/>
        <v>0</v>
      </c>
      <c r="D49" s="113" t="e">
        <f t="shared" si="7"/>
        <v>#DIV/0!</v>
      </c>
      <c r="E49" s="110">
        <f>B49/(12*B56)</f>
        <v>0</v>
      </c>
      <c r="F49" s="111">
        <f t="shared" si="3"/>
        <v>0</v>
      </c>
      <c r="G49" s="111">
        <f t="shared" si="4"/>
        <v>0</v>
      </c>
      <c r="H49" s="112">
        <f t="shared" si="5"/>
        <v>0</v>
      </c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 spans="1:30" ht="13.2" x14ac:dyDescent="0.25">
      <c r="A50" s="170">
        <v>44470</v>
      </c>
      <c r="B50" s="108"/>
      <c r="C50" s="111">
        <f t="shared" si="6"/>
        <v>0</v>
      </c>
      <c r="D50" s="113" t="e">
        <f t="shared" si="7"/>
        <v>#DIV/0!</v>
      </c>
      <c r="E50" s="110">
        <f>B50/(12*B56)</f>
        <v>0</v>
      </c>
      <c r="F50" s="111">
        <f t="shared" si="3"/>
        <v>0</v>
      </c>
      <c r="G50" s="111">
        <f t="shared" si="4"/>
        <v>0</v>
      </c>
      <c r="H50" s="112">
        <f t="shared" si="5"/>
        <v>0</v>
      </c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</row>
    <row r="51" spans="1:30" ht="13.2" x14ac:dyDescent="0.25">
      <c r="A51" s="170">
        <v>44501</v>
      </c>
      <c r="B51" s="108"/>
      <c r="C51" s="111">
        <f t="shared" si="6"/>
        <v>0</v>
      </c>
      <c r="D51" s="113" t="e">
        <f t="shared" si="7"/>
        <v>#DIV/0!</v>
      </c>
      <c r="E51" s="110">
        <f>B51/(12*B56)</f>
        <v>0</v>
      </c>
      <c r="F51" s="111">
        <f t="shared" si="3"/>
        <v>0</v>
      </c>
      <c r="G51" s="111">
        <f t="shared" si="4"/>
        <v>0</v>
      </c>
      <c r="H51" s="112">
        <f t="shared" si="5"/>
        <v>0</v>
      </c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</row>
    <row r="52" spans="1:30" ht="13.2" x14ac:dyDescent="0.25">
      <c r="A52" s="170">
        <v>44531</v>
      </c>
      <c r="B52" s="108"/>
      <c r="C52" s="111">
        <f t="shared" si="6"/>
        <v>0</v>
      </c>
      <c r="D52" s="113" t="e">
        <f t="shared" si="7"/>
        <v>#DIV/0!</v>
      </c>
      <c r="E52" s="110">
        <f>B52/(12*B56)</f>
        <v>0</v>
      </c>
      <c r="F52" s="111">
        <f t="shared" si="3"/>
        <v>0</v>
      </c>
      <c r="G52" s="111">
        <f t="shared" si="4"/>
        <v>0</v>
      </c>
      <c r="H52" s="112">
        <f t="shared" si="5"/>
        <v>0</v>
      </c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</row>
    <row r="53" spans="1:30" ht="13.2" x14ac:dyDescent="0.25">
      <c r="A53" s="114" t="s">
        <v>140</v>
      </c>
      <c r="B53" s="115"/>
      <c r="C53" s="116" t="e">
        <f>B53-#REF!</f>
        <v>#REF!</v>
      </c>
      <c r="D53" s="117" t="e">
        <f>1-#REF!/B53</f>
        <v>#REF!</v>
      </c>
      <c r="E53" s="118">
        <f>B53/(12*B56)</f>
        <v>0</v>
      </c>
      <c r="F53" s="116">
        <f t="shared" si="3"/>
        <v>0</v>
      </c>
      <c r="G53" s="116">
        <f t="shared" si="4"/>
        <v>0</v>
      </c>
      <c r="H53" s="119">
        <f t="shared" si="5"/>
        <v>0</v>
      </c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</row>
    <row r="54" spans="1:30" ht="13.2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</row>
    <row r="55" spans="1:30" ht="13.2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</row>
    <row r="56" spans="1:30" ht="52.8" x14ac:dyDescent="0.25">
      <c r="A56" s="120" t="s">
        <v>168</v>
      </c>
      <c r="B56" s="121">
        <v>5000</v>
      </c>
      <c r="C56" s="122" t="s">
        <v>169</v>
      </c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</row>
    <row r="57" spans="1:30" ht="13.2" x14ac:dyDescent="0.25">
      <c r="A57" s="123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</row>
    <row r="58" spans="1:30" ht="13.2" x14ac:dyDescent="0.25">
      <c r="A58" s="50" t="s">
        <v>170</v>
      </c>
      <c r="B58" s="124" t="s">
        <v>171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</row>
    <row r="59" spans="1:30" ht="13.2" x14ac:dyDescent="0.25">
      <c r="A59" s="50" t="s">
        <v>172</v>
      </c>
      <c r="B59" s="124" t="s">
        <v>173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</row>
    <row r="60" spans="1:30" ht="13.2" x14ac:dyDescent="0.25">
      <c r="A60" s="50" t="s">
        <v>174</v>
      </c>
      <c r="B60" s="124" t="s">
        <v>175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</row>
    <row r="61" spans="1:30" ht="13.2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</row>
    <row r="62" spans="1:30" ht="13.2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</row>
    <row r="63" spans="1:30" ht="13.2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</row>
    <row r="64" spans="1:30" ht="13.2" x14ac:dyDescent="0.25">
      <c r="A64" s="50"/>
      <c r="B64" s="185" t="s">
        <v>112</v>
      </c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</row>
    <row r="65" spans="1:30" ht="13.2" x14ac:dyDescent="0.25">
      <c r="A65" s="50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</row>
    <row r="66" spans="1:30" ht="13.2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</row>
    <row r="67" spans="1:30" ht="13.2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</row>
    <row r="68" spans="1:30" ht="13.2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</row>
    <row r="69" spans="1:30" ht="13.2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 spans="1:30" ht="13.2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  <row r="71" spans="1:30" ht="13.2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</row>
    <row r="72" spans="1:30" ht="13.2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</row>
    <row r="73" spans="1:30" ht="13.2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</row>
    <row r="74" spans="1:30" ht="13.2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</row>
    <row r="75" spans="1:30" ht="13.2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</row>
    <row r="76" spans="1:30" ht="13.2" x14ac:dyDescent="0.25">
      <c r="A76" s="50"/>
      <c r="B76" s="125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</row>
    <row r="77" spans="1:30" ht="13.2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</row>
    <row r="78" spans="1:30" ht="13.2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</row>
    <row r="79" spans="1:30" ht="13.2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</row>
    <row r="80" spans="1:30" ht="13.2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</row>
    <row r="81" spans="1:30" ht="13.2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</row>
    <row r="82" spans="1:30" ht="13.2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</row>
    <row r="83" spans="1:30" ht="13.2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</row>
    <row r="84" spans="1:30" ht="13.2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</row>
    <row r="85" spans="1:30" ht="13.2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</row>
    <row r="86" spans="1:30" ht="13.2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</row>
    <row r="87" spans="1:30" ht="13.2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</row>
    <row r="88" spans="1:30" ht="13.2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</row>
    <row r="89" spans="1:30" ht="13.2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</row>
    <row r="90" spans="1:30" ht="13.2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</row>
    <row r="91" spans="1:30" ht="13.2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</row>
    <row r="92" spans="1:30" ht="13.2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</row>
    <row r="93" spans="1:30" ht="13.2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</row>
    <row r="94" spans="1:30" ht="13.2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</row>
    <row r="95" spans="1:30" ht="13.2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</row>
    <row r="96" spans="1:30" ht="13.2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</row>
    <row r="97" spans="1:30" ht="13.2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</row>
    <row r="98" spans="1:30" ht="13.2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</row>
    <row r="99" spans="1:30" ht="13.2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</row>
    <row r="100" spans="1:30" ht="13.2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</row>
    <row r="101" spans="1:30" ht="13.2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</row>
    <row r="102" spans="1:30" ht="13.2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</row>
    <row r="103" spans="1:30" ht="13.2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</row>
    <row r="104" spans="1:30" ht="13.2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</row>
    <row r="105" spans="1:30" ht="13.2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</row>
    <row r="106" spans="1:30" ht="13.2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</row>
    <row r="107" spans="1:30" ht="13.2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</row>
    <row r="108" spans="1:30" ht="13.2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</row>
    <row r="109" spans="1:30" ht="13.2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</row>
    <row r="110" spans="1:30" ht="13.2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</row>
    <row r="111" spans="1:30" ht="13.2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</row>
    <row r="112" spans="1:30" ht="13.2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</row>
    <row r="113" spans="1:30" ht="13.2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</row>
    <row r="114" spans="1:30" ht="13.2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</row>
    <row r="115" spans="1:30" ht="13.2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</row>
    <row r="116" spans="1:30" ht="13.2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</row>
    <row r="117" spans="1:30" ht="13.2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</row>
    <row r="118" spans="1:30" ht="13.2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</row>
    <row r="119" spans="1:30" ht="13.2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</row>
    <row r="120" spans="1:30" ht="13.2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</row>
    <row r="121" spans="1:30" ht="13.2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</row>
    <row r="122" spans="1:30" ht="13.2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</row>
    <row r="123" spans="1:30" ht="13.2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</row>
    <row r="124" spans="1:30" ht="13.2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</row>
    <row r="125" spans="1:30" ht="13.2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</row>
    <row r="126" spans="1:30" ht="13.2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</row>
    <row r="127" spans="1:30" ht="13.2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</row>
    <row r="128" spans="1:30" ht="13.2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</row>
    <row r="129" spans="1:30" ht="13.2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</row>
    <row r="130" spans="1:30" ht="13.2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</row>
    <row r="131" spans="1:30" ht="13.2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</row>
    <row r="132" spans="1:30" ht="13.2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</row>
    <row r="133" spans="1:30" ht="13.2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</row>
    <row r="134" spans="1:30" ht="13.2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</row>
    <row r="135" spans="1:30" ht="13.2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</row>
    <row r="136" spans="1:30" ht="13.2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</row>
    <row r="137" spans="1:30" ht="13.2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</row>
    <row r="138" spans="1:30" ht="13.2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</row>
    <row r="139" spans="1:30" ht="13.2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</row>
    <row r="140" spans="1:30" ht="13.2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</row>
    <row r="141" spans="1:30" ht="13.2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</row>
    <row r="142" spans="1:30" ht="13.2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</row>
    <row r="143" spans="1:30" ht="13.2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</row>
    <row r="144" spans="1:30" ht="13.2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</row>
    <row r="145" spans="1:30" ht="13.2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</row>
    <row r="146" spans="1:30" ht="13.2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</row>
    <row r="147" spans="1:30" ht="13.2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</row>
    <row r="148" spans="1:30" ht="13.2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</row>
    <row r="149" spans="1:30" ht="13.2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</row>
    <row r="150" spans="1:30" ht="13.2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</row>
    <row r="151" spans="1:30" ht="13.2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</row>
    <row r="152" spans="1:30" ht="13.2" x14ac:dyDescent="0.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</row>
    <row r="153" spans="1:30" ht="13.2" x14ac:dyDescent="0.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</row>
    <row r="154" spans="1:30" ht="13.2" x14ac:dyDescent="0.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</row>
    <row r="155" spans="1:30" ht="13.2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</row>
    <row r="156" spans="1:30" ht="13.2" x14ac:dyDescent="0.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</row>
    <row r="157" spans="1:30" ht="13.2" x14ac:dyDescent="0.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</row>
    <row r="158" spans="1:30" ht="13.2" x14ac:dyDescent="0.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</row>
    <row r="159" spans="1:30" ht="13.2" x14ac:dyDescent="0.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</row>
    <row r="160" spans="1:30" ht="13.2" x14ac:dyDescent="0.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</row>
    <row r="161" spans="1:30" ht="13.2" x14ac:dyDescent="0.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</row>
    <row r="162" spans="1:30" ht="13.2" x14ac:dyDescent="0.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</row>
    <row r="163" spans="1:30" ht="13.2" x14ac:dyDescent="0.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</row>
    <row r="164" spans="1:30" ht="13.2" x14ac:dyDescent="0.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</row>
    <row r="165" spans="1:30" ht="13.2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</row>
    <row r="166" spans="1:30" ht="13.2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</row>
    <row r="167" spans="1:30" ht="13.2" x14ac:dyDescent="0.2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</row>
    <row r="168" spans="1:30" ht="13.2" x14ac:dyDescent="0.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</row>
    <row r="169" spans="1:30" ht="13.2" x14ac:dyDescent="0.2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</row>
    <row r="170" spans="1:30" ht="13.2" x14ac:dyDescent="0.2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</row>
    <row r="171" spans="1:30" ht="13.2" x14ac:dyDescent="0.2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</row>
    <row r="172" spans="1:30" ht="13.2" x14ac:dyDescent="0.2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</row>
    <row r="173" spans="1:30" ht="13.2" x14ac:dyDescent="0.2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</row>
    <row r="174" spans="1:30" ht="13.2" x14ac:dyDescent="0.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</row>
    <row r="175" spans="1:30" ht="13.2" x14ac:dyDescent="0.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</row>
    <row r="176" spans="1:30" ht="13.2" x14ac:dyDescent="0.2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</row>
    <row r="177" spans="1:30" ht="13.2" x14ac:dyDescent="0.2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</row>
    <row r="178" spans="1:30" ht="13.2" x14ac:dyDescent="0.2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</row>
    <row r="179" spans="1:30" ht="13.2" x14ac:dyDescent="0.2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</row>
    <row r="180" spans="1:30" ht="13.2" x14ac:dyDescent="0.2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</row>
    <row r="181" spans="1:30" ht="13.2" x14ac:dyDescent="0.2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</row>
    <row r="182" spans="1:30" ht="13.2" x14ac:dyDescent="0.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</row>
    <row r="183" spans="1:30" ht="13.2" x14ac:dyDescent="0.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</row>
    <row r="184" spans="1:30" ht="13.2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</row>
    <row r="185" spans="1:30" ht="13.2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</row>
    <row r="186" spans="1:30" ht="13.2" x14ac:dyDescent="0.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</row>
    <row r="187" spans="1:30" ht="13.2" x14ac:dyDescent="0.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</row>
    <row r="188" spans="1:30" ht="13.2" x14ac:dyDescent="0.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</row>
    <row r="189" spans="1:30" ht="13.2" x14ac:dyDescent="0.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</row>
    <row r="190" spans="1:30" ht="13.2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</row>
    <row r="191" spans="1:30" ht="13.2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</row>
    <row r="192" spans="1:30" ht="13.2" x14ac:dyDescent="0.2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</row>
    <row r="193" spans="1:30" ht="13.2" x14ac:dyDescent="0.2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</row>
    <row r="194" spans="1:30" ht="13.2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</row>
    <row r="195" spans="1:30" ht="13.2" x14ac:dyDescent="0.2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</row>
    <row r="196" spans="1:30" ht="13.2" x14ac:dyDescent="0.2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</row>
    <row r="197" spans="1:30" ht="13.2" x14ac:dyDescent="0.2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</row>
    <row r="198" spans="1:30" ht="13.2" x14ac:dyDescent="0.2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</row>
    <row r="199" spans="1:30" ht="13.2" x14ac:dyDescent="0.2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</row>
    <row r="200" spans="1:30" ht="13.2" x14ac:dyDescent="0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</row>
    <row r="201" spans="1:30" ht="13.2" x14ac:dyDescent="0.2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</row>
    <row r="202" spans="1:30" ht="13.2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</row>
    <row r="203" spans="1:30" ht="13.2" x14ac:dyDescent="0.2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</row>
    <row r="204" spans="1:30" ht="13.2" x14ac:dyDescent="0.2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</row>
    <row r="205" spans="1:30" ht="13.2" x14ac:dyDescent="0.2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</row>
    <row r="206" spans="1:30" ht="13.2" x14ac:dyDescent="0.2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</row>
    <row r="207" spans="1:30" ht="13.2" x14ac:dyDescent="0.2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</row>
    <row r="208" spans="1:30" ht="13.2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</row>
    <row r="209" spans="1:30" ht="13.2" x14ac:dyDescent="0.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</row>
    <row r="210" spans="1:30" ht="13.2" x14ac:dyDescent="0.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</row>
    <row r="211" spans="1:30" ht="13.2" x14ac:dyDescent="0.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</row>
    <row r="212" spans="1:30" ht="13.2" x14ac:dyDescent="0.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</row>
    <row r="213" spans="1:30" ht="13.2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</row>
    <row r="214" spans="1:30" ht="13.2" x14ac:dyDescent="0.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</row>
    <row r="215" spans="1:30" ht="13.2" x14ac:dyDescent="0.2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</row>
    <row r="216" spans="1:30" ht="13.2" x14ac:dyDescent="0.2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</row>
    <row r="217" spans="1:30" ht="13.2" x14ac:dyDescent="0.2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</row>
    <row r="218" spans="1:30" ht="13.2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</row>
    <row r="219" spans="1:30" ht="13.2" x14ac:dyDescent="0.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</row>
    <row r="220" spans="1:30" ht="13.2" x14ac:dyDescent="0.2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</row>
    <row r="221" spans="1:30" ht="13.2" x14ac:dyDescent="0.2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</row>
    <row r="222" spans="1:30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</row>
    <row r="223" spans="1:30" ht="13.2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</row>
    <row r="224" spans="1:30" ht="13.2" x14ac:dyDescent="0.2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</row>
    <row r="225" spans="1:30" ht="13.2" x14ac:dyDescent="0.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</row>
    <row r="226" spans="1:30" ht="13.2" x14ac:dyDescent="0.2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</row>
    <row r="227" spans="1:30" ht="13.2" x14ac:dyDescent="0.2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</row>
    <row r="228" spans="1:30" ht="13.2" x14ac:dyDescent="0.2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</row>
    <row r="229" spans="1:30" ht="13.2" x14ac:dyDescent="0.2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</row>
    <row r="230" spans="1:30" ht="13.2" x14ac:dyDescent="0.2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</row>
    <row r="231" spans="1:30" ht="13.2" x14ac:dyDescent="0.2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</row>
    <row r="232" spans="1:30" ht="13.2" x14ac:dyDescent="0.2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</row>
    <row r="233" spans="1:30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</row>
    <row r="234" spans="1:30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</row>
    <row r="235" spans="1:30" ht="13.2" x14ac:dyDescent="0.2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</row>
    <row r="236" spans="1:30" ht="13.2" x14ac:dyDescent="0.2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</row>
    <row r="237" spans="1:30" ht="13.2" x14ac:dyDescent="0.2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</row>
    <row r="238" spans="1:30" ht="13.2" x14ac:dyDescent="0.2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</row>
    <row r="239" spans="1:30" ht="13.2" x14ac:dyDescent="0.2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</row>
    <row r="240" spans="1:30" ht="13.2" x14ac:dyDescent="0.2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</row>
    <row r="241" spans="1:30" ht="13.2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</row>
    <row r="242" spans="1:30" ht="13.2" x14ac:dyDescent="0.2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</row>
    <row r="243" spans="1:30" ht="13.2" x14ac:dyDescent="0.2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</row>
    <row r="244" spans="1:30" ht="13.2" x14ac:dyDescent="0.2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</row>
    <row r="245" spans="1:30" ht="13.2" x14ac:dyDescent="0.2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</row>
    <row r="246" spans="1:30" ht="13.2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</row>
    <row r="247" spans="1:30" ht="13.2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</row>
    <row r="248" spans="1:30" ht="13.2" x14ac:dyDescent="0.2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</row>
    <row r="249" spans="1:30" ht="13.2" x14ac:dyDescent="0.2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</row>
    <row r="250" spans="1:30" ht="13.2" x14ac:dyDescent="0.2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</row>
    <row r="251" spans="1:30" ht="13.2" x14ac:dyDescent="0.2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</row>
    <row r="252" spans="1:30" ht="13.2" x14ac:dyDescent="0.2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</row>
    <row r="253" spans="1:30" ht="13.2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</row>
    <row r="254" spans="1:30" ht="13.2" x14ac:dyDescent="0.2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</row>
    <row r="255" spans="1:30" ht="13.2" x14ac:dyDescent="0.2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</row>
    <row r="256" spans="1:30" ht="13.2" x14ac:dyDescent="0.2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</row>
    <row r="257" spans="1:30" ht="13.2" x14ac:dyDescent="0.2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</row>
    <row r="258" spans="1:30" ht="13.2" x14ac:dyDescent="0.2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</row>
    <row r="259" spans="1:30" ht="13.2" x14ac:dyDescent="0.2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</row>
    <row r="260" spans="1:30" ht="13.2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</row>
    <row r="261" spans="1:30" ht="13.2" x14ac:dyDescent="0.2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</row>
    <row r="262" spans="1:30" ht="13.2" x14ac:dyDescent="0.2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</row>
    <row r="263" spans="1:30" ht="13.2" x14ac:dyDescent="0.2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</row>
    <row r="264" spans="1:30" ht="13.2" x14ac:dyDescent="0.2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</row>
    <row r="265" spans="1:30" ht="13.2" x14ac:dyDescent="0.2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</row>
    <row r="266" spans="1:30" ht="13.2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</row>
    <row r="267" spans="1:30" ht="13.2" x14ac:dyDescent="0.2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</row>
    <row r="268" spans="1:30" ht="13.2" x14ac:dyDescent="0.2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</row>
    <row r="269" spans="1:30" ht="13.2" x14ac:dyDescent="0.2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</row>
    <row r="270" spans="1:30" ht="13.2" x14ac:dyDescent="0.2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</row>
    <row r="271" spans="1:30" ht="13.2" x14ac:dyDescent="0.2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</row>
    <row r="272" spans="1:30" ht="13.2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</row>
    <row r="273" spans="1:30" ht="13.2" x14ac:dyDescent="0.2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</row>
    <row r="274" spans="1:30" ht="13.2" x14ac:dyDescent="0.2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</row>
    <row r="275" spans="1:30" ht="13.2" x14ac:dyDescent="0.2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</row>
    <row r="276" spans="1:30" ht="13.2" x14ac:dyDescent="0.2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</row>
    <row r="277" spans="1:30" ht="13.2" x14ac:dyDescent="0.2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</row>
    <row r="278" spans="1:30" ht="13.2" x14ac:dyDescent="0.2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</row>
    <row r="279" spans="1:30" ht="13.2" x14ac:dyDescent="0.2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</row>
    <row r="280" spans="1:30" ht="13.2" x14ac:dyDescent="0.2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</row>
    <row r="281" spans="1:30" ht="13.2" x14ac:dyDescent="0.2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</row>
    <row r="282" spans="1:30" ht="13.2" x14ac:dyDescent="0.2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</row>
    <row r="283" spans="1:30" ht="13.2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</row>
    <row r="284" spans="1:30" ht="13.2" x14ac:dyDescent="0.2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</row>
    <row r="285" spans="1:30" ht="13.2" x14ac:dyDescent="0.2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</row>
    <row r="286" spans="1:30" ht="13.2" x14ac:dyDescent="0.2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</row>
    <row r="287" spans="1:30" ht="13.2" x14ac:dyDescent="0.2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</row>
    <row r="288" spans="1:30" ht="13.2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</row>
    <row r="289" spans="1:30" ht="13.2" x14ac:dyDescent="0.2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</row>
    <row r="290" spans="1:30" ht="13.2" x14ac:dyDescent="0.2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</row>
    <row r="291" spans="1:30" ht="13.2" x14ac:dyDescent="0.2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</row>
    <row r="292" spans="1:30" ht="13.2" x14ac:dyDescent="0.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</row>
    <row r="293" spans="1:30" ht="13.2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</row>
    <row r="294" spans="1:30" ht="13.2" x14ac:dyDescent="0.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</row>
    <row r="295" spans="1:30" ht="13.2" x14ac:dyDescent="0.2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</row>
    <row r="296" spans="1:30" ht="13.2" x14ac:dyDescent="0.2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</row>
    <row r="297" spans="1:30" ht="13.2" x14ac:dyDescent="0.2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</row>
    <row r="298" spans="1:30" ht="13.2" x14ac:dyDescent="0.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</row>
    <row r="299" spans="1:30" ht="13.2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</row>
    <row r="300" spans="1:30" ht="13.2" x14ac:dyDescent="0.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</row>
    <row r="301" spans="1:30" ht="13.2" x14ac:dyDescent="0.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</row>
    <row r="302" spans="1:30" ht="13.2" x14ac:dyDescent="0.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</row>
    <row r="303" spans="1:30" ht="13.2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</row>
    <row r="304" spans="1:30" ht="13.2" x14ac:dyDescent="0.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</row>
    <row r="305" spans="1:30" ht="13.2" x14ac:dyDescent="0.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</row>
    <row r="306" spans="1:30" ht="13.2" x14ac:dyDescent="0.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</row>
    <row r="307" spans="1:30" ht="13.2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</row>
    <row r="308" spans="1:30" ht="13.2" x14ac:dyDescent="0.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</row>
    <row r="309" spans="1:30" ht="13.2" x14ac:dyDescent="0.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</row>
    <row r="310" spans="1:30" ht="13.2" x14ac:dyDescent="0.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</row>
    <row r="311" spans="1:30" ht="13.2" x14ac:dyDescent="0.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</row>
    <row r="312" spans="1:30" ht="13.2" x14ac:dyDescent="0.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</row>
    <row r="313" spans="1:30" ht="13.2" x14ac:dyDescent="0.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</row>
    <row r="314" spans="1:30" ht="13.2" x14ac:dyDescent="0.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</row>
    <row r="315" spans="1:30" ht="13.2" x14ac:dyDescent="0.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</row>
    <row r="316" spans="1:30" ht="13.2" x14ac:dyDescent="0.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</row>
    <row r="317" spans="1:30" ht="13.2" x14ac:dyDescent="0.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</row>
    <row r="318" spans="1:30" ht="13.2" x14ac:dyDescent="0.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</row>
    <row r="319" spans="1:30" ht="13.2" x14ac:dyDescent="0.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</row>
    <row r="320" spans="1:30" ht="13.2" x14ac:dyDescent="0.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</row>
    <row r="321" spans="1:30" ht="13.2" x14ac:dyDescent="0.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</row>
    <row r="322" spans="1:30" ht="13.2" x14ac:dyDescent="0.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</row>
    <row r="323" spans="1:30" ht="13.2" x14ac:dyDescent="0.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</row>
    <row r="324" spans="1:30" ht="13.2" x14ac:dyDescent="0.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</row>
    <row r="325" spans="1:30" ht="13.2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</row>
    <row r="326" spans="1:30" ht="13.2" x14ac:dyDescent="0.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</row>
    <row r="327" spans="1:30" ht="13.2" x14ac:dyDescent="0.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</row>
    <row r="328" spans="1:30" ht="13.2" x14ac:dyDescent="0.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</row>
    <row r="329" spans="1:30" ht="13.2" x14ac:dyDescent="0.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</row>
    <row r="330" spans="1:30" ht="13.2" x14ac:dyDescent="0.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</row>
    <row r="331" spans="1:30" ht="13.2" x14ac:dyDescent="0.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</row>
    <row r="332" spans="1:30" ht="13.2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</row>
    <row r="333" spans="1:30" ht="13.2" x14ac:dyDescent="0.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</row>
    <row r="334" spans="1:30" ht="13.2" x14ac:dyDescent="0.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</row>
    <row r="335" spans="1:30" ht="13.2" x14ac:dyDescent="0.2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</row>
    <row r="336" spans="1:30" ht="13.2" x14ac:dyDescent="0.2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</row>
    <row r="337" spans="1:30" ht="13.2" x14ac:dyDescent="0.2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</row>
    <row r="338" spans="1:30" ht="13.2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</row>
    <row r="339" spans="1:30" ht="13.2" x14ac:dyDescent="0.2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</row>
    <row r="340" spans="1:30" ht="13.2" x14ac:dyDescent="0.2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</row>
    <row r="341" spans="1:30" ht="13.2" x14ac:dyDescent="0.2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</row>
    <row r="342" spans="1:30" ht="13.2" x14ac:dyDescent="0.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</row>
    <row r="343" spans="1:30" ht="13.2" x14ac:dyDescent="0.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</row>
    <row r="344" spans="1:30" ht="13.2" x14ac:dyDescent="0.2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</row>
    <row r="345" spans="1:30" ht="13.2" x14ac:dyDescent="0.2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</row>
    <row r="346" spans="1:30" ht="13.2" x14ac:dyDescent="0.2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</row>
    <row r="347" spans="1:30" ht="13.2" x14ac:dyDescent="0.2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</row>
    <row r="348" spans="1:30" ht="13.2" x14ac:dyDescent="0.2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</row>
    <row r="349" spans="1:30" ht="13.2" x14ac:dyDescent="0.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</row>
    <row r="350" spans="1:30" ht="13.2" x14ac:dyDescent="0.2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</row>
    <row r="351" spans="1:30" ht="13.2" x14ac:dyDescent="0.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</row>
    <row r="352" spans="1:30" ht="13.2" x14ac:dyDescent="0.2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</row>
    <row r="353" spans="1:30" ht="13.2" x14ac:dyDescent="0.2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</row>
    <row r="354" spans="1:30" ht="13.2" x14ac:dyDescent="0.2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</row>
    <row r="355" spans="1:30" ht="13.2" x14ac:dyDescent="0.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</row>
    <row r="356" spans="1:30" ht="13.2" x14ac:dyDescent="0.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</row>
    <row r="357" spans="1:30" ht="13.2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</row>
    <row r="358" spans="1:30" ht="13.2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</row>
    <row r="359" spans="1:30" ht="13.2" x14ac:dyDescent="0.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</row>
    <row r="360" spans="1:30" ht="13.2" x14ac:dyDescent="0.2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</row>
    <row r="361" spans="1:30" ht="13.2" x14ac:dyDescent="0.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</row>
    <row r="362" spans="1:30" ht="13.2" x14ac:dyDescent="0.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</row>
    <row r="363" spans="1:30" ht="13.2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</row>
    <row r="364" spans="1:30" ht="13.2" x14ac:dyDescent="0.2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</row>
    <row r="365" spans="1:30" ht="13.2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</row>
    <row r="366" spans="1:30" ht="13.2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</row>
    <row r="367" spans="1:30" ht="13.2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</row>
    <row r="368" spans="1:30" ht="13.2" x14ac:dyDescent="0.2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</row>
    <row r="369" spans="1:30" ht="13.2" x14ac:dyDescent="0.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</row>
    <row r="370" spans="1:30" ht="13.2" x14ac:dyDescent="0.2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</row>
    <row r="371" spans="1:30" ht="13.2" x14ac:dyDescent="0.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</row>
    <row r="372" spans="1:30" ht="13.2" x14ac:dyDescent="0.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</row>
    <row r="373" spans="1:30" ht="13.2" x14ac:dyDescent="0.2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</row>
    <row r="374" spans="1:30" ht="13.2" x14ac:dyDescent="0.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</row>
    <row r="375" spans="1:30" ht="13.2" x14ac:dyDescent="0.2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</row>
    <row r="376" spans="1:30" ht="13.2" x14ac:dyDescent="0.2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</row>
    <row r="377" spans="1:30" ht="13.2" x14ac:dyDescent="0.2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</row>
    <row r="378" spans="1:30" ht="13.2" x14ac:dyDescent="0.2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</row>
    <row r="379" spans="1:30" ht="13.2" x14ac:dyDescent="0.2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</row>
    <row r="380" spans="1:30" ht="13.2" x14ac:dyDescent="0.2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</row>
    <row r="381" spans="1:30" ht="13.2" x14ac:dyDescent="0.2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</row>
    <row r="382" spans="1:30" ht="13.2" x14ac:dyDescent="0.2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</row>
    <row r="383" spans="1:30" ht="13.2" x14ac:dyDescent="0.2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</row>
    <row r="384" spans="1:30" ht="13.2" x14ac:dyDescent="0.2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</row>
    <row r="385" spans="1:30" ht="13.2" x14ac:dyDescent="0.2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</row>
    <row r="386" spans="1:30" ht="13.2" x14ac:dyDescent="0.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</row>
    <row r="387" spans="1:30" ht="13.2" x14ac:dyDescent="0.2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</row>
    <row r="388" spans="1:30" ht="13.2" x14ac:dyDescent="0.2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</row>
    <row r="389" spans="1:30" ht="13.2" x14ac:dyDescent="0.2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</row>
    <row r="390" spans="1:30" ht="13.2" x14ac:dyDescent="0.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</row>
    <row r="391" spans="1:30" ht="13.2" x14ac:dyDescent="0.2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</row>
    <row r="392" spans="1:30" ht="13.2" x14ac:dyDescent="0.2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</row>
    <row r="393" spans="1:30" ht="13.2" x14ac:dyDescent="0.2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</row>
    <row r="394" spans="1:30" ht="13.2" x14ac:dyDescent="0.2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</row>
    <row r="395" spans="1:30" ht="13.2" x14ac:dyDescent="0.2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</row>
    <row r="396" spans="1:30" ht="13.2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</row>
    <row r="397" spans="1:30" ht="13.2" x14ac:dyDescent="0.2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</row>
    <row r="398" spans="1:30" ht="13.2" x14ac:dyDescent="0.2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</row>
    <row r="399" spans="1:30" ht="13.2" x14ac:dyDescent="0.2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</row>
    <row r="400" spans="1:30" ht="13.2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</row>
    <row r="401" spans="1:30" ht="13.2" x14ac:dyDescent="0.2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</row>
    <row r="402" spans="1:30" ht="13.2" x14ac:dyDescent="0.2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</row>
    <row r="403" spans="1:30" ht="13.2" x14ac:dyDescent="0.2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</row>
    <row r="404" spans="1:30" ht="13.2" x14ac:dyDescent="0.2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</row>
    <row r="405" spans="1:30" ht="13.2" x14ac:dyDescent="0.2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</row>
    <row r="406" spans="1:30" ht="13.2" x14ac:dyDescent="0.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</row>
    <row r="407" spans="1:30" ht="13.2" x14ac:dyDescent="0.2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</row>
    <row r="408" spans="1:30" ht="13.2" x14ac:dyDescent="0.2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</row>
    <row r="409" spans="1:30" ht="13.2" x14ac:dyDescent="0.2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</row>
    <row r="410" spans="1:30" ht="13.2" x14ac:dyDescent="0.2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</row>
    <row r="411" spans="1:30" ht="13.2" x14ac:dyDescent="0.2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</row>
    <row r="412" spans="1:30" ht="13.2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</row>
    <row r="413" spans="1:30" ht="13.2" x14ac:dyDescent="0.2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</row>
    <row r="414" spans="1:30" ht="13.2" x14ac:dyDescent="0.2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</row>
    <row r="415" spans="1:30" ht="13.2" x14ac:dyDescent="0.2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</row>
    <row r="416" spans="1:30" ht="13.2" x14ac:dyDescent="0.2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</row>
    <row r="417" spans="1:30" ht="13.2" x14ac:dyDescent="0.2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</row>
    <row r="418" spans="1:30" ht="13.2" x14ac:dyDescent="0.2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</row>
    <row r="419" spans="1:30" ht="13.2" x14ac:dyDescent="0.2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</row>
    <row r="420" spans="1:30" ht="13.2" x14ac:dyDescent="0.2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</row>
    <row r="421" spans="1:30" ht="13.2" x14ac:dyDescent="0.2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</row>
    <row r="422" spans="1:30" ht="13.2" x14ac:dyDescent="0.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</row>
    <row r="423" spans="1:30" ht="13.2" x14ac:dyDescent="0.2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</row>
    <row r="424" spans="1:30" ht="13.2" x14ac:dyDescent="0.2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</row>
    <row r="425" spans="1:30" ht="13.2" x14ac:dyDescent="0.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</row>
    <row r="426" spans="1:30" ht="13.2" x14ac:dyDescent="0.2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</row>
    <row r="427" spans="1:30" ht="13.2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</row>
    <row r="428" spans="1:30" ht="13.2" x14ac:dyDescent="0.2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</row>
    <row r="429" spans="1:30" ht="13.2" x14ac:dyDescent="0.2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</row>
    <row r="430" spans="1:30" ht="13.2" x14ac:dyDescent="0.2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</row>
    <row r="431" spans="1:30" ht="13.2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</row>
    <row r="432" spans="1:30" ht="13.2" x14ac:dyDescent="0.2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</row>
    <row r="433" spans="1:30" ht="13.2" x14ac:dyDescent="0.2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</row>
    <row r="434" spans="1:30" ht="13.2" x14ac:dyDescent="0.2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</row>
    <row r="435" spans="1:30" ht="13.2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</row>
    <row r="436" spans="1:30" ht="13.2" x14ac:dyDescent="0.2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</row>
    <row r="437" spans="1:30" ht="13.2" x14ac:dyDescent="0.2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</row>
    <row r="438" spans="1:30" ht="13.2" x14ac:dyDescent="0.2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</row>
    <row r="439" spans="1:30" ht="13.2" x14ac:dyDescent="0.2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</row>
    <row r="440" spans="1:30" ht="13.2" x14ac:dyDescent="0.2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</row>
    <row r="441" spans="1:30" ht="13.2" x14ac:dyDescent="0.2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</row>
    <row r="442" spans="1:30" ht="13.2" x14ac:dyDescent="0.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</row>
    <row r="443" spans="1:30" ht="13.2" x14ac:dyDescent="0.2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</row>
    <row r="444" spans="1:30" ht="13.2" x14ac:dyDescent="0.2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</row>
    <row r="445" spans="1:30" ht="13.2" x14ac:dyDescent="0.2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</row>
    <row r="446" spans="1:30" ht="13.2" x14ac:dyDescent="0.2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</row>
    <row r="447" spans="1:30" ht="13.2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</row>
    <row r="448" spans="1:30" ht="13.2" x14ac:dyDescent="0.2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</row>
    <row r="449" spans="1:30" ht="13.2" x14ac:dyDescent="0.2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</row>
    <row r="450" spans="1:30" ht="13.2" x14ac:dyDescent="0.2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</row>
    <row r="451" spans="1:30" ht="13.2" x14ac:dyDescent="0.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</row>
    <row r="452" spans="1:30" ht="13.2" x14ac:dyDescent="0.2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</row>
    <row r="453" spans="1:30" ht="13.2" x14ac:dyDescent="0.2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</row>
    <row r="454" spans="1:30" ht="13.2" x14ac:dyDescent="0.2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</row>
    <row r="455" spans="1:30" ht="13.2" x14ac:dyDescent="0.2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</row>
    <row r="456" spans="1:30" ht="13.2" x14ac:dyDescent="0.2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</row>
    <row r="457" spans="1:30" ht="13.2" x14ac:dyDescent="0.2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</row>
    <row r="458" spans="1:30" ht="13.2" x14ac:dyDescent="0.2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</row>
    <row r="459" spans="1:30" ht="13.2" x14ac:dyDescent="0.2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</row>
    <row r="460" spans="1:30" ht="13.2" x14ac:dyDescent="0.2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</row>
    <row r="461" spans="1:30" ht="13.2" x14ac:dyDescent="0.2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</row>
    <row r="462" spans="1:30" ht="13.2" x14ac:dyDescent="0.2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</row>
    <row r="463" spans="1:30" ht="13.2" x14ac:dyDescent="0.2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</row>
    <row r="464" spans="1:30" ht="13.2" x14ac:dyDescent="0.2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</row>
    <row r="465" spans="1:30" ht="13.2" x14ac:dyDescent="0.2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</row>
    <row r="466" spans="1:30" ht="13.2" x14ac:dyDescent="0.2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</row>
    <row r="467" spans="1:30" ht="13.2" x14ac:dyDescent="0.2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</row>
    <row r="468" spans="1:30" ht="13.2" x14ac:dyDescent="0.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</row>
    <row r="469" spans="1:30" ht="13.2" x14ac:dyDescent="0.2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</row>
    <row r="470" spans="1:30" ht="13.2" x14ac:dyDescent="0.2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</row>
    <row r="471" spans="1:30" ht="13.2" x14ac:dyDescent="0.2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</row>
    <row r="472" spans="1:30" ht="13.2" x14ac:dyDescent="0.2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</row>
    <row r="473" spans="1:30" ht="13.2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</row>
    <row r="474" spans="1:30" ht="13.2" x14ac:dyDescent="0.2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</row>
    <row r="475" spans="1:30" ht="13.2" x14ac:dyDescent="0.2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</row>
    <row r="476" spans="1:30" ht="13.2" x14ac:dyDescent="0.2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</row>
    <row r="477" spans="1:30" ht="13.2" x14ac:dyDescent="0.2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</row>
    <row r="478" spans="1:30" ht="13.2" x14ac:dyDescent="0.2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</row>
    <row r="479" spans="1:30" ht="13.2" x14ac:dyDescent="0.2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</row>
    <row r="480" spans="1:30" ht="13.2" x14ac:dyDescent="0.2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</row>
    <row r="481" spans="1:30" ht="13.2" x14ac:dyDescent="0.2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</row>
    <row r="482" spans="1:30" ht="13.2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</row>
    <row r="483" spans="1:30" ht="13.2" x14ac:dyDescent="0.2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</row>
    <row r="484" spans="1:30" ht="13.2" x14ac:dyDescent="0.2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</row>
    <row r="485" spans="1:30" ht="13.2" x14ac:dyDescent="0.2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</row>
    <row r="486" spans="1:30" ht="13.2" x14ac:dyDescent="0.2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</row>
    <row r="487" spans="1:30" ht="13.2" x14ac:dyDescent="0.2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</row>
    <row r="488" spans="1:30" ht="13.2" x14ac:dyDescent="0.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</row>
    <row r="489" spans="1:30" ht="13.2" x14ac:dyDescent="0.2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</row>
    <row r="490" spans="1:30" ht="13.2" x14ac:dyDescent="0.2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</row>
    <row r="491" spans="1:30" ht="13.2" x14ac:dyDescent="0.2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</row>
    <row r="492" spans="1:30" ht="13.2" x14ac:dyDescent="0.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</row>
    <row r="493" spans="1:30" ht="13.2" x14ac:dyDescent="0.2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</row>
    <row r="494" spans="1:30" ht="13.2" x14ac:dyDescent="0.2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</row>
    <row r="495" spans="1:30" ht="13.2" x14ac:dyDescent="0.2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</row>
    <row r="496" spans="1:30" ht="13.2" x14ac:dyDescent="0.2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</row>
    <row r="497" spans="1:30" ht="13.2" x14ac:dyDescent="0.2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</row>
    <row r="498" spans="1:30" ht="13.2" x14ac:dyDescent="0.2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</row>
    <row r="499" spans="1:30" ht="13.2" x14ac:dyDescent="0.2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</row>
    <row r="500" spans="1:30" ht="13.2" x14ac:dyDescent="0.2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</row>
    <row r="501" spans="1:30" ht="13.2" x14ac:dyDescent="0.2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</row>
    <row r="502" spans="1:30" ht="13.2" x14ac:dyDescent="0.2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</row>
    <row r="503" spans="1:30" ht="13.2" x14ac:dyDescent="0.2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</row>
    <row r="504" spans="1:30" ht="13.2" x14ac:dyDescent="0.2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</row>
    <row r="505" spans="1:30" ht="13.2" x14ac:dyDescent="0.2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</row>
    <row r="506" spans="1:30" ht="13.2" x14ac:dyDescent="0.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</row>
    <row r="507" spans="1:30" ht="13.2" x14ac:dyDescent="0.2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</row>
    <row r="508" spans="1:30" ht="13.2" x14ac:dyDescent="0.2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</row>
    <row r="509" spans="1:30" ht="13.2" x14ac:dyDescent="0.2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</row>
    <row r="510" spans="1:30" ht="13.2" x14ac:dyDescent="0.2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</row>
    <row r="511" spans="1:30" ht="13.2" x14ac:dyDescent="0.2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</row>
    <row r="512" spans="1:30" ht="13.2" x14ac:dyDescent="0.2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</row>
    <row r="513" spans="1:30" ht="13.2" x14ac:dyDescent="0.2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</row>
    <row r="514" spans="1:30" ht="13.2" x14ac:dyDescent="0.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</row>
    <row r="515" spans="1:30" ht="13.2" x14ac:dyDescent="0.2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</row>
    <row r="516" spans="1:30" ht="13.2" x14ac:dyDescent="0.2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</row>
    <row r="517" spans="1:30" ht="13.2" x14ac:dyDescent="0.2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</row>
    <row r="518" spans="1:30" ht="13.2" x14ac:dyDescent="0.2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</row>
    <row r="519" spans="1:30" ht="13.2" x14ac:dyDescent="0.2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</row>
    <row r="520" spans="1:30" ht="13.2" x14ac:dyDescent="0.2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</row>
    <row r="521" spans="1:30" ht="13.2" x14ac:dyDescent="0.2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</row>
    <row r="522" spans="1:30" ht="13.2" x14ac:dyDescent="0.2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</row>
    <row r="523" spans="1:30" ht="13.2" x14ac:dyDescent="0.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</row>
    <row r="524" spans="1:30" ht="13.2" x14ac:dyDescent="0.2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</row>
    <row r="525" spans="1:30" ht="13.2" x14ac:dyDescent="0.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</row>
    <row r="526" spans="1:30" ht="13.2" x14ac:dyDescent="0.2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</row>
    <row r="527" spans="1:30" ht="13.2" x14ac:dyDescent="0.2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</row>
    <row r="528" spans="1:30" ht="13.2" x14ac:dyDescent="0.2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</row>
    <row r="529" spans="1:30" ht="13.2" x14ac:dyDescent="0.2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</row>
    <row r="530" spans="1:30" ht="13.2" x14ac:dyDescent="0.2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</row>
    <row r="531" spans="1:30" ht="13.2" x14ac:dyDescent="0.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</row>
    <row r="532" spans="1:30" ht="13.2" x14ac:dyDescent="0.2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</row>
    <row r="533" spans="1:30" ht="13.2" x14ac:dyDescent="0.2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</row>
    <row r="534" spans="1:30" ht="13.2" x14ac:dyDescent="0.2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</row>
    <row r="535" spans="1:30" ht="13.2" x14ac:dyDescent="0.2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</row>
    <row r="536" spans="1:30" ht="13.2" x14ac:dyDescent="0.2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</row>
    <row r="537" spans="1:30" ht="13.2" x14ac:dyDescent="0.2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</row>
    <row r="538" spans="1:30" ht="13.2" x14ac:dyDescent="0.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</row>
    <row r="539" spans="1:30" ht="13.2" x14ac:dyDescent="0.2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</row>
    <row r="540" spans="1:30" ht="13.2" x14ac:dyDescent="0.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</row>
    <row r="541" spans="1:30" ht="13.2" x14ac:dyDescent="0.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</row>
    <row r="542" spans="1:30" ht="13.2" x14ac:dyDescent="0.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</row>
    <row r="543" spans="1:30" ht="13.2" x14ac:dyDescent="0.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</row>
    <row r="544" spans="1:30" ht="13.2" x14ac:dyDescent="0.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</row>
    <row r="545" spans="1:30" ht="13.2" x14ac:dyDescent="0.2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</row>
    <row r="546" spans="1:30" ht="13.2" x14ac:dyDescent="0.2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</row>
    <row r="547" spans="1:30" ht="13.2" x14ac:dyDescent="0.2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</row>
    <row r="548" spans="1:30" ht="13.2" x14ac:dyDescent="0.2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</row>
    <row r="549" spans="1:30" ht="13.2" x14ac:dyDescent="0.2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</row>
    <row r="550" spans="1:30" ht="13.2" x14ac:dyDescent="0.2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</row>
    <row r="551" spans="1:30" ht="13.2" x14ac:dyDescent="0.2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</row>
    <row r="552" spans="1:30" ht="13.2" x14ac:dyDescent="0.2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</row>
    <row r="553" spans="1:30" ht="13.2" x14ac:dyDescent="0.2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</row>
    <row r="554" spans="1:30" ht="13.2" x14ac:dyDescent="0.2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</row>
    <row r="555" spans="1:30" ht="13.2" x14ac:dyDescent="0.2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</row>
    <row r="556" spans="1:30" ht="13.2" x14ac:dyDescent="0.2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</row>
    <row r="557" spans="1:30" ht="13.2" x14ac:dyDescent="0.2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</row>
    <row r="558" spans="1:30" ht="13.2" x14ac:dyDescent="0.2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</row>
    <row r="559" spans="1:30" ht="13.2" x14ac:dyDescent="0.2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</row>
    <row r="560" spans="1:30" ht="13.2" x14ac:dyDescent="0.2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</row>
    <row r="561" spans="1:30" ht="13.2" x14ac:dyDescent="0.2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</row>
    <row r="562" spans="1:30" ht="13.2" x14ac:dyDescent="0.2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</row>
    <row r="563" spans="1:30" ht="13.2" x14ac:dyDescent="0.2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</row>
    <row r="564" spans="1:30" ht="13.2" x14ac:dyDescent="0.2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</row>
    <row r="565" spans="1:30" ht="13.2" x14ac:dyDescent="0.2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</row>
    <row r="566" spans="1:30" ht="13.2" x14ac:dyDescent="0.2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</row>
    <row r="567" spans="1:30" ht="13.2" x14ac:dyDescent="0.2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</row>
    <row r="568" spans="1:30" ht="13.2" x14ac:dyDescent="0.2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</row>
    <row r="569" spans="1:30" ht="13.2" x14ac:dyDescent="0.2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</row>
    <row r="570" spans="1:30" ht="13.2" x14ac:dyDescent="0.2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</row>
    <row r="571" spans="1:30" ht="13.2" x14ac:dyDescent="0.2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</row>
    <row r="572" spans="1:30" ht="13.2" x14ac:dyDescent="0.2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</row>
    <row r="573" spans="1:30" ht="13.2" x14ac:dyDescent="0.2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</row>
    <row r="574" spans="1:30" ht="13.2" x14ac:dyDescent="0.2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</row>
    <row r="575" spans="1:30" ht="13.2" x14ac:dyDescent="0.2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</row>
    <row r="576" spans="1:30" ht="13.2" x14ac:dyDescent="0.2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</row>
    <row r="577" spans="1:30" ht="13.2" x14ac:dyDescent="0.2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</row>
    <row r="578" spans="1:30" ht="13.2" x14ac:dyDescent="0.2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</row>
    <row r="579" spans="1:30" ht="13.2" x14ac:dyDescent="0.2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</row>
    <row r="580" spans="1:30" ht="13.2" x14ac:dyDescent="0.2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</row>
    <row r="581" spans="1:30" ht="13.2" x14ac:dyDescent="0.2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</row>
    <row r="582" spans="1:30" ht="13.2" x14ac:dyDescent="0.2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</row>
    <row r="583" spans="1:30" ht="13.2" x14ac:dyDescent="0.2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</row>
    <row r="584" spans="1:30" ht="13.2" x14ac:dyDescent="0.2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</row>
    <row r="585" spans="1:30" ht="13.2" x14ac:dyDescent="0.2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</row>
    <row r="586" spans="1:30" ht="13.2" x14ac:dyDescent="0.2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</row>
    <row r="587" spans="1:30" ht="13.2" x14ac:dyDescent="0.2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</row>
    <row r="588" spans="1:30" ht="13.2" x14ac:dyDescent="0.2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</row>
    <row r="589" spans="1:30" ht="13.2" x14ac:dyDescent="0.2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</row>
    <row r="590" spans="1:30" ht="13.2" x14ac:dyDescent="0.2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</row>
    <row r="591" spans="1:30" ht="13.2" x14ac:dyDescent="0.2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</row>
    <row r="592" spans="1:30" ht="13.2" x14ac:dyDescent="0.2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</row>
    <row r="593" spans="1:30" ht="13.2" x14ac:dyDescent="0.2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</row>
    <row r="594" spans="1:30" ht="13.2" x14ac:dyDescent="0.2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</row>
    <row r="595" spans="1:30" ht="13.2" x14ac:dyDescent="0.2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</row>
    <row r="596" spans="1:30" ht="13.2" x14ac:dyDescent="0.2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</row>
    <row r="597" spans="1:30" ht="13.2" x14ac:dyDescent="0.2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</row>
    <row r="598" spans="1:30" ht="13.2" x14ac:dyDescent="0.2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</row>
    <row r="599" spans="1:30" ht="13.2" x14ac:dyDescent="0.2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</row>
    <row r="600" spans="1:30" ht="13.2" x14ac:dyDescent="0.2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</row>
    <row r="601" spans="1:30" ht="13.2" x14ac:dyDescent="0.2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</row>
    <row r="602" spans="1:30" ht="13.2" x14ac:dyDescent="0.2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</row>
    <row r="603" spans="1:30" ht="13.2" x14ac:dyDescent="0.2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</row>
    <row r="604" spans="1:30" ht="13.2" x14ac:dyDescent="0.2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</row>
    <row r="605" spans="1:30" ht="13.2" x14ac:dyDescent="0.2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</row>
    <row r="606" spans="1:30" ht="13.2" x14ac:dyDescent="0.2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</row>
    <row r="607" spans="1:30" ht="13.2" x14ac:dyDescent="0.2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</row>
    <row r="608" spans="1:30" ht="13.2" x14ac:dyDescent="0.2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</row>
    <row r="609" spans="1:30" ht="13.2" x14ac:dyDescent="0.2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</row>
    <row r="610" spans="1:30" ht="13.2" x14ac:dyDescent="0.2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</row>
    <row r="611" spans="1:30" ht="13.2" x14ac:dyDescent="0.2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</row>
    <row r="612" spans="1:30" ht="13.2" x14ac:dyDescent="0.2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</row>
    <row r="613" spans="1:30" ht="13.2" x14ac:dyDescent="0.2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</row>
    <row r="614" spans="1:30" ht="13.2" x14ac:dyDescent="0.2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</row>
    <row r="615" spans="1:30" ht="13.2" x14ac:dyDescent="0.2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</row>
    <row r="616" spans="1:30" ht="13.2" x14ac:dyDescent="0.2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</row>
    <row r="617" spans="1:30" ht="13.2" x14ac:dyDescent="0.2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</row>
    <row r="618" spans="1:30" ht="13.2" x14ac:dyDescent="0.2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</row>
    <row r="619" spans="1:30" ht="13.2" x14ac:dyDescent="0.2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</row>
    <row r="620" spans="1:30" ht="13.2" x14ac:dyDescent="0.2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</row>
    <row r="621" spans="1:30" ht="13.2" x14ac:dyDescent="0.2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</row>
    <row r="622" spans="1:30" ht="13.2" x14ac:dyDescent="0.2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</row>
    <row r="623" spans="1:30" ht="13.2" x14ac:dyDescent="0.2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</row>
    <row r="624" spans="1:30" ht="13.2" x14ac:dyDescent="0.2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</row>
    <row r="625" spans="1:30" ht="13.2" x14ac:dyDescent="0.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</row>
    <row r="626" spans="1:30" ht="13.2" x14ac:dyDescent="0.2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</row>
    <row r="627" spans="1:30" ht="13.2" x14ac:dyDescent="0.2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</row>
    <row r="628" spans="1:30" ht="13.2" x14ac:dyDescent="0.2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</row>
    <row r="629" spans="1:30" ht="13.2" x14ac:dyDescent="0.2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</row>
    <row r="630" spans="1:30" ht="13.2" x14ac:dyDescent="0.2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</row>
    <row r="631" spans="1:30" ht="13.2" x14ac:dyDescent="0.2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</row>
    <row r="632" spans="1:30" ht="13.2" x14ac:dyDescent="0.2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</row>
    <row r="633" spans="1:30" ht="13.2" x14ac:dyDescent="0.2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</row>
    <row r="634" spans="1:30" ht="13.2" x14ac:dyDescent="0.2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</row>
    <row r="635" spans="1:30" ht="13.2" x14ac:dyDescent="0.2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</row>
    <row r="636" spans="1:30" ht="13.2" x14ac:dyDescent="0.2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</row>
    <row r="637" spans="1:30" ht="13.2" x14ac:dyDescent="0.2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</row>
    <row r="638" spans="1:30" ht="13.2" x14ac:dyDescent="0.2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</row>
    <row r="639" spans="1:30" ht="13.2" x14ac:dyDescent="0.2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</row>
    <row r="640" spans="1:30" ht="13.2" x14ac:dyDescent="0.2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</row>
    <row r="641" spans="1:30" ht="13.2" x14ac:dyDescent="0.2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</row>
    <row r="642" spans="1:30" ht="13.2" x14ac:dyDescent="0.2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</row>
    <row r="643" spans="1:30" ht="13.2" x14ac:dyDescent="0.2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</row>
    <row r="644" spans="1:30" ht="13.2" x14ac:dyDescent="0.2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</row>
    <row r="645" spans="1:30" ht="13.2" x14ac:dyDescent="0.2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</row>
    <row r="646" spans="1:30" ht="13.2" x14ac:dyDescent="0.2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</row>
    <row r="647" spans="1:30" ht="13.2" x14ac:dyDescent="0.2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</row>
    <row r="648" spans="1:30" ht="13.2" x14ac:dyDescent="0.2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</row>
    <row r="649" spans="1:30" ht="13.2" x14ac:dyDescent="0.2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</row>
    <row r="650" spans="1:30" ht="13.2" x14ac:dyDescent="0.2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</row>
    <row r="651" spans="1:30" ht="13.2" x14ac:dyDescent="0.2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</row>
    <row r="652" spans="1:30" ht="13.2" x14ac:dyDescent="0.2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</row>
    <row r="653" spans="1:30" ht="13.2" x14ac:dyDescent="0.2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</row>
    <row r="654" spans="1:30" ht="13.2" x14ac:dyDescent="0.2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</row>
    <row r="655" spans="1:30" ht="13.2" x14ac:dyDescent="0.2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</row>
    <row r="656" spans="1:30" ht="13.2" x14ac:dyDescent="0.2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</row>
    <row r="657" spans="1:30" ht="13.2" x14ac:dyDescent="0.2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</row>
    <row r="658" spans="1:30" ht="13.2" x14ac:dyDescent="0.2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</row>
    <row r="659" spans="1:30" ht="13.2" x14ac:dyDescent="0.2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</row>
    <row r="660" spans="1:30" ht="13.2" x14ac:dyDescent="0.2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</row>
    <row r="661" spans="1:30" ht="13.2" x14ac:dyDescent="0.2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</row>
    <row r="662" spans="1:30" ht="13.2" x14ac:dyDescent="0.2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</row>
    <row r="663" spans="1:30" ht="13.2" x14ac:dyDescent="0.2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</row>
    <row r="664" spans="1:30" ht="13.2" x14ac:dyDescent="0.2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</row>
    <row r="665" spans="1:30" ht="13.2" x14ac:dyDescent="0.2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</row>
    <row r="666" spans="1:30" ht="13.2" x14ac:dyDescent="0.2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</row>
    <row r="667" spans="1:30" ht="13.2" x14ac:dyDescent="0.2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</row>
    <row r="668" spans="1:30" ht="13.2" x14ac:dyDescent="0.2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</row>
    <row r="669" spans="1:30" ht="13.2" x14ac:dyDescent="0.2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</row>
    <row r="670" spans="1:30" ht="13.2" x14ac:dyDescent="0.2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</row>
    <row r="671" spans="1:30" ht="13.2" x14ac:dyDescent="0.2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</row>
    <row r="672" spans="1:30" ht="13.2" x14ac:dyDescent="0.2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</row>
    <row r="673" spans="1:30" ht="13.2" x14ac:dyDescent="0.2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</row>
    <row r="674" spans="1:30" ht="13.2" x14ac:dyDescent="0.2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</row>
    <row r="675" spans="1:30" ht="13.2" x14ac:dyDescent="0.2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</row>
    <row r="676" spans="1:30" ht="13.2" x14ac:dyDescent="0.2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</row>
    <row r="677" spans="1:30" ht="13.2" x14ac:dyDescent="0.2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</row>
    <row r="678" spans="1:30" ht="13.2" x14ac:dyDescent="0.2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</row>
    <row r="679" spans="1:30" ht="13.2" x14ac:dyDescent="0.2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</row>
    <row r="680" spans="1:30" ht="13.2" x14ac:dyDescent="0.2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</row>
    <row r="681" spans="1:30" ht="13.2" x14ac:dyDescent="0.2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</row>
    <row r="682" spans="1:30" ht="13.2" x14ac:dyDescent="0.2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</row>
    <row r="683" spans="1:30" ht="13.2" x14ac:dyDescent="0.2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</row>
    <row r="684" spans="1:30" ht="13.2" x14ac:dyDescent="0.2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</row>
    <row r="685" spans="1:30" ht="13.2" x14ac:dyDescent="0.2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</row>
    <row r="686" spans="1:30" ht="13.2" x14ac:dyDescent="0.2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</row>
    <row r="687" spans="1:30" ht="13.2" x14ac:dyDescent="0.2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</row>
    <row r="688" spans="1:30" ht="13.2" x14ac:dyDescent="0.2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</row>
    <row r="689" spans="1:30" ht="13.2" x14ac:dyDescent="0.2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</row>
    <row r="690" spans="1:30" ht="13.2" x14ac:dyDescent="0.2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</row>
    <row r="691" spans="1:30" ht="13.2" x14ac:dyDescent="0.2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</row>
    <row r="692" spans="1:30" ht="13.2" x14ac:dyDescent="0.2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</row>
    <row r="693" spans="1:30" ht="13.2" x14ac:dyDescent="0.2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</row>
    <row r="694" spans="1:30" ht="13.2" x14ac:dyDescent="0.2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</row>
    <row r="695" spans="1:30" ht="13.2" x14ac:dyDescent="0.2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</row>
    <row r="696" spans="1:30" ht="13.2" x14ac:dyDescent="0.2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</row>
    <row r="697" spans="1:30" ht="13.2" x14ac:dyDescent="0.2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</row>
    <row r="698" spans="1:30" ht="13.2" x14ac:dyDescent="0.2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</row>
    <row r="699" spans="1:30" ht="13.2" x14ac:dyDescent="0.2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</row>
    <row r="700" spans="1:30" ht="13.2" x14ac:dyDescent="0.2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</row>
    <row r="701" spans="1:30" ht="13.2" x14ac:dyDescent="0.2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</row>
    <row r="702" spans="1:30" ht="13.2" x14ac:dyDescent="0.2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</row>
    <row r="703" spans="1:30" ht="13.2" x14ac:dyDescent="0.2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</row>
    <row r="704" spans="1:30" ht="13.2" x14ac:dyDescent="0.2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</row>
    <row r="705" spans="1:30" ht="13.2" x14ac:dyDescent="0.2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</row>
    <row r="706" spans="1:30" ht="13.2" x14ac:dyDescent="0.2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</row>
    <row r="707" spans="1:30" ht="13.2" x14ac:dyDescent="0.2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</row>
    <row r="708" spans="1:30" ht="13.2" x14ac:dyDescent="0.2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</row>
    <row r="709" spans="1:30" ht="13.2" x14ac:dyDescent="0.2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</row>
    <row r="710" spans="1:30" ht="13.2" x14ac:dyDescent="0.2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</row>
    <row r="711" spans="1:30" ht="13.2" x14ac:dyDescent="0.2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</row>
    <row r="712" spans="1:30" ht="13.2" x14ac:dyDescent="0.2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</row>
    <row r="713" spans="1:30" ht="13.2" x14ac:dyDescent="0.2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</row>
    <row r="714" spans="1:30" ht="13.2" x14ac:dyDescent="0.2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</row>
    <row r="715" spans="1:30" ht="13.2" x14ac:dyDescent="0.2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</row>
    <row r="716" spans="1:30" ht="13.2" x14ac:dyDescent="0.2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</row>
    <row r="717" spans="1:30" ht="13.2" x14ac:dyDescent="0.2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</row>
    <row r="718" spans="1:30" ht="13.2" x14ac:dyDescent="0.2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</row>
    <row r="719" spans="1:30" ht="13.2" x14ac:dyDescent="0.2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</row>
    <row r="720" spans="1:30" ht="13.2" x14ac:dyDescent="0.2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</row>
    <row r="721" spans="1:30" ht="13.2" x14ac:dyDescent="0.2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</row>
    <row r="722" spans="1:30" ht="13.2" x14ac:dyDescent="0.2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</row>
    <row r="723" spans="1:30" ht="13.2" x14ac:dyDescent="0.2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</row>
    <row r="724" spans="1:30" ht="13.2" x14ac:dyDescent="0.2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</row>
    <row r="725" spans="1:30" ht="13.2" x14ac:dyDescent="0.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</row>
    <row r="726" spans="1:30" ht="13.2" x14ac:dyDescent="0.2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</row>
    <row r="727" spans="1:30" ht="13.2" x14ac:dyDescent="0.2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</row>
    <row r="728" spans="1:30" ht="13.2" x14ac:dyDescent="0.2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</row>
    <row r="729" spans="1:30" ht="13.2" x14ac:dyDescent="0.2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</row>
    <row r="730" spans="1:30" ht="13.2" x14ac:dyDescent="0.2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</row>
    <row r="731" spans="1:30" ht="13.2" x14ac:dyDescent="0.2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</row>
    <row r="732" spans="1:30" ht="13.2" x14ac:dyDescent="0.2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</row>
    <row r="733" spans="1:30" ht="13.2" x14ac:dyDescent="0.2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</row>
    <row r="734" spans="1:30" ht="13.2" x14ac:dyDescent="0.2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</row>
    <row r="735" spans="1:30" ht="13.2" x14ac:dyDescent="0.2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</row>
    <row r="736" spans="1:30" ht="13.2" x14ac:dyDescent="0.2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</row>
    <row r="737" spans="1:30" ht="13.2" x14ac:dyDescent="0.2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</row>
    <row r="738" spans="1:30" ht="13.2" x14ac:dyDescent="0.2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</row>
    <row r="739" spans="1:30" ht="13.2" x14ac:dyDescent="0.2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</row>
    <row r="740" spans="1:30" ht="13.2" x14ac:dyDescent="0.2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</row>
    <row r="741" spans="1:30" ht="13.2" x14ac:dyDescent="0.2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</row>
    <row r="742" spans="1:30" ht="13.2" x14ac:dyDescent="0.2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</row>
    <row r="743" spans="1:30" ht="13.2" x14ac:dyDescent="0.2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</row>
    <row r="744" spans="1:30" ht="13.2" x14ac:dyDescent="0.2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</row>
    <row r="745" spans="1:30" ht="13.2" x14ac:dyDescent="0.2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</row>
    <row r="746" spans="1:30" ht="13.2" x14ac:dyDescent="0.2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</row>
    <row r="747" spans="1:30" ht="13.2" x14ac:dyDescent="0.2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</row>
    <row r="748" spans="1:30" ht="13.2" x14ac:dyDescent="0.2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</row>
    <row r="749" spans="1:30" ht="13.2" x14ac:dyDescent="0.2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</row>
    <row r="750" spans="1:30" ht="13.2" x14ac:dyDescent="0.2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</row>
    <row r="751" spans="1:30" ht="13.2" x14ac:dyDescent="0.2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</row>
    <row r="752" spans="1:30" ht="13.2" x14ac:dyDescent="0.2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</row>
    <row r="753" spans="1:30" ht="13.2" x14ac:dyDescent="0.2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</row>
    <row r="754" spans="1:30" ht="13.2" x14ac:dyDescent="0.2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</row>
    <row r="755" spans="1:30" ht="13.2" x14ac:dyDescent="0.2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</row>
    <row r="756" spans="1:30" ht="13.2" x14ac:dyDescent="0.2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</row>
    <row r="757" spans="1:30" ht="13.2" x14ac:dyDescent="0.2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</row>
    <row r="758" spans="1:30" ht="13.2" x14ac:dyDescent="0.2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</row>
    <row r="759" spans="1:30" ht="13.2" x14ac:dyDescent="0.2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</row>
    <row r="760" spans="1:30" ht="13.2" x14ac:dyDescent="0.2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</row>
    <row r="761" spans="1:30" ht="13.2" x14ac:dyDescent="0.2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</row>
    <row r="762" spans="1:30" ht="13.2" x14ac:dyDescent="0.2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</row>
    <row r="763" spans="1:30" ht="13.2" x14ac:dyDescent="0.2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</row>
    <row r="764" spans="1:30" ht="13.2" x14ac:dyDescent="0.2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</row>
    <row r="765" spans="1:30" ht="13.2" x14ac:dyDescent="0.2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</row>
    <row r="766" spans="1:30" ht="13.2" x14ac:dyDescent="0.2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</row>
    <row r="767" spans="1:30" ht="13.2" x14ac:dyDescent="0.2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</row>
    <row r="768" spans="1:30" ht="13.2" x14ac:dyDescent="0.2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</row>
    <row r="769" spans="1:30" ht="13.2" x14ac:dyDescent="0.2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</row>
    <row r="770" spans="1:30" ht="13.2" x14ac:dyDescent="0.2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</row>
    <row r="771" spans="1:30" ht="13.2" x14ac:dyDescent="0.2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</row>
    <row r="772" spans="1:30" ht="13.2" x14ac:dyDescent="0.2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</row>
    <row r="773" spans="1:30" ht="13.2" x14ac:dyDescent="0.2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</row>
    <row r="774" spans="1:30" ht="13.2" x14ac:dyDescent="0.2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</row>
    <row r="775" spans="1:30" ht="13.2" x14ac:dyDescent="0.2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</row>
    <row r="776" spans="1:30" ht="13.2" x14ac:dyDescent="0.2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</row>
    <row r="777" spans="1:30" ht="13.2" x14ac:dyDescent="0.2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</row>
    <row r="778" spans="1:30" ht="13.2" x14ac:dyDescent="0.2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</row>
    <row r="779" spans="1:30" ht="13.2" x14ac:dyDescent="0.2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</row>
    <row r="780" spans="1:30" ht="13.2" x14ac:dyDescent="0.2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</row>
    <row r="781" spans="1:30" ht="13.2" x14ac:dyDescent="0.2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</row>
    <row r="782" spans="1:30" ht="13.2" x14ac:dyDescent="0.2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</row>
    <row r="783" spans="1:30" ht="13.2" x14ac:dyDescent="0.2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</row>
    <row r="784" spans="1:30" ht="13.2" x14ac:dyDescent="0.2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</row>
    <row r="785" spans="1:30" ht="13.2" x14ac:dyDescent="0.2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</row>
    <row r="786" spans="1:30" ht="13.2" x14ac:dyDescent="0.2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</row>
    <row r="787" spans="1:30" ht="13.2" x14ac:dyDescent="0.2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</row>
    <row r="788" spans="1:30" ht="13.2" x14ac:dyDescent="0.2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</row>
    <row r="789" spans="1:30" ht="13.2" x14ac:dyDescent="0.2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</row>
    <row r="790" spans="1:30" ht="13.2" x14ac:dyDescent="0.2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</row>
    <row r="791" spans="1:30" ht="13.2" x14ac:dyDescent="0.2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</row>
    <row r="792" spans="1:30" ht="13.2" x14ac:dyDescent="0.2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</row>
    <row r="793" spans="1:30" ht="13.2" x14ac:dyDescent="0.2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</row>
    <row r="794" spans="1:30" ht="13.2" x14ac:dyDescent="0.2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</row>
    <row r="795" spans="1:30" ht="13.2" x14ac:dyDescent="0.2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</row>
    <row r="796" spans="1:30" ht="13.2" x14ac:dyDescent="0.2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</row>
    <row r="797" spans="1:30" ht="13.2" x14ac:dyDescent="0.2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</row>
    <row r="798" spans="1:30" ht="13.2" x14ac:dyDescent="0.2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</row>
    <row r="799" spans="1:30" ht="13.2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</row>
    <row r="800" spans="1:30" ht="13.2" x14ac:dyDescent="0.2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</row>
    <row r="801" spans="1:30" ht="13.2" x14ac:dyDescent="0.2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</row>
    <row r="802" spans="1:30" ht="13.2" x14ac:dyDescent="0.2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</row>
    <row r="803" spans="1:30" ht="13.2" x14ac:dyDescent="0.2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</row>
    <row r="804" spans="1:30" ht="13.2" x14ac:dyDescent="0.2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</row>
    <row r="805" spans="1:30" ht="13.2" x14ac:dyDescent="0.2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</row>
    <row r="806" spans="1:30" ht="13.2" x14ac:dyDescent="0.2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</row>
    <row r="807" spans="1:30" ht="13.2" x14ac:dyDescent="0.2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</row>
    <row r="808" spans="1:30" ht="13.2" x14ac:dyDescent="0.2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</row>
    <row r="809" spans="1:30" ht="13.2" x14ac:dyDescent="0.2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</row>
    <row r="810" spans="1:30" ht="13.2" x14ac:dyDescent="0.2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</row>
    <row r="811" spans="1:30" ht="13.2" x14ac:dyDescent="0.2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</row>
    <row r="812" spans="1:30" ht="13.2" x14ac:dyDescent="0.2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</row>
    <row r="813" spans="1:30" ht="13.2" x14ac:dyDescent="0.2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</row>
    <row r="814" spans="1:30" ht="13.2" x14ac:dyDescent="0.2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</row>
    <row r="815" spans="1:30" ht="13.2" x14ac:dyDescent="0.2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</row>
    <row r="816" spans="1:30" ht="13.2" x14ac:dyDescent="0.2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</row>
    <row r="817" spans="1:30" ht="13.2" x14ac:dyDescent="0.2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</row>
    <row r="818" spans="1:30" ht="13.2" x14ac:dyDescent="0.2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</row>
    <row r="819" spans="1:30" ht="13.2" x14ac:dyDescent="0.2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</row>
    <row r="820" spans="1:30" ht="13.2" x14ac:dyDescent="0.2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</row>
    <row r="821" spans="1:30" ht="13.2" x14ac:dyDescent="0.2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</row>
    <row r="822" spans="1:30" ht="13.2" x14ac:dyDescent="0.2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</row>
    <row r="823" spans="1:30" ht="13.2" x14ac:dyDescent="0.2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</row>
    <row r="824" spans="1:30" ht="13.2" x14ac:dyDescent="0.2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</row>
    <row r="825" spans="1:30" ht="13.2" x14ac:dyDescent="0.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</row>
    <row r="826" spans="1:30" ht="13.2" x14ac:dyDescent="0.2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</row>
    <row r="827" spans="1:30" ht="13.2" x14ac:dyDescent="0.2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</row>
    <row r="828" spans="1:30" ht="13.2" x14ac:dyDescent="0.2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</row>
    <row r="829" spans="1:30" ht="13.2" x14ac:dyDescent="0.2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</row>
    <row r="830" spans="1:30" ht="13.2" x14ac:dyDescent="0.2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</row>
    <row r="831" spans="1:30" ht="13.2" x14ac:dyDescent="0.2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</row>
    <row r="832" spans="1:30" ht="13.2" x14ac:dyDescent="0.2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</row>
    <row r="833" spans="1:30" ht="13.2" x14ac:dyDescent="0.2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</row>
    <row r="834" spans="1:30" ht="13.2" x14ac:dyDescent="0.2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</row>
    <row r="835" spans="1:30" ht="13.2" x14ac:dyDescent="0.2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</row>
    <row r="836" spans="1:30" ht="13.2" x14ac:dyDescent="0.2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</row>
    <row r="837" spans="1:30" ht="13.2" x14ac:dyDescent="0.2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</row>
    <row r="838" spans="1:30" ht="13.2" x14ac:dyDescent="0.2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</row>
    <row r="839" spans="1:30" ht="13.2" x14ac:dyDescent="0.2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</row>
    <row r="840" spans="1:30" ht="13.2" x14ac:dyDescent="0.2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</row>
    <row r="841" spans="1:30" ht="13.2" x14ac:dyDescent="0.2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</row>
    <row r="842" spans="1:30" ht="13.2" x14ac:dyDescent="0.2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</row>
    <row r="843" spans="1:30" ht="13.2" x14ac:dyDescent="0.2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</row>
    <row r="844" spans="1:30" ht="13.2" x14ac:dyDescent="0.2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</row>
    <row r="845" spans="1:30" ht="13.2" x14ac:dyDescent="0.2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</row>
    <row r="846" spans="1:30" ht="13.2" x14ac:dyDescent="0.2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</row>
    <row r="847" spans="1:30" ht="13.2" x14ac:dyDescent="0.2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</row>
    <row r="848" spans="1:30" ht="13.2" x14ac:dyDescent="0.2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</row>
    <row r="849" spans="1:30" ht="13.2" x14ac:dyDescent="0.2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</row>
    <row r="850" spans="1:30" ht="13.2" x14ac:dyDescent="0.2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</row>
    <row r="851" spans="1:30" ht="13.2" x14ac:dyDescent="0.2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</row>
    <row r="852" spans="1:30" ht="13.2" x14ac:dyDescent="0.2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</row>
    <row r="853" spans="1:30" ht="13.2" x14ac:dyDescent="0.2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</row>
    <row r="854" spans="1:30" ht="13.2" x14ac:dyDescent="0.2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</row>
    <row r="855" spans="1:30" ht="13.2" x14ac:dyDescent="0.2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</row>
    <row r="856" spans="1:30" ht="13.2" x14ac:dyDescent="0.2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</row>
    <row r="857" spans="1:30" ht="13.2" x14ac:dyDescent="0.2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</row>
    <row r="858" spans="1:30" ht="13.2" x14ac:dyDescent="0.2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</row>
    <row r="859" spans="1:30" ht="13.2" x14ac:dyDescent="0.2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</row>
    <row r="860" spans="1:30" ht="13.2" x14ac:dyDescent="0.2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</row>
    <row r="861" spans="1:30" ht="13.2" x14ac:dyDescent="0.2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</row>
    <row r="862" spans="1:30" ht="13.2" x14ac:dyDescent="0.2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</row>
    <row r="863" spans="1:30" ht="13.2" x14ac:dyDescent="0.2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</row>
    <row r="864" spans="1:30" ht="13.2" x14ac:dyDescent="0.2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</row>
    <row r="865" spans="1:30" ht="13.2" x14ac:dyDescent="0.2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</row>
    <row r="866" spans="1:30" ht="13.2" x14ac:dyDescent="0.2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</row>
    <row r="867" spans="1:30" ht="13.2" x14ac:dyDescent="0.2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</row>
    <row r="868" spans="1:30" ht="13.2" x14ac:dyDescent="0.2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</row>
    <row r="869" spans="1:30" ht="13.2" x14ac:dyDescent="0.2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</row>
    <row r="870" spans="1:30" ht="13.2" x14ac:dyDescent="0.2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</row>
    <row r="871" spans="1:30" ht="13.2" x14ac:dyDescent="0.2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</row>
    <row r="872" spans="1:30" ht="13.2" x14ac:dyDescent="0.2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</row>
    <row r="873" spans="1:30" ht="13.2" x14ac:dyDescent="0.2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</row>
    <row r="874" spans="1:30" ht="13.2" x14ac:dyDescent="0.2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</row>
    <row r="875" spans="1:30" ht="13.2" x14ac:dyDescent="0.2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</row>
    <row r="876" spans="1:30" ht="13.2" x14ac:dyDescent="0.2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</row>
    <row r="877" spans="1:30" ht="13.2" x14ac:dyDescent="0.2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</row>
    <row r="878" spans="1:30" ht="13.2" x14ac:dyDescent="0.2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</row>
    <row r="879" spans="1:30" ht="13.2" x14ac:dyDescent="0.2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</row>
    <row r="880" spans="1:30" ht="13.2" x14ac:dyDescent="0.2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</row>
    <row r="881" spans="1:30" ht="13.2" x14ac:dyDescent="0.2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</row>
    <row r="882" spans="1:30" ht="13.2" x14ac:dyDescent="0.2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</row>
    <row r="883" spans="1:30" ht="13.2" x14ac:dyDescent="0.2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</row>
    <row r="884" spans="1:30" ht="13.2" x14ac:dyDescent="0.2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</row>
    <row r="885" spans="1:30" ht="13.2" x14ac:dyDescent="0.2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</row>
    <row r="886" spans="1:30" ht="13.2" x14ac:dyDescent="0.2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</row>
    <row r="887" spans="1:30" ht="13.2" x14ac:dyDescent="0.2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</row>
    <row r="888" spans="1:30" ht="13.2" x14ac:dyDescent="0.2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</row>
    <row r="889" spans="1:30" ht="13.2" x14ac:dyDescent="0.2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</row>
    <row r="890" spans="1:30" ht="13.2" x14ac:dyDescent="0.2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</row>
    <row r="891" spans="1:30" ht="13.2" x14ac:dyDescent="0.2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</row>
    <row r="892" spans="1:30" ht="13.2" x14ac:dyDescent="0.2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</row>
    <row r="893" spans="1:30" ht="13.2" x14ac:dyDescent="0.2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</row>
    <row r="894" spans="1:30" ht="13.2" x14ac:dyDescent="0.2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</row>
    <row r="895" spans="1:30" ht="13.2" x14ac:dyDescent="0.2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</row>
    <row r="896" spans="1:30" ht="13.2" x14ac:dyDescent="0.2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</row>
    <row r="897" spans="1:30" ht="13.2" x14ac:dyDescent="0.2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</row>
    <row r="898" spans="1:30" ht="13.2" x14ac:dyDescent="0.2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</row>
    <row r="899" spans="1:30" ht="13.2" x14ac:dyDescent="0.2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</row>
    <row r="900" spans="1:30" ht="13.2" x14ac:dyDescent="0.2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</row>
    <row r="901" spans="1:30" ht="13.2" x14ac:dyDescent="0.2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</row>
    <row r="902" spans="1:30" ht="13.2" x14ac:dyDescent="0.2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</row>
    <row r="903" spans="1:30" ht="13.2" x14ac:dyDescent="0.2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</row>
    <row r="904" spans="1:30" ht="13.2" x14ac:dyDescent="0.2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</row>
    <row r="905" spans="1:30" ht="13.2" x14ac:dyDescent="0.2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</row>
    <row r="906" spans="1:30" ht="13.2" x14ac:dyDescent="0.2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</row>
    <row r="907" spans="1:30" ht="13.2" x14ac:dyDescent="0.2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</row>
    <row r="908" spans="1:30" ht="13.2" x14ac:dyDescent="0.2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</row>
    <row r="909" spans="1:30" ht="13.2" x14ac:dyDescent="0.2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</row>
    <row r="910" spans="1:30" ht="13.2" x14ac:dyDescent="0.2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</row>
    <row r="911" spans="1:30" ht="13.2" x14ac:dyDescent="0.2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</row>
    <row r="912" spans="1:30" ht="13.2" x14ac:dyDescent="0.2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</row>
    <row r="913" spans="1:30" ht="13.2" x14ac:dyDescent="0.2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</row>
    <row r="914" spans="1:30" ht="13.2" x14ac:dyDescent="0.2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</row>
    <row r="915" spans="1:30" ht="13.2" x14ac:dyDescent="0.2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</row>
    <row r="916" spans="1:30" ht="13.2" x14ac:dyDescent="0.2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</row>
    <row r="917" spans="1:30" ht="13.2" x14ac:dyDescent="0.2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</row>
    <row r="918" spans="1:30" ht="13.2" x14ac:dyDescent="0.2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</row>
    <row r="919" spans="1:30" ht="13.2" x14ac:dyDescent="0.2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</row>
    <row r="920" spans="1:30" ht="13.2" x14ac:dyDescent="0.2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</row>
    <row r="921" spans="1:30" ht="13.2" x14ac:dyDescent="0.2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</row>
    <row r="922" spans="1:30" ht="13.2" x14ac:dyDescent="0.2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</row>
    <row r="923" spans="1:30" ht="13.2" x14ac:dyDescent="0.2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</row>
    <row r="924" spans="1:30" ht="13.2" x14ac:dyDescent="0.2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</row>
    <row r="925" spans="1:30" ht="13.2" x14ac:dyDescent="0.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</row>
    <row r="926" spans="1:30" ht="13.2" x14ac:dyDescent="0.2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</row>
    <row r="927" spans="1:30" ht="13.2" x14ac:dyDescent="0.2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</row>
    <row r="928" spans="1:30" ht="13.2" x14ac:dyDescent="0.2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</row>
    <row r="929" spans="1:30" ht="13.2" x14ac:dyDescent="0.2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</row>
    <row r="930" spans="1:30" ht="13.2" x14ac:dyDescent="0.2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</row>
    <row r="931" spans="1:30" ht="13.2" x14ac:dyDescent="0.2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</row>
    <row r="932" spans="1:30" ht="13.2" x14ac:dyDescent="0.2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</row>
    <row r="933" spans="1:30" ht="13.2" x14ac:dyDescent="0.2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</row>
    <row r="934" spans="1:30" ht="13.2" x14ac:dyDescent="0.2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</row>
    <row r="935" spans="1:30" ht="13.2" x14ac:dyDescent="0.2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</row>
    <row r="936" spans="1:30" ht="13.2" x14ac:dyDescent="0.2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</row>
    <row r="937" spans="1:30" ht="13.2" x14ac:dyDescent="0.2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</row>
    <row r="938" spans="1:30" ht="13.2" x14ac:dyDescent="0.2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</row>
    <row r="939" spans="1:30" ht="13.2" x14ac:dyDescent="0.2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</row>
    <row r="940" spans="1:30" ht="13.2" x14ac:dyDescent="0.2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</row>
    <row r="941" spans="1:30" ht="13.2" x14ac:dyDescent="0.2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</row>
    <row r="942" spans="1:30" ht="13.2" x14ac:dyDescent="0.2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</row>
    <row r="943" spans="1:30" ht="13.2" x14ac:dyDescent="0.2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</row>
    <row r="944" spans="1:30" ht="13.2" x14ac:dyDescent="0.2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</row>
    <row r="945" spans="1:30" ht="13.2" x14ac:dyDescent="0.2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</row>
    <row r="946" spans="1:30" ht="13.2" x14ac:dyDescent="0.2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</row>
    <row r="947" spans="1:30" ht="13.2" x14ac:dyDescent="0.2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</row>
    <row r="948" spans="1:30" ht="13.2" x14ac:dyDescent="0.2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</row>
    <row r="949" spans="1:30" ht="13.2" x14ac:dyDescent="0.2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</row>
    <row r="950" spans="1:30" ht="13.2" x14ac:dyDescent="0.2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</row>
    <row r="951" spans="1:30" ht="13.2" x14ac:dyDescent="0.2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</row>
    <row r="952" spans="1:30" ht="13.2" x14ac:dyDescent="0.2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</row>
    <row r="953" spans="1:30" ht="13.2" x14ac:dyDescent="0.2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</row>
    <row r="954" spans="1:30" ht="13.2" x14ac:dyDescent="0.2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</row>
    <row r="955" spans="1:30" ht="13.2" x14ac:dyDescent="0.2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</row>
    <row r="956" spans="1:30" ht="13.2" x14ac:dyDescent="0.2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</row>
    <row r="957" spans="1:30" ht="13.2" x14ac:dyDescent="0.2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</row>
    <row r="958" spans="1:30" ht="13.2" x14ac:dyDescent="0.2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</row>
    <row r="959" spans="1:30" ht="13.2" x14ac:dyDescent="0.2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</row>
    <row r="960" spans="1:30" ht="13.2" x14ac:dyDescent="0.2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</row>
    <row r="961" spans="1:30" ht="13.2" x14ac:dyDescent="0.2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</row>
    <row r="962" spans="1:30" ht="13.2" x14ac:dyDescent="0.2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</row>
    <row r="963" spans="1:30" ht="13.2" x14ac:dyDescent="0.2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</row>
    <row r="964" spans="1:30" ht="13.2" x14ac:dyDescent="0.2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</row>
    <row r="965" spans="1:30" ht="13.2" x14ac:dyDescent="0.2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</row>
    <row r="966" spans="1:30" ht="13.2" x14ac:dyDescent="0.2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</row>
    <row r="967" spans="1:30" ht="13.2" x14ac:dyDescent="0.2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</row>
    <row r="968" spans="1:30" ht="13.2" x14ac:dyDescent="0.2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</row>
    <row r="969" spans="1:30" ht="13.2" x14ac:dyDescent="0.2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</row>
    <row r="970" spans="1:30" ht="13.2" x14ac:dyDescent="0.2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</row>
    <row r="971" spans="1:30" ht="13.2" x14ac:dyDescent="0.2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</row>
    <row r="972" spans="1:30" ht="13.2" x14ac:dyDescent="0.2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</row>
    <row r="973" spans="1:30" ht="13.2" x14ac:dyDescent="0.2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</row>
    <row r="974" spans="1:30" ht="13.2" x14ac:dyDescent="0.2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</row>
    <row r="975" spans="1:30" ht="13.2" x14ac:dyDescent="0.2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</row>
    <row r="976" spans="1:30" ht="13.2" x14ac:dyDescent="0.2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</row>
    <row r="977" spans="1:30" ht="13.2" x14ac:dyDescent="0.2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</row>
    <row r="978" spans="1:30" ht="13.2" x14ac:dyDescent="0.2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</row>
    <row r="979" spans="1:30" ht="13.2" x14ac:dyDescent="0.2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</row>
    <row r="980" spans="1:30" ht="13.2" x14ac:dyDescent="0.2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</row>
    <row r="981" spans="1:30" ht="13.2" x14ac:dyDescent="0.2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</row>
    <row r="982" spans="1:30" ht="13.2" x14ac:dyDescent="0.2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</row>
    <row r="983" spans="1:30" ht="13.2" x14ac:dyDescent="0.2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</row>
    <row r="984" spans="1:30" ht="13.2" x14ac:dyDescent="0.2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</row>
    <row r="985" spans="1:30" ht="13.2" x14ac:dyDescent="0.2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</row>
    <row r="986" spans="1:30" ht="13.2" x14ac:dyDescent="0.2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</row>
    <row r="987" spans="1:30" ht="13.2" x14ac:dyDescent="0.2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</row>
    <row r="988" spans="1:30" ht="13.2" x14ac:dyDescent="0.2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</row>
    <row r="989" spans="1:30" ht="13.2" x14ac:dyDescent="0.2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</row>
    <row r="990" spans="1:30" ht="13.2" x14ac:dyDescent="0.25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</row>
    <row r="991" spans="1:30" ht="13.2" x14ac:dyDescent="0.25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</row>
    <row r="992" spans="1:30" ht="13.2" x14ac:dyDescent="0.25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</row>
    <row r="993" spans="1:30" ht="13.2" x14ac:dyDescent="0.25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</row>
    <row r="994" spans="1:30" ht="13.2" x14ac:dyDescent="0.25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</row>
    <row r="995" spans="1:30" ht="13.2" x14ac:dyDescent="0.2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</row>
  </sheetData>
  <mergeCells count="11">
    <mergeCell ref="B22:N22"/>
    <mergeCell ref="B23:H23"/>
    <mergeCell ref="I23:L23"/>
    <mergeCell ref="B64:P65"/>
    <mergeCell ref="N5:Q5"/>
    <mergeCell ref="B1:R2"/>
    <mergeCell ref="M4:R4"/>
    <mergeCell ref="B4:K4"/>
    <mergeCell ref="C5:E5"/>
    <mergeCell ref="F5:G5"/>
    <mergeCell ref="H5:K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1"/>
  <sheetViews>
    <sheetView rightToLeft="1" workbookViewId="0">
      <selection activeCell="B3" sqref="B3"/>
    </sheetView>
  </sheetViews>
  <sheetFormatPr defaultColWidth="14.44140625" defaultRowHeight="15.75" customHeight="1" x14ac:dyDescent="0.25"/>
  <cols>
    <col min="1" max="1" width="27.6640625" customWidth="1"/>
    <col min="5" max="5" width="19.6640625" customWidth="1"/>
  </cols>
  <sheetData>
    <row r="1" spans="1:16" ht="15.75" customHeight="1" x14ac:dyDescent="0.25">
      <c r="A1" s="186" t="s">
        <v>176</v>
      </c>
      <c r="B1" s="184"/>
      <c r="C1" s="184"/>
      <c r="D1" s="184"/>
      <c r="E1" s="18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</row>
    <row r="2" spans="1:16" ht="13.2" x14ac:dyDescent="0.25">
      <c r="A2" s="126"/>
      <c r="B2" s="126"/>
      <c r="C2" s="126"/>
      <c r="D2" s="126"/>
      <c r="E2" s="126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</row>
    <row r="3" spans="1:16" ht="13.2" x14ac:dyDescent="0.25">
      <c r="A3" s="127" t="s">
        <v>177</v>
      </c>
      <c r="B3" s="128">
        <v>8000</v>
      </c>
      <c r="C3" s="129" t="s">
        <v>178</v>
      </c>
      <c r="D3" s="130">
        <f>B3/B3</f>
        <v>1</v>
      </c>
      <c r="E3" s="131" t="s">
        <v>179</v>
      </c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16" ht="13.2" x14ac:dyDescent="0.25">
      <c r="A4" s="132" t="s">
        <v>180</v>
      </c>
      <c r="B4" s="133">
        <v>4000</v>
      </c>
      <c r="C4" s="134" t="s">
        <v>178</v>
      </c>
      <c r="D4" s="135">
        <f>B4/B3</f>
        <v>0.5</v>
      </c>
      <c r="E4" s="131" t="s">
        <v>179</v>
      </c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</row>
    <row r="5" spans="1:16" ht="13.2" x14ac:dyDescent="0.25">
      <c r="A5" s="132" t="s">
        <v>181</v>
      </c>
      <c r="B5" s="136">
        <f>B3-B4</f>
        <v>4000</v>
      </c>
      <c r="C5" s="134" t="s">
        <v>178</v>
      </c>
      <c r="D5" s="135">
        <f>B5/B3</f>
        <v>0.5</v>
      </c>
      <c r="E5" s="131" t="s">
        <v>179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</row>
    <row r="6" spans="1:16" ht="26.4" x14ac:dyDescent="0.25">
      <c r="A6" s="132" t="s">
        <v>182</v>
      </c>
      <c r="B6" s="137">
        <v>0.05</v>
      </c>
      <c r="C6" s="138"/>
      <c r="D6" s="138"/>
      <c r="E6" s="139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</row>
    <row r="7" spans="1:16" ht="26.4" x14ac:dyDescent="0.25">
      <c r="A7" s="132" t="s">
        <v>183</v>
      </c>
      <c r="B7" s="137">
        <v>0.04</v>
      </c>
      <c r="C7" s="138"/>
      <c r="D7" s="138"/>
      <c r="E7" s="139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</row>
    <row r="8" spans="1:16" ht="13.2" x14ac:dyDescent="0.25">
      <c r="A8" s="132" t="s">
        <v>184</v>
      </c>
      <c r="B8" s="140">
        <f>(LN((D4*(1/B7)*B6/D5)+1))/(LN(1+B6))</f>
        <v>16.620772445041119</v>
      </c>
      <c r="C8" s="134" t="s">
        <v>185</v>
      </c>
      <c r="D8" s="138"/>
      <c r="E8" s="139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</row>
    <row r="9" spans="1:16" ht="13.2" x14ac:dyDescent="0.25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 spans="1:16" ht="13.2" x14ac:dyDescent="0.25">
      <c r="A10" s="205" t="s">
        <v>186</v>
      </c>
      <c r="B10" s="184"/>
      <c r="C10" s="184"/>
      <c r="D10" s="184"/>
      <c r="E10" s="18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</row>
    <row r="11" spans="1:16" ht="13.2" x14ac:dyDescent="0.25">
      <c r="A11" s="142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</row>
    <row r="12" spans="1:16" ht="13.2" x14ac:dyDescent="0.25">
      <c r="A12" s="205" t="s">
        <v>187</v>
      </c>
      <c r="B12" s="184"/>
      <c r="C12" s="184"/>
      <c r="D12" s="18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</row>
    <row r="13" spans="1:16" ht="13.2" x14ac:dyDescent="0.25">
      <c r="A13" s="143" t="str">
        <f>HYPERLINK("http://www.hasolidit.com/%D7%A9%D7%99%D7%A2%D7%95%D7%A8-%D7%91%D7%97%D7%95%D7%A4%D7%A9-%D7%9B%D7%9C%D7%9B%D7%9C%D7%99", "שיעור בחופש כלכלי")</f>
        <v>שיעור בחופש כלכלי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</row>
    <row r="14" spans="1:16" ht="13.2" x14ac:dyDescent="0.25">
      <c r="A14" s="143" t="str">
        <f>HYPERLINK("http://www.hasolidit.com/%D7%9C%D7%9E%D7%94-%D7%9C%D7%97%D7%A1%D7%95%D7%9A-%D7%9B%D7%A9%D7%90%D7%A4%D7%A9%D7%A8-%D7%9C%D7%A2%D7%A9%D7%95%D7%AA-%D7%9E%D7%9B%D7%94-%D7%91%D7%91%D7%95%D7%A8%D7%A1%D7%94", "למה לחסוך")</f>
        <v>למה לחסוך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</row>
    <row r="15" spans="1:16" ht="13.2" x14ac:dyDescent="0.25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</row>
    <row r="16" spans="1:16" ht="13.2" x14ac:dyDescent="0.25">
      <c r="A16" s="206" t="s">
        <v>188</v>
      </c>
      <c r="B16" s="184"/>
      <c r="C16" s="184"/>
      <c r="D16" s="184"/>
      <c r="E16" s="18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</row>
    <row r="17" spans="1:16" ht="13.2" x14ac:dyDescent="0.25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</row>
    <row r="18" spans="1:16" ht="13.2" x14ac:dyDescent="0.25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</row>
    <row r="19" spans="1:16" ht="13.2" x14ac:dyDescent="0.25">
      <c r="A19" s="185" t="s">
        <v>112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24"/>
    </row>
    <row r="20" spans="1:16" ht="13.2" x14ac:dyDescent="0.25">
      <c r="A20" s="184"/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24"/>
    </row>
    <row r="21" spans="1:16" ht="13.2" x14ac:dyDescent="0.25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</row>
    <row r="22" spans="1:16" ht="13.2" x14ac:dyDescent="0.25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</row>
    <row r="23" spans="1:16" ht="13.2" x14ac:dyDescent="0.25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</row>
    <row r="24" spans="1:16" ht="13.2" x14ac:dyDescent="0.25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</row>
    <row r="25" spans="1:16" ht="13.2" x14ac:dyDescent="0.2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</row>
    <row r="26" spans="1:16" ht="13.2" x14ac:dyDescent="0.25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</row>
    <row r="27" spans="1:16" ht="13.2" x14ac:dyDescent="0.25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</row>
    <row r="28" spans="1:16" ht="13.2" x14ac:dyDescent="0.25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</row>
    <row r="29" spans="1:16" ht="13.2" x14ac:dyDescent="0.25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</row>
    <row r="30" spans="1:16" ht="13.2" x14ac:dyDescent="0.25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</row>
    <row r="31" spans="1:16" ht="13.2" x14ac:dyDescent="0.25">
      <c r="A31" s="184"/>
      <c r="B31" s="184"/>
      <c r="C31" s="184"/>
      <c r="D31" s="184"/>
      <c r="E31" s="18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</row>
    <row r="32" spans="1:16" ht="13.2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</row>
    <row r="33" spans="1:16" ht="13.2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</row>
    <row r="34" spans="1:16" ht="13.2" x14ac:dyDescent="0.25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</row>
    <row r="35" spans="1:16" ht="13.2" x14ac:dyDescent="0.25">
      <c r="A35" s="124"/>
      <c r="B35" s="124"/>
      <c r="C35" s="124"/>
      <c r="D35" s="124"/>
      <c r="E35" s="14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</row>
    <row r="36" spans="1:16" ht="13.2" x14ac:dyDescent="0.25">
      <c r="A36" s="124"/>
      <c r="B36" s="124"/>
      <c r="C36" s="124"/>
      <c r="D36" s="124"/>
      <c r="E36" s="14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</row>
    <row r="37" spans="1:16" ht="13.2" x14ac:dyDescent="0.25">
      <c r="A37" s="124"/>
      <c r="B37" s="124"/>
      <c r="C37" s="124"/>
      <c r="D37" s="124"/>
      <c r="E37" s="14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</row>
    <row r="38" spans="1:16" ht="13.2" x14ac:dyDescent="0.25">
      <c r="A38" s="124"/>
      <c r="B38" s="124"/>
      <c r="C38" s="124"/>
      <c r="D38" s="124"/>
      <c r="E38" s="14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</row>
    <row r="39" spans="1:16" ht="13.2" x14ac:dyDescent="0.25">
      <c r="A39" s="124"/>
      <c r="B39" s="124"/>
      <c r="C39" s="124"/>
      <c r="D39" s="124"/>
      <c r="E39" s="14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</row>
    <row r="40" spans="1:16" ht="13.2" x14ac:dyDescent="0.25">
      <c r="A40" s="124"/>
      <c r="B40" s="124"/>
      <c r="C40" s="124"/>
      <c r="D40" s="124"/>
      <c r="E40" s="14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</row>
    <row r="41" spans="1:16" ht="13.2" x14ac:dyDescent="0.25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</row>
    <row r="42" spans="1:16" ht="13.2" x14ac:dyDescent="0.25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</row>
    <row r="43" spans="1:16" ht="13.2" x14ac:dyDescent="0.25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</row>
    <row r="44" spans="1:16" ht="13.2" x14ac:dyDescent="0.25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</row>
    <row r="45" spans="1:16" ht="13.2" x14ac:dyDescent="0.25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</row>
    <row r="46" spans="1:16" ht="13.2" x14ac:dyDescent="0.25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</row>
    <row r="47" spans="1:16" ht="13.2" x14ac:dyDescent="0.25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</row>
    <row r="48" spans="1:16" ht="13.2" x14ac:dyDescent="0.25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</row>
    <row r="49" spans="1:16" ht="13.2" x14ac:dyDescent="0.25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</row>
    <row r="50" spans="1:16" ht="13.2" x14ac:dyDescent="0.2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</row>
    <row r="51" spans="1:16" ht="13.2" x14ac:dyDescent="0.2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</row>
    <row r="52" spans="1:16" ht="13.2" x14ac:dyDescent="0.2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</row>
    <row r="53" spans="1:16" ht="13.2" x14ac:dyDescent="0.2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</row>
    <row r="54" spans="1:16" ht="13.2" x14ac:dyDescent="0.25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</row>
    <row r="55" spans="1:16" ht="13.2" x14ac:dyDescent="0.25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</row>
    <row r="56" spans="1:16" ht="13.2" x14ac:dyDescent="0.25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</row>
    <row r="57" spans="1:16" ht="13.2" x14ac:dyDescent="0.25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</row>
    <row r="58" spans="1:16" ht="13.2" x14ac:dyDescent="0.25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</row>
    <row r="59" spans="1:16" ht="13.2" x14ac:dyDescent="0.25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</row>
    <row r="60" spans="1:16" ht="13.2" x14ac:dyDescent="0.25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</row>
    <row r="61" spans="1:16" ht="13.2" x14ac:dyDescent="0.25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</row>
    <row r="62" spans="1:16" ht="13.2" x14ac:dyDescent="0.25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</row>
    <row r="63" spans="1:16" ht="13.2" x14ac:dyDescent="0.25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</row>
    <row r="64" spans="1:16" ht="13.2" x14ac:dyDescent="0.25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</row>
    <row r="65" spans="1:16" ht="13.2" x14ac:dyDescent="0.25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</row>
    <row r="66" spans="1:16" ht="13.2" x14ac:dyDescent="0.25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</row>
    <row r="67" spans="1:16" ht="13.2" x14ac:dyDescent="0.25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</row>
    <row r="68" spans="1:16" ht="13.2" x14ac:dyDescent="0.25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</row>
    <row r="69" spans="1:16" ht="13.2" x14ac:dyDescent="0.25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</row>
    <row r="70" spans="1:16" ht="13.2" x14ac:dyDescent="0.25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</row>
    <row r="71" spans="1:16" ht="13.2" x14ac:dyDescent="0.25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</row>
    <row r="72" spans="1:16" ht="13.2" x14ac:dyDescent="0.25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</row>
    <row r="73" spans="1:16" ht="13.2" x14ac:dyDescent="0.25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</row>
    <row r="74" spans="1:16" ht="13.2" x14ac:dyDescent="0.25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</row>
    <row r="75" spans="1:16" ht="13.2" x14ac:dyDescent="0.25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</row>
    <row r="76" spans="1:16" ht="13.2" x14ac:dyDescent="0.25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</row>
    <row r="77" spans="1:16" ht="13.2" x14ac:dyDescent="0.2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</row>
    <row r="78" spans="1:16" ht="13.2" x14ac:dyDescent="0.2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</row>
    <row r="79" spans="1:16" ht="13.2" x14ac:dyDescent="0.2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</row>
    <row r="80" spans="1:16" ht="13.2" x14ac:dyDescent="0.2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</row>
    <row r="81" spans="1:16" ht="13.2" x14ac:dyDescent="0.2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</row>
    <row r="82" spans="1:16" ht="13.2" x14ac:dyDescent="0.2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</row>
    <row r="83" spans="1:16" ht="13.2" x14ac:dyDescent="0.25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</row>
    <row r="84" spans="1:16" ht="13.2" x14ac:dyDescent="0.25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</row>
    <row r="85" spans="1:16" ht="13.2" x14ac:dyDescent="0.25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</row>
    <row r="86" spans="1:16" ht="13.2" x14ac:dyDescent="0.25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</row>
    <row r="87" spans="1:16" ht="13.2" x14ac:dyDescent="0.25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</row>
    <row r="88" spans="1:16" ht="13.2" x14ac:dyDescent="0.25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</row>
    <row r="89" spans="1:16" ht="13.2" x14ac:dyDescent="0.25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</row>
    <row r="90" spans="1:16" ht="13.2" x14ac:dyDescent="0.25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</row>
    <row r="91" spans="1:16" ht="13.2" x14ac:dyDescent="0.25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</row>
    <row r="92" spans="1:16" ht="13.2" x14ac:dyDescent="0.25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</row>
    <row r="93" spans="1:16" ht="13.2" x14ac:dyDescent="0.25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</row>
    <row r="94" spans="1:16" ht="13.2" x14ac:dyDescent="0.25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</row>
    <row r="95" spans="1:16" ht="13.2" x14ac:dyDescent="0.25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</row>
    <row r="96" spans="1:16" ht="13.2" x14ac:dyDescent="0.25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</row>
    <row r="97" spans="1:16" ht="13.2" x14ac:dyDescent="0.25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</row>
    <row r="98" spans="1:16" ht="13.2" x14ac:dyDescent="0.25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</row>
    <row r="99" spans="1:16" ht="13.2" x14ac:dyDescent="0.25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</row>
    <row r="100" spans="1:16" ht="13.2" x14ac:dyDescent="0.25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</row>
    <row r="101" spans="1:16" ht="13.2" x14ac:dyDescent="0.25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</row>
  </sheetData>
  <mergeCells count="6">
    <mergeCell ref="A1:E1"/>
    <mergeCell ref="A10:E10"/>
    <mergeCell ref="A12:D12"/>
    <mergeCell ref="A16:E16"/>
    <mergeCell ref="A31:E31"/>
    <mergeCell ref="A19:O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9"/>
  <sheetViews>
    <sheetView rightToLeft="1" workbookViewId="0">
      <selection activeCell="B6" sqref="B6"/>
    </sheetView>
  </sheetViews>
  <sheetFormatPr defaultColWidth="14.44140625" defaultRowHeight="15.75" customHeight="1" x14ac:dyDescent="0.25"/>
  <cols>
    <col min="1" max="1" width="27.6640625" customWidth="1"/>
    <col min="5" max="5" width="33.33203125" customWidth="1"/>
  </cols>
  <sheetData>
    <row r="1" spans="1:7" ht="24" x14ac:dyDescent="0.25">
      <c r="A1" s="186" t="s">
        <v>189</v>
      </c>
      <c r="B1" s="184"/>
      <c r="C1" s="184"/>
      <c r="D1" s="184"/>
      <c r="E1" s="184"/>
    </row>
    <row r="2" spans="1:7" ht="13.2" x14ac:dyDescent="0.25">
      <c r="A2" s="126"/>
      <c r="B2" s="126" t="s">
        <v>190</v>
      </c>
      <c r="C2" s="124" t="s">
        <v>191</v>
      </c>
      <c r="D2" s="124"/>
      <c r="E2" s="124"/>
    </row>
    <row r="3" spans="1:7" ht="13.2" x14ac:dyDescent="0.25">
      <c r="A3" s="127" t="s">
        <v>192</v>
      </c>
      <c r="B3" s="133">
        <v>4000</v>
      </c>
      <c r="C3" s="145">
        <f t="shared" ref="C3:C4" si="0">B3*12</f>
        <v>48000</v>
      </c>
      <c r="D3" s="146"/>
      <c r="E3" s="141"/>
    </row>
    <row r="4" spans="1:7" ht="13.2" x14ac:dyDescent="0.25">
      <c r="A4" s="132" t="s">
        <v>193</v>
      </c>
      <c r="B4" s="133">
        <v>2000</v>
      </c>
      <c r="C4" s="145">
        <f t="shared" si="0"/>
        <v>24000</v>
      </c>
      <c r="D4" s="146"/>
      <c r="E4" s="141"/>
    </row>
    <row r="5" spans="1:7" ht="13.2" x14ac:dyDescent="0.25">
      <c r="A5" s="132" t="s">
        <v>194</v>
      </c>
      <c r="B5" s="137">
        <v>0.04</v>
      </c>
      <c r="C5" s="147"/>
      <c r="D5" s="124"/>
      <c r="E5" s="124"/>
    </row>
    <row r="6" spans="1:7" ht="13.2" x14ac:dyDescent="0.25">
      <c r="A6" s="148" t="s">
        <v>195</v>
      </c>
      <c r="B6" s="2"/>
      <c r="C6" s="2"/>
    </row>
    <row r="7" spans="1:7" ht="13.2" x14ac:dyDescent="0.25">
      <c r="A7" s="2" t="s">
        <v>196</v>
      </c>
      <c r="B7" s="149">
        <f>C3/B5</f>
        <v>1200000</v>
      </c>
      <c r="C7" s="2"/>
    </row>
    <row r="8" spans="1:7" ht="13.2" x14ac:dyDescent="0.25">
      <c r="A8" s="2" t="s">
        <v>197</v>
      </c>
      <c r="B8" s="149">
        <f>C4/B5</f>
        <v>600000</v>
      </c>
      <c r="C8" s="2"/>
    </row>
    <row r="9" spans="1:7" ht="13.2" x14ac:dyDescent="0.25">
      <c r="A9" s="6" t="s">
        <v>198</v>
      </c>
      <c r="B9" s="150">
        <f>B7-B8</f>
        <v>600000</v>
      </c>
      <c r="C9" s="2"/>
    </row>
    <row r="11" spans="1:7" ht="13.2" x14ac:dyDescent="0.25">
      <c r="A11" s="35"/>
    </row>
    <row r="12" spans="1:7" ht="13.2" x14ac:dyDescent="0.25">
      <c r="A12" s="35" t="s">
        <v>199</v>
      </c>
    </row>
    <row r="13" spans="1:7" ht="13.2" x14ac:dyDescent="0.25">
      <c r="A13" s="35" t="s">
        <v>200</v>
      </c>
    </row>
    <row r="16" spans="1:7" ht="15.75" customHeight="1" x14ac:dyDescent="0.3">
      <c r="G16" s="151"/>
    </row>
    <row r="17" spans="1:15" ht="13.2" x14ac:dyDescent="0.25">
      <c r="G17" s="152"/>
    </row>
    <row r="18" spans="1:15" ht="13.2" x14ac:dyDescent="0.25">
      <c r="A18" s="185" t="s">
        <v>112</v>
      </c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</row>
    <row r="19" spans="1:15" ht="15.75" customHeight="1" x14ac:dyDescent="0.25">
      <c r="A19" s="184"/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</row>
  </sheetData>
  <mergeCells count="2">
    <mergeCell ref="A1:E1"/>
    <mergeCell ref="A18:O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8"/>
  <sheetViews>
    <sheetView rightToLeft="1" workbookViewId="0">
      <selection activeCell="G10" sqref="G10"/>
    </sheetView>
  </sheetViews>
  <sheetFormatPr defaultColWidth="14.44140625" defaultRowHeight="15.75" customHeight="1" x14ac:dyDescent="0.25"/>
  <cols>
    <col min="1" max="1" width="20" customWidth="1"/>
    <col min="2" max="2" width="17.44140625" customWidth="1"/>
    <col min="4" max="4" width="22.5546875" customWidth="1"/>
    <col min="5" max="5" width="15.5546875" bestFit="1" customWidth="1"/>
    <col min="6" max="6" width="10.33203125" customWidth="1"/>
    <col min="7" max="7" width="10.6640625" customWidth="1"/>
  </cols>
  <sheetData>
    <row r="1" spans="1:10" ht="24" x14ac:dyDescent="0.25">
      <c r="A1" s="186" t="s">
        <v>201</v>
      </c>
      <c r="B1" s="184"/>
      <c r="C1" s="184"/>
      <c r="D1" s="184"/>
      <c r="E1" s="184"/>
    </row>
    <row r="2" spans="1:10" ht="13.2" x14ac:dyDescent="0.25">
      <c r="A2" s="35" t="s">
        <v>202</v>
      </c>
    </row>
    <row r="3" spans="1:10" ht="13.2" x14ac:dyDescent="0.25">
      <c r="A3" s="35" t="s">
        <v>203</v>
      </c>
    </row>
    <row r="4" spans="1:10" ht="15.75" customHeight="1" x14ac:dyDescent="0.3">
      <c r="J4" s="151"/>
    </row>
    <row r="5" spans="1:10" ht="13.2" x14ac:dyDescent="0.25">
      <c r="J5" s="152"/>
    </row>
    <row r="7" spans="1:10" ht="13.2" x14ac:dyDescent="0.25">
      <c r="A7" s="153" t="s">
        <v>204</v>
      </c>
      <c r="B7" s="154">
        <v>82000</v>
      </c>
      <c r="C7" s="28" t="s">
        <v>205</v>
      </c>
      <c r="D7" s="28"/>
      <c r="E7" s="154">
        <v>48000</v>
      </c>
      <c r="F7" s="28"/>
      <c r="G7" s="28"/>
      <c r="H7" s="29"/>
    </row>
    <row r="8" spans="1:10" ht="13.2" x14ac:dyDescent="0.25">
      <c r="A8" s="17" t="s">
        <v>206</v>
      </c>
      <c r="B8" s="155">
        <v>98000</v>
      </c>
      <c r="C8" s="35" t="s">
        <v>207</v>
      </c>
      <c r="D8" s="35"/>
      <c r="E8" s="155">
        <v>30000</v>
      </c>
      <c r="F8" s="35" t="s">
        <v>208</v>
      </c>
      <c r="H8" s="93"/>
    </row>
    <row r="9" spans="1:10" ht="13.2" x14ac:dyDescent="0.25">
      <c r="A9" s="17" t="s">
        <v>209</v>
      </c>
      <c r="B9" s="156">
        <v>15</v>
      </c>
      <c r="C9" s="35" t="s">
        <v>210</v>
      </c>
      <c r="D9" s="35" t="s">
        <v>211</v>
      </c>
      <c r="E9" s="157">
        <v>6.1</v>
      </c>
      <c r="F9" s="35"/>
      <c r="H9" s="93"/>
    </row>
    <row r="10" spans="1:10" ht="13.2" x14ac:dyDescent="0.25">
      <c r="A10" s="17" t="s">
        <v>212</v>
      </c>
      <c r="B10" s="157">
        <v>1374</v>
      </c>
      <c r="C10" s="35" t="s">
        <v>213</v>
      </c>
      <c r="D10" s="157">
        <v>3800</v>
      </c>
      <c r="E10" s="35" t="s">
        <v>214</v>
      </c>
      <c r="G10" s="158">
        <v>2000</v>
      </c>
      <c r="H10" s="93"/>
    </row>
    <row r="11" spans="1:10" ht="13.2" x14ac:dyDescent="0.25">
      <c r="A11" s="17"/>
      <c r="H11" s="93"/>
    </row>
    <row r="12" spans="1:10" ht="15.75" customHeight="1" x14ac:dyDescent="0.3">
      <c r="A12" s="159" t="s">
        <v>215</v>
      </c>
      <c r="B12" s="160">
        <f>B8/E8</f>
        <v>3.2666666666666666</v>
      </c>
      <c r="C12" s="161" t="s">
        <v>216</v>
      </c>
      <c r="D12" s="161"/>
      <c r="E12" s="164">
        <f>(B7/B12)-(E7/B12)+(E8/B9)*E9+(B10+D10+G10)</f>
        <v>29782.163265306124</v>
      </c>
      <c r="F12" s="161" t="s">
        <v>217</v>
      </c>
      <c r="G12" s="162">
        <f>E12/E8</f>
        <v>0.99273877551020417</v>
      </c>
      <c r="H12" s="163" t="s">
        <v>218</v>
      </c>
    </row>
    <row r="17" spans="1:15" ht="13.2" x14ac:dyDescent="0.25">
      <c r="A17" s="185" t="s">
        <v>112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</row>
    <row r="18" spans="1:15" ht="15.75" customHeight="1" x14ac:dyDescent="0.25">
      <c r="A18" s="184"/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</row>
  </sheetData>
  <mergeCells count="2">
    <mergeCell ref="A1:E1"/>
    <mergeCell ref="A17:O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"/>
  <sheetViews>
    <sheetView rightToLeft="1" workbookViewId="0">
      <selection activeCell="G27" sqref="G27"/>
    </sheetView>
  </sheetViews>
  <sheetFormatPr defaultColWidth="14.44140625" defaultRowHeight="15.75" customHeight="1" x14ac:dyDescent="0.25"/>
  <sheetData>
    <row r="1" spans="1:26" ht="15.75" customHeight="1" x14ac:dyDescent="0.25">
      <c r="A1" s="8" t="s">
        <v>219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2" x14ac:dyDescent="0.25">
      <c r="A2" s="8" t="s">
        <v>220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מעקב הכנסות והוצאות</vt:lpstr>
      <vt:lpstr>רשימה</vt:lpstr>
      <vt:lpstr>עו"ש כולל</vt:lpstr>
      <vt:lpstr>מעקב שווי נקי</vt:lpstr>
      <vt:lpstr>עד מתי!</vt:lpstr>
      <vt:lpstr>חיסכון אגרסיבי</vt:lpstr>
      <vt:lpstr>הרכב כמגרסה</vt:lpstr>
      <vt:lpstr>הנחיות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Lidor Blustein</dc:creator>
  <cp:lastModifiedBy>Lidor Blustein</cp:lastModifiedBy>
  <dcterms:created xsi:type="dcterms:W3CDTF">2021-01-19T13:58:07Z</dcterms:created>
  <dcterms:modified xsi:type="dcterms:W3CDTF">2024-08-16T10:54:46Z</dcterms:modified>
</cp:coreProperties>
</file>