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ashboardExcel\"/>
    </mc:Choice>
  </mc:AlternateContent>
  <xr:revisionPtr revIDLastSave="0" documentId="13_ncr:1_{73A994D5-1EA7-492C-9F03-4D25C9EFA6F9}" xr6:coauthVersionLast="47" xr6:coauthVersionMax="47" xr10:uidLastSave="{00000000-0000-0000-0000-000000000000}"/>
  <bookViews>
    <workbookView xWindow="-120" yWindow="-120" windowWidth="29040" windowHeight="15720" activeTab="1" xr2:uid="{46B2C0D2-5CCA-42F8-B105-082D9A8BE3C5}"/>
  </bookViews>
  <sheets>
    <sheet name="Zestaw 6" sheetId="2" r:id="rId1"/>
    <sheet name="MTTR" sheetId="3" r:id="rId2"/>
    <sheet name="MTTF" sheetId="4" r:id="rId3"/>
    <sheet name="MTBF" sheetId="1" r:id="rId4"/>
    <sheet name="OEE" sheetId="5" r:id="rId5"/>
  </sheets>
  <definedNames>
    <definedName name="ExternalData_1" localSheetId="0" hidden="1">'Zestaw 6'!$A$1:$N$755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5" l="1"/>
  <c r="M51" i="5"/>
  <c r="L33" i="5"/>
  <c r="L39" i="5"/>
  <c r="L45" i="5"/>
  <c r="L51" i="5"/>
  <c r="K33" i="5"/>
  <c r="K39" i="5"/>
  <c r="K45" i="5"/>
  <c r="K51" i="5"/>
  <c r="J32" i="5"/>
  <c r="J33" i="5"/>
  <c r="M33" i="5" s="1"/>
  <c r="J38" i="5"/>
  <c r="J39" i="5"/>
  <c r="M39" i="5" s="1"/>
  <c r="J44" i="5"/>
  <c r="J45" i="5"/>
  <c r="J50" i="5"/>
  <c r="J51" i="5"/>
  <c r="E29" i="5"/>
  <c r="J29" i="5" s="1"/>
  <c r="E30" i="5"/>
  <c r="J30" i="5" s="1"/>
  <c r="E31" i="5"/>
  <c r="J31" i="5" s="1"/>
  <c r="E32" i="5"/>
  <c r="E33" i="5"/>
  <c r="E34" i="5"/>
  <c r="J34" i="5" s="1"/>
  <c r="E35" i="5"/>
  <c r="J35" i="5" s="1"/>
  <c r="E36" i="5"/>
  <c r="J36" i="5" s="1"/>
  <c r="E37" i="5"/>
  <c r="J37" i="5" s="1"/>
  <c r="E38" i="5"/>
  <c r="E39" i="5"/>
  <c r="E40" i="5"/>
  <c r="J40" i="5" s="1"/>
  <c r="E41" i="5"/>
  <c r="J41" i="5" s="1"/>
  <c r="E42" i="5"/>
  <c r="J42" i="5" s="1"/>
  <c r="E43" i="5"/>
  <c r="J43" i="5" s="1"/>
  <c r="E44" i="5"/>
  <c r="E45" i="5"/>
  <c r="E46" i="5"/>
  <c r="J46" i="5" s="1"/>
  <c r="E47" i="5"/>
  <c r="J47" i="5" s="1"/>
  <c r="E48" i="5"/>
  <c r="J48" i="5" s="1"/>
  <c r="E49" i="5"/>
  <c r="J49" i="5" s="1"/>
  <c r="E50" i="5"/>
  <c r="E51" i="5"/>
  <c r="E28" i="5"/>
  <c r="J28" i="5" s="1"/>
  <c r="I51" i="5"/>
  <c r="H51" i="5"/>
  <c r="G51" i="5"/>
  <c r="D51" i="5"/>
  <c r="I50" i="5"/>
  <c r="L50" i="5" s="1"/>
  <c r="H50" i="5"/>
  <c r="K50" i="5" s="1"/>
  <c r="M50" i="5" s="1"/>
  <c r="G50" i="5"/>
  <c r="D50" i="5"/>
  <c r="I49" i="5"/>
  <c r="H49" i="5"/>
  <c r="G49" i="5"/>
  <c r="L49" i="5" s="1"/>
  <c r="D49" i="5"/>
  <c r="I48" i="5"/>
  <c r="H48" i="5"/>
  <c r="G48" i="5"/>
  <c r="L48" i="5" s="1"/>
  <c r="D48" i="5"/>
  <c r="I47" i="5"/>
  <c r="H47" i="5"/>
  <c r="G47" i="5"/>
  <c r="L47" i="5" s="1"/>
  <c r="D47" i="5"/>
  <c r="I46" i="5"/>
  <c r="H46" i="5"/>
  <c r="G46" i="5"/>
  <c r="L46" i="5" s="1"/>
  <c r="D46" i="5"/>
  <c r="I45" i="5"/>
  <c r="H45" i="5"/>
  <c r="G45" i="5"/>
  <c r="D45" i="5"/>
  <c r="I44" i="5"/>
  <c r="L44" i="5" s="1"/>
  <c r="H44" i="5"/>
  <c r="K44" i="5" s="1"/>
  <c r="M44" i="5" s="1"/>
  <c r="G44" i="5"/>
  <c r="D44" i="5"/>
  <c r="I43" i="5"/>
  <c r="H43" i="5"/>
  <c r="G43" i="5"/>
  <c r="L43" i="5" s="1"/>
  <c r="D43" i="5"/>
  <c r="I42" i="5"/>
  <c r="H42" i="5"/>
  <c r="G42" i="5"/>
  <c r="L42" i="5" s="1"/>
  <c r="D42" i="5"/>
  <c r="I41" i="5"/>
  <c r="H41" i="5"/>
  <c r="G41" i="5"/>
  <c r="L41" i="5" s="1"/>
  <c r="D41" i="5"/>
  <c r="I40" i="5"/>
  <c r="H40" i="5"/>
  <c r="G40" i="5"/>
  <c r="L40" i="5" s="1"/>
  <c r="D40" i="5"/>
  <c r="I39" i="5"/>
  <c r="H39" i="5"/>
  <c r="G39" i="5"/>
  <c r="D39" i="5"/>
  <c r="I38" i="5"/>
  <c r="L38" i="5" s="1"/>
  <c r="H38" i="5"/>
  <c r="K38" i="5" s="1"/>
  <c r="M38" i="5" s="1"/>
  <c r="G38" i="5"/>
  <c r="D38" i="5"/>
  <c r="I37" i="5"/>
  <c r="H37" i="5"/>
  <c r="G37" i="5"/>
  <c r="L37" i="5" s="1"/>
  <c r="D37" i="5"/>
  <c r="I36" i="5"/>
  <c r="H36" i="5"/>
  <c r="G36" i="5"/>
  <c r="L36" i="5" s="1"/>
  <c r="D36" i="5"/>
  <c r="I35" i="5"/>
  <c r="H35" i="5"/>
  <c r="G35" i="5"/>
  <c r="L35" i="5" s="1"/>
  <c r="D35" i="5"/>
  <c r="I34" i="5"/>
  <c r="H34" i="5"/>
  <c r="G34" i="5"/>
  <c r="L34" i="5" s="1"/>
  <c r="D34" i="5"/>
  <c r="I33" i="5"/>
  <c r="H33" i="5"/>
  <c r="G33" i="5"/>
  <c r="D33" i="5"/>
  <c r="I32" i="5"/>
  <c r="L32" i="5" s="1"/>
  <c r="H32" i="5"/>
  <c r="K32" i="5" s="1"/>
  <c r="G32" i="5"/>
  <c r="D32" i="5"/>
  <c r="I31" i="5"/>
  <c r="H31" i="5"/>
  <c r="G31" i="5"/>
  <c r="L31" i="5" s="1"/>
  <c r="D31" i="5"/>
  <c r="I30" i="5"/>
  <c r="H30" i="5"/>
  <c r="G30" i="5"/>
  <c r="L30" i="5" s="1"/>
  <c r="D30" i="5"/>
  <c r="I29" i="5"/>
  <c r="H29" i="5"/>
  <c r="G29" i="5"/>
  <c r="L29" i="5" s="1"/>
  <c r="D29" i="5"/>
  <c r="I28" i="5"/>
  <c r="H28" i="5"/>
  <c r="G28" i="5"/>
  <c r="L28" i="5" s="1"/>
  <c r="D28" i="5"/>
  <c r="K9" i="1"/>
  <c r="K10" i="1"/>
  <c r="K11" i="1"/>
  <c r="K12" i="1"/>
  <c r="K13" i="1"/>
  <c r="K14" i="1"/>
  <c r="K15" i="1"/>
  <c r="K16" i="1"/>
  <c r="K17" i="1"/>
  <c r="K18" i="1"/>
  <c r="K19" i="1"/>
  <c r="K8" i="1"/>
  <c r="J9" i="1"/>
  <c r="J10" i="1"/>
  <c r="J11" i="1"/>
  <c r="J12" i="1"/>
  <c r="J13" i="1"/>
  <c r="J14" i="1"/>
  <c r="J15" i="1"/>
  <c r="J16" i="1"/>
  <c r="J17" i="1"/>
  <c r="J18" i="1"/>
  <c r="J19" i="1"/>
  <c r="J8" i="1"/>
  <c r="I9" i="1"/>
  <c r="I10" i="1"/>
  <c r="I11" i="1"/>
  <c r="I12" i="1"/>
  <c r="I13" i="1"/>
  <c r="I14" i="1"/>
  <c r="I15" i="1"/>
  <c r="I16" i="1"/>
  <c r="I17" i="1"/>
  <c r="I18" i="1"/>
  <c r="I19" i="1"/>
  <c r="I8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0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L19" i="4"/>
  <c r="L18" i="4"/>
  <c r="L17" i="4"/>
  <c r="M17" i="4" s="1"/>
  <c r="L16" i="4"/>
  <c r="M16" i="4" s="1"/>
  <c r="L15" i="4"/>
  <c r="L14" i="4"/>
  <c r="E22" i="5" s="1"/>
  <c r="L13" i="4"/>
  <c r="E21" i="5" s="1"/>
  <c r="L12" i="4"/>
  <c r="M12" i="4" s="1"/>
  <c r="L11" i="4"/>
  <c r="M11" i="4" s="1"/>
  <c r="L10" i="4"/>
  <c r="M10" i="4" s="1"/>
  <c r="L43" i="4"/>
  <c r="L42" i="4"/>
  <c r="M42" i="4" s="1"/>
  <c r="L41" i="4"/>
  <c r="M41" i="4" s="1"/>
  <c r="L40" i="4"/>
  <c r="M40" i="4" s="1"/>
  <c r="L39" i="4"/>
  <c r="M39" i="4" s="1"/>
  <c r="L38" i="4"/>
  <c r="M38" i="4" s="1"/>
  <c r="L37" i="4"/>
  <c r="L36" i="4"/>
  <c r="M36" i="4" s="1"/>
  <c r="L35" i="4"/>
  <c r="M35" i="4" s="1"/>
  <c r="L34" i="4"/>
  <c r="M34" i="4" s="1"/>
  <c r="L33" i="4"/>
  <c r="M33" i="4" s="1"/>
  <c r="L32" i="4"/>
  <c r="M32" i="4" s="1"/>
  <c r="L31" i="4"/>
  <c r="L30" i="4"/>
  <c r="M30" i="4" s="1"/>
  <c r="L29" i="4"/>
  <c r="M29" i="4" s="1"/>
  <c r="L28" i="4"/>
  <c r="M28" i="4" s="1"/>
  <c r="L27" i="4"/>
  <c r="M27" i="4" s="1"/>
  <c r="L26" i="4"/>
  <c r="M26" i="4" s="1"/>
  <c r="L25" i="4"/>
  <c r="L24" i="4"/>
  <c r="M24" i="4" s="1"/>
  <c r="L23" i="4"/>
  <c r="M23" i="4" s="1"/>
  <c r="L22" i="4"/>
  <c r="M22" i="4" s="1"/>
  <c r="L21" i="4"/>
  <c r="M21" i="4" s="1"/>
  <c r="L20" i="4"/>
  <c r="M20" i="4" s="1"/>
  <c r="M15" i="4"/>
  <c r="M18" i="4"/>
  <c r="M19" i="4"/>
  <c r="K43" i="4"/>
  <c r="J43" i="4"/>
  <c r="M43" i="4" s="1"/>
  <c r="K42" i="4"/>
  <c r="J42" i="4"/>
  <c r="K41" i="4"/>
  <c r="J41" i="4"/>
  <c r="K40" i="4"/>
  <c r="J40" i="4"/>
  <c r="K39" i="4"/>
  <c r="J39" i="4"/>
  <c r="K38" i="4"/>
  <c r="J38" i="4"/>
  <c r="K37" i="4"/>
  <c r="J37" i="4"/>
  <c r="M37" i="4" s="1"/>
  <c r="K36" i="4"/>
  <c r="J36" i="4"/>
  <c r="K35" i="4"/>
  <c r="J35" i="4"/>
  <c r="K34" i="4"/>
  <c r="J34" i="4"/>
  <c r="K33" i="4"/>
  <c r="J33" i="4"/>
  <c r="K32" i="4"/>
  <c r="J32" i="4"/>
  <c r="K31" i="4"/>
  <c r="J31" i="4"/>
  <c r="M31" i="4" s="1"/>
  <c r="K30" i="4"/>
  <c r="J30" i="4"/>
  <c r="K29" i="4"/>
  <c r="J29" i="4"/>
  <c r="K28" i="4"/>
  <c r="J28" i="4"/>
  <c r="K27" i="4"/>
  <c r="J27" i="4"/>
  <c r="K26" i="4"/>
  <c r="J26" i="4"/>
  <c r="K25" i="4"/>
  <c r="J25" i="4"/>
  <c r="M25" i="4" s="1"/>
  <c r="K24" i="4"/>
  <c r="J24" i="4"/>
  <c r="K23" i="4"/>
  <c r="J23" i="4"/>
  <c r="K22" i="4"/>
  <c r="J22" i="4"/>
  <c r="K21" i="4"/>
  <c r="J21" i="4"/>
  <c r="K20" i="4"/>
  <c r="J20" i="4"/>
  <c r="J28" i="3"/>
  <c r="J29" i="3"/>
  <c r="J30" i="3"/>
  <c r="J31" i="3"/>
  <c r="J32" i="3"/>
  <c r="J33" i="3"/>
  <c r="J34" i="3"/>
  <c r="J35" i="3"/>
  <c r="J36" i="3"/>
  <c r="J37" i="3"/>
  <c r="J38" i="3"/>
  <c r="J27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J16" i="3"/>
  <c r="J17" i="3"/>
  <c r="J18" i="3"/>
  <c r="J19" i="3"/>
  <c r="J20" i="3"/>
  <c r="J21" i="3"/>
  <c r="J22" i="3"/>
  <c r="J23" i="3"/>
  <c r="J24" i="3"/>
  <c r="J25" i="3"/>
  <c r="J26" i="3"/>
  <c r="J15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2" i="2"/>
  <c r="V2" i="2"/>
  <c r="H16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2" i="2"/>
  <c r="H27" i="5"/>
  <c r="H26" i="5"/>
  <c r="H25" i="5"/>
  <c r="H24" i="5"/>
  <c r="H23" i="5"/>
  <c r="H22" i="5"/>
  <c r="H21" i="5"/>
  <c r="H20" i="5"/>
  <c r="H19" i="5"/>
  <c r="H18" i="5"/>
  <c r="H17" i="5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2" i="2"/>
  <c r="G27" i="5"/>
  <c r="G26" i="5"/>
  <c r="G25" i="5"/>
  <c r="G24" i="5"/>
  <c r="G23" i="5"/>
  <c r="G22" i="5"/>
  <c r="G21" i="5"/>
  <c r="G20" i="5"/>
  <c r="G19" i="5"/>
  <c r="G18" i="5"/>
  <c r="G17" i="5"/>
  <c r="G16" i="5"/>
  <c r="D27" i="5"/>
  <c r="D26" i="5"/>
  <c r="D25" i="5"/>
  <c r="D24" i="5"/>
  <c r="D23" i="5"/>
  <c r="D22" i="5"/>
  <c r="D21" i="5"/>
  <c r="D20" i="5"/>
  <c r="D19" i="5"/>
  <c r="D18" i="5"/>
  <c r="D17" i="5"/>
  <c r="D16" i="5"/>
  <c r="H4" i="3"/>
  <c r="E26" i="5"/>
  <c r="J26" i="5" s="1"/>
  <c r="E24" i="5"/>
  <c r="E23" i="5"/>
  <c r="E20" i="5"/>
  <c r="E19" i="5"/>
  <c r="E18" i="5"/>
  <c r="L8" i="4"/>
  <c r="E16" i="5" s="1"/>
  <c r="J16" i="5" s="1"/>
  <c r="L9" i="4"/>
  <c r="E17" i="5" s="1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M8" i="4" s="1"/>
  <c r="I3" i="3"/>
  <c r="J3" i="3" s="1"/>
  <c r="H3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I4" i="3"/>
  <c r="M49" i="5" l="1"/>
  <c r="M43" i="5"/>
  <c r="M37" i="5"/>
  <c r="M28" i="5"/>
  <c r="M32" i="5"/>
  <c r="M42" i="5"/>
  <c r="M36" i="5"/>
  <c r="M47" i="5"/>
  <c r="M29" i="5"/>
  <c r="L16" i="5"/>
  <c r="K49" i="5"/>
  <c r="K43" i="5"/>
  <c r="K37" i="5"/>
  <c r="K31" i="5"/>
  <c r="M31" i="5" s="1"/>
  <c r="J20" i="5"/>
  <c r="K48" i="5"/>
  <c r="M48" i="5" s="1"/>
  <c r="K42" i="5"/>
  <c r="K36" i="5"/>
  <c r="K30" i="5"/>
  <c r="M30" i="5" s="1"/>
  <c r="K47" i="5"/>
  <c r="K41" i="5"/>
  <c r="M41" i="5" s="1"/>
  <c r="K35" i="5"/>
  <c r="M35" i="5" s="1"/>
  <c r="K29" i="5"/>
  <c r="J23" i="5"/>
  <c r="J17" i="5"/>
  <c r="K46" i="5"/>
  <c r="M46" i="5" s="1"/>
  <c r="K40" i="5"/>
  <c r="M40" i="5" s="1"/>
  <c r="K34" i="5"/>
  <c r="M34" i="5" s="1"/>
  <c r="K28" i="5"/>
  <c r="K41" i="1"/>
  <c r="K35" i="1"/>
  <c r="K29" i="1"/>
  <c r="K23" i="1"/>
  <c r="K31" i="1"/>
  <c r="K37" i="1"/>
  <c r="K40" i="1"/>
  <c r="K34" i="1"/>
  <c r="K28" i="1"/>
  <c r="K22" i="1"/>
  <c r="K39" i="1"/>
  <c r="K33" i="1"/>
  <c r="K27" i="1"/>
  <c r="K21" i="1"/>
  <c r="K20" i="1"/>
  <c r="K38" i="1"/>
  <c r="K32" i="1"/>
  <c r="K26" i="1"/>
  <c r="K43" i="1"/>
  <c r="K25" i="1"/>
  <c r="K42" i="1"/>
  <c r="K36" i="1"/>
  <c r="K30" i="1"/>
  <c r="K24" i="1"/>
  <c r="E27" i="5"/>
  <c r="J27" i="5" s="1"/>
  <c r="M14" i="4"/>
  <c r="M13" i="4"/>
  <c r="M9" i="4"/>
  <c r="K16" i="5"/>
  <c r="J22" i="5"/>
  <c r="K21" i="5"/>
  <c r="K27" i="5"/>
  <c r="I26" i="5"/>
  <c r="I20" i="5"/>
  <c r="L20" i="5" s="1"/>
  <c r="I18" i="5"/>
  <c r="L18" i="5" s="1"/>
  <c r="J9" i="3"/>
  <c r="J21" i="5"/>
  <c r="I17" i="5"/>
  <c r="L17" i="5" s="1"/>
  <c r="J7" i="3"/>
  <c r="I27" i="5"/>
  <c r="L27" i="5" s="1"/>
  <c r="I25" i="5"/>
  <c r="L25" i="5" s="1"/>
  <c r="I21" i="5"/>
  <c r="L21" i="5" s="1"/>
  <c r="I19" i="5"/>
  <c r="L19" i="5"/>
  <c r="J14" i="3"/>
  <c r="J11" i="3"/>
  <c r="J8" i="3"/>
  <c r="J5" i="3"/>
  <c r="I24" i="5"/>
  <c r="L24" i="5" s="1"/>
  <c r="J13" i="3"/>
  <c r="J18" i="5"/>
  <c r="J24" i="5"/>
  <c r="I23" i="5"/>
  <c r="L23" i="5" s="1"/>
  <c r="J19" i="5"/>
  <c r="I16" i="5"/>
  <c r="I22" i="5"/>
  <c r="L22" i="5" s="1"/>
  <c r="L26" i="5"/>
  <c r="J12" i="3"/>
  <c r="J6" i="3"/>
  <c r="K22" i="5"/>
  <c r="K26" i="5"/>
  <c r="K20" i="5"/>
  <c r="K25" i="5"/>
  <c r="K19" i="5"/>
  <c r="J10" i="3"/>
  <c r="K24" i="5"/>
  <c r="K18" i="5"/>
  <c r="K23" i="5"/>
  <c r="M23" i="5" s="1"/>
  <c r="K17" i="5"/>
  <c r="J4" i="3"/>
  <c r="E25" i="5"/>
  <c r="J25" i="5" s="1"/>
  <c r="M27" i="5" l="1"/>
  <c r="M21" i="5"/>
  <c r="M26" i="5"/>
  <c r="M18" i="5"/>
  <c r="M19" i="5"/>
  <c r="M24" i="5"/>
  <c r="M20" i="5"/>
  <c r="M16" i="5"/>
  <c r="M25" i="5"/>
  <c r="M17" i="5"/>
  <c r="M2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97E0F-0320-4D64-A1C3-D4BBA0E23BD1}" keepAlive="1" name="Zapytanie — Zestaw 6" description="Połączenie z zapytaniem „Zestaw 6” w skoroszycie." type="5" refreshedVersion="8" background="1" saveData="1">
    <dbPr connection="Provider=Microsoft.Mashup.OleDb.1;Data Source=$Workbook$;Location=&quot;Zestaw 6&quot;;Extended Properties=&quot;&quot;" command="SELECT * FROM [Zestaw 6]"/>
  </connection>
  <connection id="2" xr16:uid="{83954EAB-B320-48DC-A627-3FC52396A1A9}" keepAlive="1" name="Zapytanie — Zestaw 6 (2)" description="Połączenie z zapytaniem „Zestaw 6 (2)” w skoroszycie." type="5" refreshedVersion="8" background="1" saveData="1">
    <dbPr connection="Provider=Microsoft.Mashup.OleDb.1;Data Source=$Workbook$;Location=&quot;Zestaw 6 (2)&quot;;Extended Properties=&quot;&quot;" command="SELECT * FROM [Zestaw 6 (2)]"/>
  </connection>
</connections>
</file>

<file path=xl/sharedStrings.xml><?xml version="1.0" encoding="utf-8"?>
<sst xmlns="http://schemas.openxmlformats.org/spreadsheetml/2006/main" count="962" uniqueCount="61">
  <si>
    <t>Zestaw Danych</t>
  </si>
  <si>
    <t>Data</t>
  </si>
  <si>
    <t>Rok</t>
  </si>
  <si>
    <t>Miesiac</t>
  </si>
  <si>
    <t>Tydzien</t>
  </si>
  <si>
    <t>Nominalny Czas Pracy</t>
  </si>
  <si>
    <t>Nominalna Wydajnosc Produkcji</t>
  </si>
  <si>
    <t>Nominalna Ilosc Produkcji</t>
  </si>
  <si>
    <t>Rzeczywisty Czas Pracy</t>
  </si>
  <si>
    <t>Teoretyczna Ilosc Produkcji</t>
  </si>
  <si>
    <t>Rzeczywista Ilosc Produkcji</t>
  </si>
  <si>
    <t>Ilosc Produktow Prawidlowych</t>
  </si>
  <si>
    <t>Ilosc Awarii</t>
  </si>
  <si>
    <t>Czas Naprawy</t>
  </si>
  <si>
    <t>Zestaw 6</t>
  </si>
  <si>
    <t>ŚREDNI CZAS DO NAPRAWY</t>
  </si>
  <si>
    <t xml:space="preserve"> ŚREDNI CZAS POMIĘDZY AWARIAMI</t>
  </si>
  <si>
    <t>ŚREDNI CZAS DO AWARII</t>
  </si>
  <si>
    <t>MIESIĄC</t>
  </si>
  <si>
    <t>ROK 2019</t>
  </si>
  <si>
    <t>MTTR</t>
  </si>
  <si>
    <t>ROK 2020</t>
  </si>
  <si>
    <t>ROK 2021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</si>
  <si>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</si>
  <si>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</si>
  <si>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</si>
  <si>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</si>
  <si>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</si>
  <si>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</si>
  <si>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</si>
  <si>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</si>
  <si>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</si>
  <si>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</si>
  <si>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</si>
  <si>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</si>
  <si>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PLANOWANY CZAS DZIAŁANIA [h]</t>
  </si>
  <si>
    <t>MTTF</t>
  </si>
  <si>
    <t>Tp - Czas awarii [h]</t>
  </si>
  <si>
    <t>Td - Nominalny czas pracy</t>
  </si>
  <si>
    <t>Tc - teoretyczny czas cyklu [h]</t>
  </si>
  <si>
    <t>n - ilość przetworzona</t>
  </si>
  <si>
    <t>d - liczba defektów</t>
  </si>
  <si>
    <t>To - operacyjny czas działania [h]</t>
  </si>
  <si>
    <t>Ilość defektów</t>
  </si>
  <si>
    <t xml:space="preserve"> </t>
  </si>
  <si>
    <t>MTBF</t>
  </si>
  <si>
    <t>D</t>
  </si>
  <si>
    <t>E</t>
  </si>
  <si>
    <t>J</t>
  </si>
  <si>
    <t>OEE</t>
  </si>
  <si>
    <t>Teoretyczny czas cyklu</t>
  </si>
  <si>
    <r>
      <rPr>
        <b/>
        <sz val="16"/>
        <color theme="1"/>
        <rFont val="Calibri"/>
        <family val="2"/>
        <charset val="238"/>
        <scheme val="minor"/>
      </rPr>
      <t>Td</t>
    </r>
    <r>
      <rPr>
        <b/>
        <sz val="12"/>
        <color theme="1"/>
        <rFont val="Calibri"/>
        <family val="2"/>
        <charset val="238"/>
        <scheme val="minor"/>
      </rPr>
      <t xml:space="preserve"> - Nominalny czas pracy dla miesiąca [h]</t>
    </r>
  </si>
  <si>
    <r>
      <rPr>
        <b/>
        <sz val="16"/>
        <color theme="1"/>
        <rFont val="Calibri"/>
        <family val="2"/>
        <charset val="238"/>
        <scheme val="minor"/>
      </rPr>
      <t>Ta</t>
    </r>
    <r>
      <rPr>
        <b/>
        <sz val="12"/>
        <color theme="1"/>
        <rFont val="Calibri"/>
        <family val="2"/>
        <charset val="238"/>
        <scheme val="minor"/>
      </rPr>
      <t xml:space="preserve"> - Czas awarii [h]</t>
    </r>
  </si>
  <si>
    <r>
      <rPr>
        <b/>
        <sz val="16"/>
        <color theme="1"/>
        <rFont val="Calibri"/>
        <family val="2"/>
        <charset val="238"/>
        <scheme val="minor"/>
      </rPr>
      <t>N</t>
    </r>
    <r>
      <rPr>
        <b/>
        <sz val="12"/>
        <color theme="1"/>
        <rFont val="Calibri"/>
        <family val="2"/>
        <charset val="238"/>
        <scheme val="minor"/>
      </rPr>
      <t xml:space="preserve"> - Liczba awarii</t>
    </r>
  </si>
  <si>
    <t xml:space="preserve">MTTF </t>
  </si>
  <si>
    <t xml:space="preserve">MTTR </t>
  </si>
  <si>
    <r>
      <rPr>
        <b/>
        <sz val="16"/>
        <color theme="1"/>
        <rFont val="Calibri"/>
        <family val="2"/>
        <charset val="238"/>
        <scheme val="minor"/>
      </rPr>
      <t xml:space="preserve">N </t>
    </r>
    <r>
      <rPr>
        <b/>
        <sz val="12"/>
        <color theme="1"/>
        <rFont val="Calibri"/>
        <family val="2"/>
        <charset val="238"/>
        <scheme val="minor"/>
      </rPr>
      <t>- Liczba awarii</t>
    </r>
  </si>
  <si>
    <t>D - dostępność</t>
  </si>
  <si>
    <t>E - efektywność</t>
  </si>
  <si>
    <t>J - jakość</t>
  </si>
  <si>
    <t xml:space="preserve">OEE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</si>
</sst>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6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2" xfId="0" applyFill="1" applyBorder="1"/>
    <xf numFmtId="2" fontId="0" fillId="0" borderId="0" xfId="0" applyNumberForma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</cellXfs>
  <cellStyles count="1">
    <cellStyle name="Normalny" xfId="0" builtinId="0"/>
  </cellStyles>
  <dxfs count="17">
    <dxf>
      <numFmt numFmtId="2" formatCode="0.00"/>
    </dxf>
    <dxf>
      <numFmt numFmtId="2" formatCode="0.0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numFmt numFmtId="19" formatCode="dd/mm/yyyy"/>
    </dxf>
    <dxf>
      <numFmt numFmtId="0" formatCode="General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pl-PL" sz="1800">
                <a:solidFill>
                  <a:schemeClr val="tx1"/>
                </a:solidFill>
              </a:rPr>
              <a:t>Wskaźniki MTTR/MTTF/MTBF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MTBF!$I$7</c:f>
              <c:strCache>
                <c:ptCount val="1"/>
                <c:pt idx="0">
                  <c:v>MTTR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MTBF!$H$8:$H$43</c:f>
              <c:strCache>
                <c:ptCount val="36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  <c:pt idx="18">
                  <c:v>Lipiec</c:v>
                </c:pt>
                <c:pt idx="19">
                  <c:v>Sierpień</c:v>
                </c:pt>
                <c:pt idx="20">
                  <c:v>Wrzesień</c:v>
                </c:pt>
                <c:pt idx="21">
                  <c:v>Październik</c:v>
                </c:pt>
                <c:pt idx="22">
                  <c:v>Listopad</c:v>
                </c:pt>
                <c:pt idx="23">
                  <c:v>Grudzień</c:v>
                </c:pt>
                <c:pt idx="24">
                  <c:v>Styczeń</c:v>
                </c:pt>
                <c:pt idx="25">
                  <c:v>Luty</c:v>
                </c:pt>
                <c:pt idx="26">
                  <c:v>Marzec</c:v>
                </c:pt>
                <c:pt idx="27">
                  <c:v>Kwiecień</c:v>
                </c:pt>
                <c:pt idx="28">
                  <c:v>Maj</c:v>
                </c:pt>
                <c:pt idx="29">
                  <c:v>Czerwiec</c:v>
                </c:pt>
                <c:pt idx="30">
                  <c:v>Lipiec</c:v>
                </c:pt>
                <c:pt idx="31">
                  <c:v>Sierpień</c:v>
                </c:pt>
                <c:pt idx="32">
                  <c:v>Wrzesień</c:v>
                </c:pt>
                <c:pt idx="33">
                  <c:v>Październik</c:v>
                </c:pt>
                <c:pt idx="34">
                  <c:v>Listopad</c:v>
                </c:pt>
                <c:pt idx="35">
                  <c:v>Grudzień</c:v>
                </c:pt>
              </c:strCache>
            </c:strRef>
          </c:cat>
          <c:val>
            <c:numRef>
              <c:f>MTBF!$I$8:$I$43</c:f>
              <c:numCache>
                <c:formatCode>0.00</c:formatCode>
                <c:ptCount val="36"/>
                <c:pt idx="0">
                  <c:v>0.95418367346938771</c:v>
                </c:pt>
                <c:pt idx="1">
                  <c:v>0.97326732673267324</c:v>
                </c:pt>
                <c:pt idx="2">
                  <c:v>1.0285123966942149</c:v>
                </c:pt>
                <c:pt idx="3">
                  <c:v>1.0261403508771931</c:v>
                </c:pt>
                <c:pt idx="4">
                  <c:v>1.008395061728395</c:v>
                </c:pt>
                <c:pt idx="5">
                  <c:v>1.0306106870229008</c:v>
                </c:pt>
                <c:pt idx="6">
                  <c:v>0.97077922077922074</c:v>
                </c:pt>
                <c:pt idx="7">
                  <c:v>0.98392156862745106</c:v>
                </c:pt>
                <c:pt idx="8">
                  <c:v>1.008655462184874</c:v>
                </c:pt>
                <c:pt idx="9">
                  <c:v>0.95411764705882351</c:v>
                </c:pt>
                <c:pt idx="10">
                  <c:v>1.0378217821782179</c:v>
                </c:pt>
                <c:pt idx="11">
                  <c:v>1.0626666666666666</c:v>
                </c:pt>
                <c:pt idx="12">
                  <c:v>1.049568345323741</c:v>
                </c:pt>
                <c:pt idx="13">
                  <c:v>1.0186594202898551</c:v>
                </c:pt>
                <c:pt idx="14">
                  <c:v>1.0246802325581397</c:v>
                </c:pt>
                <c:pt idx="15">
                  <c:v>1.0433229813664595</c:v>
                </c:pt>
                <c:pt idx="16">
                  <c:v>1.0460805860805857</c:v>
                </c:pt>
                <c:pt idx="17">
                  <c:v>1.0529392971246003</c:v>
                </c:pt>
                <c:pt idx="18">
                  <c:v>1.0358038147138966</c:v>
                </c:pt>
                <c:pt idx="19">
                  <c:v>1.0296979865771814</c:v>
                </c:pt>
                <c:pt idx="20">
                  <c:v>1.0368249258160238</c:v>
                </c:pt>
                <c:pt idx="21">
                  <c:v>1.0447564469914041</c:v>
                </c:pt>
                <c:pt idx="22">
                  <c:v>1.0302846975088968</c:v>
                </c:pt>
                <c:pt idx="23">
                  <c:v>1.0281754385964912</c:v>
                </c:pt>
                <c:pt idx="24">
                  <c:v>0.99372448979591832</c:v>
                </c:pt>
                <c:pt idx="25">
                  <c:v>1.000144927536232</c:v>
                </c:pt>
                <c:pt idx="26">
                  <c:v>0.99071729957805887</c:v>
                </c:pt>
                <c:pt idx="27">
                  <c:v>0.99192090395480226</c:v>
                </c:pt>
                <c:pt idx="28">
                  <c:v>0.99926380368098155</c:v>
                </c:pt>
                <c:pt idx="29">
                  <c:v>1.0113654618473895</c:v>
                </c:pt>
                <c:pt idx="30">
                  <c:v>0.98242268041237113</c:v>
                </c:pt>
                <c:pt idx="31">
                  <c:v>0.97891191709844549</c:v>
                </c:pt>
                <c:pt idx="32">
                  <c:v>0.99206896551724144</c:v>
                </c:pt>
                <c:pt idx="33">
                  <c:v>1.0140703517587941</c:v>
                </c:pt>
                <c:pt idx="34">
                  <c:v>0.97984210526315796</c:v>
                </c:pt>
                <c:pt idx="35">
                  <c:v>0.98891509433962266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B-4A95-9774-9F1E6D184BB7}"/>
            </c:ext>
          </c:extLst>
        </c:ser>
        <c:ser>
          <c:idx val="1"/>
          <c:order val="1"/>
          <c:tx>
            <c:strRef>
              <c:f>MTBF!$J$7</c:f>
              <c:strCache>
                <c:ptCount val="1"/>
                <c:pt idx="0">
                  <c:v>MTTF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MTBF!$H$8:$H$43</c:f>
              <c:strCache>
                <c:ptCount val="36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  <c:pt idx="18">
                  <c:v>Lipiec</c:v>
                </c:pt>
                <c:pt idx="19">
                  <c:v>Sierpień</c:v>
                </c:pt>
                <c:pt idx="20">
                  <c:v>Wrzesień</c:v>
                </c:pt>
                <c:pt idx="21">
                  <c:v>Październik</c:v>
                </c:pt>
                <c:pt idx="22">
                  <c:v>Listopad</c:v>
                </c:pt>
                <c:pt idx="23">
                  <c:v>Grudzień</c:v>
                </c:pt>
                <c:pt idx="24">
                  <c:v>Styczeń</c:v>
                </c:pt>
                <c:pt idx="25">
                  <c:v>Luty</c:v>
                </c:pt>
                <c:pt idx="26">
                  <c:v>Marzec</c:v>
                </c:pt>
                <c:pt idx="27">
                  <c:v>Kwiecień</c:v>
                </c:pt>
                <c:pt idx="28">
                  <c:v>Maj</c:v>
                </c:pt>
                <c:pt idx="29">
                  <c:v>Czerwiec</c:v>
                </c:pt>
                <c:pt idx="30">
                  <c:v>Lipiec</c:v>
                </c:pt>
                <c:pt idx="31">
                  <c:v>Sierpień</c:v>
                </c:pt>
                <c:pt idx="32">
                  <c:v>Wrzesień</c:v>
                </c:pt>
                <c:pt idx="33">
                  <c:v>Październik</c:v>
                </c:pt>
                <c:pt idx="34">
                  <c:v>Listopad</c:v>
                </c:pt>
                <c:pt idx="35">
                  <c:v>Grudzień</c:v>
                </c:pt>
              </c:strCache>
            </c:strRef>
          </c:cat>
          <c:val>
            <c:numRef>
              <c:f>MTBF!$J$8:$J$43</c:f>
              <c:numCache>
                <c:formatCode>0.00</c:formatCode>
                <c:ptCount val="36"/>
                <c:pt idx="0">
                  <c:v>4.4335714285714287</c:v>
                </c:pt>
                <c:pt idx="1">
                  <c:v>3.779207920792079</c:v>
                </c:pt>
                <c:pt idx="2">
                  <c:v>3.1367768595041325</c:v>
                </c:pt>
                <c:pt idx="3">
                  <c:v>3.3949122807017544</c:v>
                </c:pt>
                <c:pt idx="4">
                  <c:v>5.2138271604938273</c:v>
                </c:pt>
                <c:pt idx="5">
                  <c:v>2.4503053435114506</c:v>
                </c:pt>
                <c:pt idx="6">
                  <c:v>2.6136363636363638</c:v>
                </c:pt>
                <c:pt idx="7">
                  <c:v>3.9572549019607841</c:v>
                </c:pt>
                <c:pt idx="8">
                  <c:v>3.2266386554621853</c:v>
                </c:pt>
                <c:pt idx="9">
                  <c:v>4.4576470588235297</c:v>
                </c:pt>
                <c:pt idx="10">
                  <c:v>3.477029702970297</c:v>
                </c:pt>
                <c:pt idx="11">
                  <c:v>2.5373333333333337</c:v>
                </c:pt>
                <c:pt idx="12">
                  <c:v>0.76338129496402884</c:v>
                </c:pt>
                <c:pt idx="13">
                  <c:v>0.72047101449275353</c:v>
                </c:pt>
                <c:pt idx="14">
                  <c:v>0.51020348837209295</c:v>
                </c:pt>
                <c:pt idx="15">
                  <c:v>0.52189440993788827</c:v>
                </c:pt>
                <c:pt idx="16">
                  <c:v>0.71216117216117247</c:v>
                </c:pt>
                <c:pt idx="17">
                  <c:v>0.55728434504792357</c:v>
                </c:pt>
                <c:pt idx="18">
                  <c:v>0.46828337874659387</c:v>
                </c:pt>
                <c:pt idx="19">
                  <c:v>0.66157718120805364</c:v>
                </c:pt>
                <c:pt idx="20">
                  <c:v>0.52994065281899105</c:v>
                </c:pt>
                <c:pt idx="21">
                  <c:v>0.46813753581661888</c:v>
                </c:pt>
                <c:pt idx="22">
                  <c:v>0.67790035587188613</c:v>
                </c:pt>
                <c:pt idx="23">
                  <c:v>0.6560350877192983</c:v>
                </c:pt>
                <c:pt idx="24">
                  <c:v>1.3328061224489798</c:v>
                </c:pt>
                <c:pt idx="25">
                  <c:v>1.3186956521739133</c:v>
                </c:pt>
                <c:pt idx="26">
                  <c:v>1.338396624472574</c:v>
                </c:pt>
                <c:pt idx="27">
                  <c:v>1.8555367231638418</c:v>
                </c:pt>
                <c:pt idx="28">
                  <c:v>1.9455214723926382</c:v>
                </c:pt>
                <c:pt idx="29">
                  <c:v>1.0127309236947792</c:v>
                </c:pt>
                <c:pt idx="30">
                  <c:v>1.7392268041237111</c:v>
                </c:pt>
                <c:pt idx="31">
                  <c:v>1.7568393782383422</c:v>
                </c:pt>
                <c:pt idx="32">
                  <c:v>1.2837931034482757</c:v>
                </c:pt>
                <c:pt idx="33">
                  <c:v>1.5185929648241205</c:v>
                </c:pt>
                <c:pt idx="34">
                  <c:v>1.5464736842105262</c:v>
                </c:pt>
                <c:pt idx="35">
                  <c:v>1.3884433962264151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B-4A95-9774-9F1E6D184BB7}"/>
            </c:ext>
          </c:extLst>
        </c:ser>
        <c:ser>
          <c:idx val="2"/>
          <c:order val="2"/>
          <c:tx>
            <c:strRef>
              <c:f>MTBF!$K$7</c:f>
              <c:strCache>
                <c:ptCount val="1"/>
                <c:pt idx="0">
                  <c:v>MTBF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MTBF!$H$8:$H$43</c:f>
              <c:strCache>
                <c:ptCount val="36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  <c:pt idx="18">
                  <c:v>Lipiec</c:v>
                </c:pt>
                <c:pt idx="19">
                  <c:v>Sierpień</c:v>
                </c:pt>
                <c:pt idx="20">
                  <c:v>Wrzesień</c:v>
                </c:pt>
                <c:pt idx="21">
                  <c:v>Październik</c:v>
                </c:pt>
                <c:pt idx="22">
                  <c:v>Listopad</c:v>
                </c:pt>
                <c:pt idx="23">
                  <c:v>Grudzień</c:v>
                </c:pt>
                <c:pt idx="24">
                  <c:v>Styczeń</c:v>
                </c:pt>
                <c:pt idx="25">
                  <c:v>Luty</c:v>
                </c:pt>
                <c:pt idx="26">
                  <c:v>Marzec</c:v>
                </c:pt>
                <c:pt idx="27">
                  <c:v>Kwiecień</c:v>
                </c:pt>
                <c:pt idx="28">
                  <c:v>Maj</c:v>
                </c:pt>
                <c:pt idx="29">
                  <c:v>Czerwiec</c:v>
                </c:pt>
                <c:pt idx="30">
                  <c:v>Lipiec</c:v>
                </c:pt>
                <c:pt idx="31">
                  <c:v>Sierpień</c:v>
                </c:pt>
                <c:pt idx="32">
                  <c:v>Wrzesień</c:v>
                </c:pt>
                <c:pt idx="33">
                  <c:v>Październik</c:v>
                </c:pt>
                <c:pt idx="34">
                  <c:v>Listopad</c:v>
                </c:pt>
                <c:pt idx="35">
                  <c:v>Grudzień</c:v>
                </c:pt>
              </c:strCache>
            </c:strRef>
          </c:cat>
          <c:val>
            <c:numRef>
              <c:f>MTBF!$K$8:$K$43</c:f>
              <c:numCache>
                <c:formatCode>0.00</c:formatCode>
                <c:ptCount val="36"/>
                <c:pt idx="0">
                  <c:v>5.3877551020408161</c:v>
                </c:pt>
                <c:pt idx="1">
                  <c:v>4.7524752475247523</c:v>
                </c:pt>
                <c:pt idx="2">
                  <c:v>4.1652892561983474</c:v>
                </c:pt>
                <c:pt idx="3">
                  <c:v>4.4210526315789478</c:v>
                </c:pt>
                <c:pt idx="4">
                  <c:v>6.2222222222222223</c:v>
                </c:pt>
                <c:pt idx="5">
                  <c:v>3.4809160305343516</c:v>
                </c:pt>
                <c:pt idx="6">
                  <c:v>3.5844155844155843</c:v>
                </c:pt>
                <c:pt idx="7">
                  <c:v>4.9411764705882355</c:v>
                </c:pt>
                <c:pt idx="8">
                  <c:v>4.2352941176470598</c:v>
                </c:pt>
                <c:pt idx="9">
                  <c:v>5.4117647058823533</c:v>
                </c:pt>
                <c:pt idx="10">
                  <c:v>4.5148514851485153</c:v>
                </c:pt>
                <c:pt idx="11">
                  <c:v>3.6000000000000005</c:v>
                </c:pt>
                <c:pt idx="12">
                  <c:v>1.8129496402877698</c:v>
                </c:pt>
                <c:pt idx="13">
                  <c:v>1.7391304347826086</c:v>
                </c:pt>
                <c:pt idx="14">
                  <c:v>1.5348837209302326</c:v>
                </c:pt>
                <c:pt idx="15">
                  <c:v>1.5652173913043477</c:v>
                </c:pt>
                <c:pt idx="16">
                  <c:v>1.7582417582417582</c:v>
                </c:pt>
                <c:pt idx="17">
                  <c:v>1.610223642172524</c:v>
                </c:pt>
                <c:pt idx="18">
                  <c:v>1.5040871934604905</c:v>
                </c:pt>
                <c:pt idx="19">
                  <c:v>1.6912751677852351</c:v>
                </c:pt>
                <c:pt idx="20">
                  <c:v>1.5667655786350148</c:v>
                </c:pt>
                <c:pt idx="21">
                  <c:v>1.512893982808023</c:v>
                </c:pt>
                <c:pt idx="22">
                  <c:v>1.708185053380783</c:v>
                </c:pt>
                <c:pt idx="23">
                  <c:v>1.6842105263157894</c:v>
                </c:pt>
                <c:pt idx="24">
                  <c:v>2.3265306122448983</c:v>
                </c:pt>
                <c:pt idx="25">
                  <c:v>2.3188405797101455</c:v>
                </c:pt>
                <c:pt idx="26">
                  <c:v>2.3291139240506329</c:v>
                </c:pt>
                <c:pt idx="27">
                  <c:v>2.847457627118644</c:v>
                </c:pt>
                <c:pt idx="28">
                  <c:v>2.9447852760736195</c:v>
                </c:pt>
                <c:pt idx="29">
                  <c:v>2.024096385542169</c:v>
                </c:pt>
                <c:pt idx="30">
                  <c:v>2.7216494845360821</c:v>
                </c:pt>
                <c:pt idx="31">
                  <c:v>2.7357512953367875</c:v>
                </c:pt>
                <c:pt idx="32">
                  <c:v>2.2758620689655169</c:v>
                </c:pt>
                <c:pt idx="33">
                  <c:v>2.5326633165829149</c:v>
                </c:pt>
                <c:pt idx="34">
                  <c:v>2.5263157894736841</c:v>
                </c:pt>
                <c:pt idx="35">
                  <c:v>2.3773584905660377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B-4A95-9774-9F1E6D18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07008"/>
        <c:axId val="1416824592"/>
      </c:lineChart>
      <c:catAx>
        <c:axId val="14106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6824592"/>
        <c:crosses val="autoZero"/>
        <c:auto val="1"/>
        <c:lblAlgn val="ctr"/>
        <c:lblOffset val="100"/>
        <c:noMultiLvlLbl val="0"/>
      </c:catAx>
      <c:valAx>
        <c:axId val="14168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0607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pl-PL" sz="2000">
                <a:solidFill>
                  <a:schemeClr val="tx1"/>
                </a:solidFill>
              </a:rPr>
              <a:t>D/E/J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OEE!$J$15</c:f>
              <c:strCache>
                <c:ptCount val="1"/>
                <c:pt idx="0">
                  <c:v>D - dostępność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OEE!$C$16:$C$51</c:f>
              <c:strCache>
                <c:ptCount val="36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  <c:pt idx="18">
                  <c:v>Lipiec</c:v>
                </c:pt>
                <c:pt idx="19">
                  <c:v>Sierpień</c:v>
                </c:pt>
                <c:pt idx="20">
                  <c:v>Wrzesień</c:v>
                </c:pt>
                <c:pt idx="21">
                  <c:v>Październik</c:v>
                </c:pt>
                <c:pt idx="22">
                  <c:v>Listopad</c:v>
                </c:pt>
                <c:pt idx="23">
                  <c:v>Grudzień</c:v>
                </c:pt>
                <c:pt idx="24">
                  <c:v>Styczeń</c:v>
                </c:pt>
                <c:pt idx="25">
                  <c:v>Luty</c:v>
                </c:pt>
                <c:pt idx="26">
                  <c:v>Marzec</c:v>
                </c:pt>
                <c:pt idx="27">
                  <c:v>Kwiecień</c:v>
                </c:pt>
                <c:pt idx="28">
                  <c:v>Maj</c:v>
                </c:pt>
                <c:pt idx="29">
                  <c:v>Czerwiec</c:v>
                </c:pt>
                <c:pt idx="30">
                  <c:v>Lipiec</c:v>
                </c:pt>
                <c:pt idx="31">
                  <c:v>Sierpień</c:v>
                </c:pt>
                <c:pt idx="32">
                  <c:v>Wrzesień</c:v>
                </c:pt>
                <c:pt idx="33">
                  <c:v>Październik</c:v>
                </c:pt>
                <c:pt idx="34">
                  <c:v>Listopad</c:v>
                </c:pt>
                <c:pt idx="35">
                  <c:v>Grudzień</c:v>
                </c:pt>
              </c:strCache>
            </c:strRef>
          </c:cat>
          <c:val>
            <c:numRef>
              <c:f>OEE!$J$16:$J$51</c:f>
              <c:numCache>
                <c:formatCode>General</c:formatCode>
                <c:ptCount val="36"/>
                <c:pt idx="0">
                  <c:v>0.82289772727272725</c:v>
                </c:pt>
                <c:pt idx="1">
                  <c:v>0.79520833333333329</c:v>
                </c:pt>
                <c:pt idx="2">
                  <c:v>0.75307539682539681</c:v>
                </c:pt>
                <c:pt idx="3">
                  <c:v>0.76789682539682536</c:v>
                </c:pt>
                <c:pt idx="4">
                  <c:v>0.83793650793650787</c:v>
                </c:pt>
                <c:pt idx="5">
                  <c:v>0.70392543859649126</c:v>
                </c:pt>
                <c:pt idx="6">
                  <c:v>0.72916666666666663</c:v>
                </c:pt>
                <c:pt idx="7">
                  <c:v>0.80087301587301585</c:v>
                </c:pt>
                <c:pt idx="8">
                  <c:v>0.76184523809523819</c:v>
                </c:pt>
                <c:pt idx="9">
                  <c:v>0.82369565217391305</c:v>
                </c:pt>
                <c:pt idx="10">
                  <c:v>0.77013157894736839</c:v>
                </c:pt>
                <c:pt idx="11">
                  <c:v>0.70481481481481489</c:v>
                </c:pt>
                <c:pt idx="12">
                  <c:v>0.42107142857142865</c:v>
                </c:pt>
                <c:pt idx="13">
                  <c:v>0.41427083333333325</c:v>
                </c:pt>
                <c:pt idx="14">
                  <c:v>0.33240530303030302</c:v>
                </c:pt>
                <c:pt idx="15">
                  <c:v>0.33343253968253972</c:v>
                </c:pt>
                <c:pt idx="16">
                  <c:v>0.4050416666666668</c:v>
                </c:pt>
                <c:pt idx="17">
                  <c:v>0.34609126984126998</c:v>
                </c:pt>
                <c:pt idx="18">
                  <c:v>0.31134057971014484</c:v>
                </c:pt>
                <c:pt idx="19">
                  <c:v>0.39117063492063486</c:v>
                </c:pt>
                <c:pt idx="20">
                  <c:v>0.33823863636363632</c:v>
                </c:pt>
                <c:pt idx="21">
                  <c:v>0.3094318181818182</c:v>
                </c:pt>
                <c:pt idx="22">
                  <c:v>0.39685416666666667</c:v>
                </c:pt>
                <c:pt idx="23">
                  <c:v>0.38952083333333337</c:v>
                </c:pt>
                <c:pt idx="24">
                  <c:v>0.57287280701754395</c:v>
                </c:pt>
                <c:pt idx="25">
                  <c:v>0.56868750000000001</c:v>
                </c:pt>
                <c:pt idx="26">
                  <c:v>0.57463768115942038</c:v>
                </c:pt>
                <c:pt idx="27">
                  <c:v>0.65164682539682539</c:v>
                </c:pt>
                <c:pt idx="28">
                  <c:v>0.66066666666666662</c:v>
                </c:pt>
                <c:pt idx="29">
                  <c:v>0.50033730158730161</c:v>
                </c:pt>
                <c:pt idx="30">
                  <c:v>0.6390340909090908</c:v>
                </c:pt>
                <c:pt idx="31">
                  <c:v>0.64217803030303044</c:v>
                </c:pt>
                <c:pt idx="32">
                  <c:v>0.56409090909090909</c:v>
                </c:pt>
                <c:pt idx="33">
                  <c:v>0.59960317460317458</c:v>
                </c:pt>
                <c:pt idx="34">
                  <c:v>0.61214583333333328</c:v>
                </c:pt>
                <c:pt idx="35">
                  <c:v>0.58402777777777781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2-4AB6-963A-25D5F688C2B1}"/>
            </c:ext>
          </c:extLst>
        </c:ser>
        <c:ser>
          <c:idx val="1"/>
          <c:order val="1"/>
          <c:tx>
            <c:strRef>
              <c:f>OEE!$K$15</c:f>
              <c:strCache>
                <c:ptCount val="1"/>
                <c:pt idx="0">
                  <c:v>E - efektywność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OEE!$C$16:$C$51</c:f>
              <c:strCache>
                <c:ptCount val="36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  <c:pt idx="18">
                  <c:v>Lipiec</c:v>
                </c:pt>
                <c:pt idx="19">
                  <c:v>Sierpień</c:v>
                </c:pt>
                <c:pt idx="20">
                  <c:v>Wrzesień</c:v>
                </c:pt>
                <c:pt idx="21">
                  <c:v>Październik</c:v>
                </c:pt>
                <c:pt idx="22">
                  <c:v>Listopad</c:v>
                </c:pt>
                <c:pt idx="23">
                  <c:v>Grudzień</c:v>
                </c:pt>
                <c:pt idx="24">
                  <c:v>Styczeń</c:v>
                </c:pt>
                <c:pt idx="25">
                  <c:v>Luty</c:v>
                </c:pt>
                <c:pt idx="26">
                  <c:v>Marzec</c:v>
                </c:pt>
                <c:pt idx="27">
                  <c:v>Kwiecień</c:v>
                </c:pt>
                <c:pt idx="28">
                  <c:v>Maj</c:v>
                </c:pt>
                <c:pt idx="29">
                  <c:v>Czerwiec</c:v>
                </c:pt>
                <c:pt idx="30">
                  <c:v>Lipiec</c:v>
                </c:pt>
                <c:pt idx="31">
                  <c:v>Sierpień</c:v>
                </c:pt>
                <c:pt idx="32">
                  <c:v>Wrzesień</c:v>
                </c:pt>
                <c:pt idx="33">
                  <c:v>Październik</c:v>
                </c:pt>
                <c:pt idx="34">
                  <c:v>Listopad</c:v>
                </c:pt>
                <c:pt idx="35">
                  <c:v>Grudzień</c:v>
                </c:pt>
              </c:strCache>
            </c:strRef>
          </c:cat>
          <c:val>
            <c:numRef>
              <c:f>OEE!$K$16:$K$51</c:f>
              <c:numCache>
                <c:formatCode>General</c:formatCode>
                <c:ptCount val="36"/>
                <c:pt idx="0">
                  <c:v>0.35535685516352494</c:v>
                </c:pt>
                <c:pt idx="1">
                  <c:v>0.25622216400314385</c:v>
                </c:pt>
                <c:pt idx="2">
                  <c:v>0.34234488209722042</c:v>
                </c:pt>
                <c:pt idx="3">
                  <c:v>0.41216216216216228</c:v>
                </c:pt>
                <c:pt idx="4">
                  <c:v>0.38367351771168784</c:v>
                </c:pt>
                <c:pt idx="5">
                  <c:v>0.41367955388018324</c:v>
                </c:pt>
                <c:pt idx="6">
                  <c:v>0.32018881987577652</c:v>
                </c:pt>
                <c:pt idx="7">
                  <c:v>0.38905955802199982</c:v>
                </c:pt>
                <c:pt idx="8">
                  <c:v>0.34667031278485294</c:v>
                </c:pt>
                <c:pt idx="9">
                  <c:v>0.32796472244215724</c:v>
                </c:pt>
                <c:pt idx="10">
                  <c:v>0.41320974998576221</c:v>
                </c:pt>
                <c:pt idx="11">
                  <c:v>0.34492249080399368</c:v>
                </c:pt>
                <c:pt idx="12">
                  <c:v>0.83546791065875037</c:v>
                </c:pt>
                <c:pt idx="13">
                  <c:v>0.77494593915011334</c:v>
                </c:pt>
                <c:pt idx="14">
                  <c:v>0.7645490285453822</c:v>
                </c:pt>
                <c:pt idx="15">
                  <c:v>0.68395120499851236</c:v>
                </c:pt>
                <c:pt idx="16">
                  <c:v>0.84315399650241751</c:v>
                </c:pt>
                <c:pt idx="17">
                  <c:v>0.61777790517686171</c:v>
                </c:pt>
                <c:pt idx="18">
                  <c:v>0.77169789363435359</c:v>
                </c:pt>
                <c:pt idx="19">
                  <c:v>0.84845549074308912</c:v>
                </c:pt>
                <c:pt idx="20">
                  <c:v>0.70142225208578302</c:v>
                </c:pt>
                <c:pt idx="21">
                  <c:v>0.74557473374954086</c:v>
                </c:pt>
                <c:pt idx="22">
                  <c:v>0.80000524961940267</c:v>
                </c:pt>
                <c:pt idx="23">
                  <c:v>0.84032732523934339</c:v>
                </c:pt>
                <c:pt idx="24">
                  <c:v>0.59568962217203225</c:v>
                </c:pt>
                <c:pt idx="25">
                  <c:v>0.62896288969483838</c:v>
                </c:pt>
                <c:pt idx="26">
                  <c:v>0.58767023959646914</c:v>
                </c:pt>
                <c:pt idx="27">
                  <c:v>0.68717230460067602</c:v>
                </c:pt>
                <c:pt idx="28">
                  <c:v>0.54352926337033314</c:v>
                </c:pt>
                <c:pt idx="29">
                  <c:v>0.37543225645658751</c:v>
                </c:pt>
                <c:pt idx="30">
                  <c:v>0.6418363415429299</c:v>
                </c:pt>
                <c:pt idx="31">
                  <c:v>0.6989323738461084</c:v>
                </c:pt>
                <c:pt idx="32">
                  <c:v>0.58420292774644111</c:v>
                </c:pt>
                <c:pt idx="33">
                  <c:v>0.64201853077432181</c:v>
                </c:pt>
                <c:pt idx="34">
                  <c:v>0.58762549773678652</c:v>
                </c:pt>
                <c:pt idx="35">
                  <c:v>0.58751642143983185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2-4AB6-963A-25D5F688C2B1}"/>
            </c:ext>
          </c:extLst>
        </c:ser>
        <c:ser>
          <c:idx val="2"/>
          <c:order val="2"/>
          <c:tx>
            <c:strRef>
              <c:f>OEE!$L$15</c:f>
              <c:strCache>
                <c:ptCount val="1"/>
                <c:pt idx="0">
                  <c:v>J - jakość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OEE!$C$16:$C$51</c:f>
              <c:strCache>
                <c:ptCount val="36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  <c:pt idx="18">
                  <c:v>Lipiec</c:v>
                </c:pt>
                <c:pt idx="19">
                  <c:v>Sierpień</c:v>
                </c:pt>
                <c:pt idx="20">
                  <c:v>Wrzesień</c:v>
                </c:pt>
                <c:pt idx="21">
                  <c:v>Październik</c:v>
                </c:pt>
                <c:pt idx="22">
                  <c:v>Listopad</c:v>
                </c:pt>
                <c:pt idx="23">
                  <c:v>Grudzień</c:v>
                </c:pt>
                <c:pt idx="24">
                  <c:v>Styczeń</c:v>
                </c:pt>
                <c:pt idx="25">
                  <c:v>Luty</c:v>
                </c:pt>
                <c:pt idx="26">
                  <c:v>Marzec</c:v>
                </c:pt>
                <c:pt idx="27">
                  <c:v>Kwiecień</c:v>
                </c:pt>
                <c:pt idx="28">
                  <c:v>Maj</c:v>
                </c:pt>
                <c:pt idx="29">
                  <c:v>Czerwiec</c:v>
                </c:pt>
                <c:pt idx="30">
                  <c:v>Lipiec</c:v>
                </c:pt>
                <c:pt idx="31">
                  <c:v>Sierpień</c:v>
                </c:pt>
                <c:pt idx="32">
                  <c:v>Wrzesień</c:v>
                </c:pt>
                <c:pt idx="33">
                  <c:v>Październik</c:v>
                </c:pt>
                <c:pt idx="34">
                  <c:v>Listopad</c:v>
                </c:pt>
                <c:pt idx="35">
                  <c:v>Grudzień</c:v>
                </c:pt>
              </c:strCache>
            </c:strRef>
          </c:cat>
          <c:val>
            <c:numRef>
              <c:f>OEE!$L$16:$L$51</c:f>
              <c:numCache>
                <c:formatCode>General</c:formatCode>
                <c:ptCount val="36"/>
                <c:pt idx="0">
                  <c:v>0.7513649699803755</c:v>
                </c:pt>
                <c:pt idx="1">
                  <c:v>0.73478527607361965</c:v>
                </c:pt>
                <c:pt idx="2">
                  <c:v>0.73023850019624892</c:v>
                </c:pt>
                <c:pt idx="3">
                  <c:v>0.76516315080086517</c:v>
                </c:pt>
                <c:pt idx="4">
                  <c:v>0.71752667666462999</c:v>
                </c:pt>
                <c:pt idx="5">
                  <c:v>0.74169911211187844</c:v>
                </c:pt>
                <c:pt idx="6">
                  <c:v>0.70809925820168229</c:v>
                </c:pt>
                <c:pt idx="7">
                  <c:v>0.76276744778400407</c:v>
                </c:pt>
                <c:pt idx="8">
                  <c:v>0.74141881587547231</c:v>
                </c:pt>
                <c:pt idx="9">
                  <c:v>0.75406889799421939</c:v>
                </c:pt>
                <c:pt idx="10">
                  <c:v>0.78022341517872529</c:v>
                </c:pt>
                <c:pt idx="11">
                  <c:v>0.73119917731522921</c:v>
                </c:pt>
                <c:pt idx="12">
                  <c:v>0.80739186590187417</c:v>
                </c:pt>
                <c:pt idx="13">
                  <c:v>0.84276239795454844</c:v>
                </c:pt>
                <c:pt idx="14">
                  <c:v>0.82776891777085537</c:v>
                </c:pt>
                <c:pt idx="15">
                  <c:v>0.82931667507699802</c:v>
                </c:pt>
                <c:pt idx="16">
                  <c:v>0.85467833046618591</c:v>
                </c:pt>
                <c:pt idx="17">
                  <c:v>0.85034196679627683</c:v>
                </c:pt>
                <c:pt idx="18">
                  <c:v>0.81673754373265772</c:v>
                </c:pt>
                <c:pt idx="19">
                  <c:v>0.83801330758699855</c:v>
                </c:pt>
                <c:pt idx="20">
                  <c:v>0.85617121827775866</c:v>
                </c:pt>
                <c:pt idx="21">
                  <c:v>0.84667356253899451</c:v>
                </c:pt>
                <c:pt idx="22">
                  <c:v>0.86948219406403182</c:v>
                </c:pt>
                <c:pt idx="23">
                  <c:v>0.85603630438656786</c:v>
                </c:pt>
                <c:pt idx="24">
                  <c:v>0.91594478574917104</c:v>
                </c:pt>
                <c:pt idx="25">
                  <c:v>0.91319719491170026</c:v>
                </c:pt>
                <c:pt idx="26">
                  <c:v>0.92916114565283869</c:v>
                </c:pt>
                <c:pt idx="27">
                  <c:v>0.90942362908085494</c:v>
                </c:pt>
                <c:pt idx="28">
                  <c:v>0.93691258035320601</c:v>
                </c:pt>
                <c:pt idx="29">
                  <c:v>0.91462949132852045</c:v>
                </c:pt>
                <c:pt idx="30">
                  <c:v>0.91388609266630338</c:v>
                </c:pt>
                <c:pt idx="31">
                  <c:v>0.92645166190550532</c:v>
                </c:pt>
                <c:pt idx="32">
                  <c:v>0.91686733831803635</c:v>
                </c:pt>
                <c:pt idx="33">
                  <c:v>0.95444752548732592</c:v>
                </c:pt>
                <c:pt idx="34">
                  <c:v>0.91931635217940255</c:v>
                </c:pt>
                <c:pt idx="35">
                  <c:v>0.94185155992330349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2-4AB6-963A-25D5F688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590208"/>
        <c:axId val="1412817344"/>
      </c:lineChart>
      <c:catAx>
        <c:axId val="14105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2817344"/>
        <c:crosses val="autoZero"/>
        <c:auto val="1"/>
        <c:lblAlgn val="ctr"/>
        <c:lblOffset val="100"/>
        <c:noMultiLvlLbl val="0"/>
      </c:catAx>
      <c:valAx>
        <c:axId val="1412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0590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436777872201716E-2"/>
          <c:y val="0.12567704882976349"/>
          <c:w val="0.39096156432965168"/>
          <c:h val="4.5807344278769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358735470721789E-2"/>
          <c:y val="0.10785763760350613"/>
          <c:w val="0.9358818826426446"/>
          <c:h val="0.69607113327097681"/>
        </c:manualLayout>
      </c:layout>
      <c:lineChart>
        <c:grouping val="standard"/>
        <c:varyColors val="0"/>
        <c:ser>
          <c:idx val="0"/>
          <c:order val="0"/>
          <c:tx>
            <c:strRef>
              <c:f>OEE!$M$15</c:f>
              <c:strCache>
                <c:ptCount val="1"/>
                <c:pt idx="0">
                  <c:v>OEE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OEE!$C$16:$C$51</c:f>
              <c:strCache>
                <c:ptCount val="36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  <c:pt idx="18">
                  <c:v>Lipiec</c:v>
                </c:pt>
                <c:pt idx="19">
                  <c:v>Sierpień</c:v>
                </c:pt>
                <c:pt idx="20">
                  <c:v>Wrzesień</c:v>
                </c:pt>
                <c:pt idx="21">
                  <c:v>Październik</c:v>
                </c:pt>
                <c:pt idx="22">
                  <c:v>Listopad</c:v>
                </c:pt>
                <c:pt idx="23">
                  <c:v>Grudzień</c:v>
                </c:pt>
                <c:pt idx="24">
                  <c:v>Styczeń</c:v>
                </c:pt>
                <c:pt idx="25">
                  <c:v>Luty</c:v>
                </c:pt>
                <c:pt idx="26">
                  <c:v>Marzec</c:v>
                </c:pt>
                <c:pt idx="27">
                  <c:v>Kwiecień</c:v>
                </c:pt>
                <c:pt idx="28">
                  <c:v>Maj</c:v>
                </c:pt>
                <c:pt idx="29">
                  <c:v>Czerwiec</c:v>
                </c:pt>
                <c:pt idx="30">
                  <c:v>Lipiec</c:v>
                </c:pt>
                <c:pt idx="31">
                  <c:v>Sierpień</c:v>
                </c:pt>
                <c:pt idx="32">
                  <c:v>Wrzesień</c:v>
                </c:pt>
                <c:pt idx="33">
                  <c:v>Październik</c:v>
                </c:pt>
                <c:pt idx="34">
                  <c:v>Listopad</c:v>
                </c:pt>
                <c:pt idx="35">
                  <c:v>Grudzień</c:v>
                </c:pt>
              </c:strCache>
            </c:strRef>
          </c:cat>
          <c:val>
            <c:numRef>
              <c:f>OEE!$M$16:$M$51</c:f>
              <c:numCache>
                <c:formatCode>General</c:formatCode>
                <c:ptCount val="36"/>
                <c:pt idx="0">
                  <c:v>0.21971590909090902</c:v>
                </c:pt>
                <c:pt idx="1">
                  <c:v>0.14971250000000003</c:v>
                </c:pt>
                <c:pt idx="2">
                  <c:v>0.1882638888888889</c:v>
                </c:pt>
                <c:pt idx="3">
                  <c:v>0.24217261904761914</c:v>
                </c:pt>
                <c:pt idx="4">
                  <c:v>0.23068055555555553</c:v>
                </c:pt>
                <c:pt idx="5">
                  <c:v>0.21598245614035094</c:v>
                </c:pt>
                <c:pt idx="6">
                  <c:v>0.16532065217391312</c:v>
                </c:pt>
                <c:pt idx="7">
                  <c:v>0.23766865079365079</c:v>
                </c:pt>
                <c:pt idx="8">
                  <c:v>0.19581547619047618</c:v>
                </c:pt>
                <c:pt idx="9">
                  <c:v>0.20370652173913054</c:v>
                </c:pt>
                <c:pt idx="10">
                  <c:v>0.24828728070175435</c:v>
                </c:pt>
                <c:pt idx="11">
                  <c:v>0.17775925925925928</c:v>
                </c:pt>
                <c:pt idx="12">
                  <c:v>0.28403373015873018</c:v>
                </c:pt>
                <c:pt idx="13">
                  <c:v>0.27055833333333335</c:v>
                </c:pt>
                <c:pt idx="14">
                  <c:v>0.21036931818181823</c:v>
                </c:pt>
                <c:pt idx="15">
                  <c:v>0.18912698412698414</c:v>
                </c:pt>
                <c:pt idx="16">
                  <c:v>0.29188333333333344</c:v>
                </c:pt>
                <c:pt idx="17">
                  <c:v>0.18180952380952384</c:v>
                </c:pt>
                <c:pt idx="18">
                  <c:v>0.19623007246376806</c:v>
                </c:pt>
                <c:pt idx="19">
                  <c:v>0.27812896825396827</c:v>
                </c:pt>
                <c:pt idx="20">
                  <c:v>0.20312499999999994</c:v>
                </c:pt>
                <c:pt idx="21">
                  <c:v>0.19533143939393938</c:v>
                </c:pt>
                <c:pt idx="22">
                  <c:v>0.27604791666666667</c:v>
                </c:pt>
                <c:pt idx="23">
                  <c:v>0.28020208333333341</c:v>
                </c:pt>
                <c:pt idx="24">
                  <c:v>0.31257017543859655</c:v>
                </c:pt>
                <c:pt idx="25">
                  <c:v>0.32663541666666673</c:v>
                </c:pt>
                <c:pt idx="26">
                  <c:v>0.31377536231884062</c:v>
                </c:pt>
                <c:pt idx="27">
                  <c:v>0.40723412698412703</c:v>
                </c:pt>
                <c:pt idx="28">
                  <c:v>0.33643750000000011</c:v>
                </c:pt>
                <c:pt idx="29">
                  <c:v>0.1718065299715118</c:v>
                </c:pt>
                <c:pt idx="30">
                  <c:v>0.37483522727272717</c:v>
                </c:pt>
                <c:pt idx="31">
                  <c:v>0.41582765151515155</c:v>
                </c:pt>
                <c:pt idx="32">
                  <c:v>0.30214772727272732</c:v>
                </c:pt>
                <c:pt idx="33">
                  <c:v>0.36742063492063504</c:v>
                </c:pt>
                <c:pt idx="34">
                  <c:v>0.33068958333333326</c:v>
                </c:pt>
                <c:pt idx="35">
                  <c:v>0.32317367360381272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D-4BD8-8231-3FB83A4F8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595968"/>
        <c:axId val="1599048208"/>
      </c:lineChart>
      <c:catAx>
        <c:axId val="14105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048208"/>
        <c:crosses val="autoZero"/>
        <c:auto val="1"/>
        <c:lblAlgn val="ctr"/>
        <c:lblOffset val="100"/>
        <c:noMultiLvlLbl val="0"/>
      </c:catAx>
      <c:valAx>
        <c:axId val="15990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05959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1042284782895797E-2"/>
          <c:y val="0.1117680737848377"/>
          <c:w val="8.7948856576962123E-2"/>
          <c:h val="6.778172437777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85992</xdr:colOff>
      <xdr:row>2</xdr:row>
      <xdr:rowOff>66765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D96EF8A-1A50-45FA-8FA0-BB1F1E53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914792" cy="647790"/>
        </a:xfrm>
        <a:prstGeom prst="rect">
          <a:avLst/>
        </a:prstGeom>
        <a:ln w="31750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219075</xdr:colOff>
      <xdr:row>3</xdr:row>
      <xdr:rowOff>0</xdr:rowOff>
    </xdr:from>
    <xdr:to>
      <xdr:col>4</xdr:col>
      <xdr:colOff>466725</xdr:colOff>
      <xdr:row>4</xdr:row>
      <xdr:rowOff>75611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E0DE6C2-4ECA-778F-4FAB-76229B2C1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962025"/>
          <a:ext cx="2686050" cy="266111"/>
        </a:xfrm>
        <a:prstGeom prst="rect">
          <a:avLst/>
        </a:prstGeom>
        <a:ln w="31750"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0</xdr:rowOff>
    </xdr:from>
    <xdr:to>
      <xdr:col>6</xdr:col>
      <xdr:colOff>476711</xdr:colOff>
      <xdr:row>4</xdr:row>
      <xdr:rowOff>85817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8A3D3E1-410F-A940-B083-CF4241D12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90500"/>
          <a:ext cx="3305636" cy="657317"/>
        </a:xfrm>
        <a:prstGeom prst="rect">
          <a:avLst/>
        </a:prstGeom>
        <a:ln w="31750"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19</xdr:col>
      <xdr:colOff>142769</xdr:colOff>
      <xdr:row>2</xdr:row>
      <xdr:rowOff>76237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7CF3DEA-22E8-8FF7-EE95-2C44B0D75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8992855" cy="266737"/>
        </a:xfrm>
        <a:prstGeom prst="rect">
          <a:avLst/>
        </a:prstGeom>
        <a:ln w="31750"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5</xdr:col>
      <xdr:colOff>124183</xdr:colOff>
      <xdr:row>4</xdr:row>
      <xdr:rowOff>53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971CB83-3792-28CF-EE2B-B57FA6BF8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2562583" cy="381053"/>
        </a:xfrm>
        <a:prstGeom prst="rect">
          <a:avLst/>
        </a:prstGeom>
        <a:ln w="31750">
          <a:solidFill>
            <a:schemeClr val="accent1"/>
          </a:solidFill>
        </a:ln>
      </xdr:spPr>
    </xdr:pic>
    <xdr:clientData/>
  </xdr:twoCellAnchor>
  <xdr:twoCellAnchor>
    <xdr:from>
      <xdr:col>12</xdr:col>
      <xdr:colOff>72836</xdr:colOff>
      <xdr:row>2</xdr:row>
      <xdr:rowOff>45942</xdr:rowOff>
    </xdr:from>
    <xdr:to>
      <xdr:col>26</xdr:col>
      <xdr:colOff>112058</xdr:colOff>
      <xdr:row>24</xdr:row>
      <xdr:rowOff>134469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B88D0CA-DD16-9E20-95C0-0C5BBF97A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657259</xdr:colOff>
      <xdr:row>9</xdr:row>
      <xdr:rowOff>28575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B9497F0-CB95-4B9C-BE02-037FCF25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524534" cy="1552575"/>
        </a:xfrm>
        <a:prstGeom prst="rect">
          <a:avLst/>
        </a:prstGeom>
        <a:ln w="31750">
          <a:solidFill>
            <a:schemeClr val="accent1"/>
          </a:solidFill>
        </a:ln>
      </xdr:spPr>
    </xdr:pic>
    <xdr:clientData/>
  </xdr:twoCellAnchor>
  <xdr:twoCellAnchor>
    <xdr:from>
      <xdr:col>14</xdr:col>
      <xdr:colOff>172672</xdr:colOff>
      <xdr:row>11</xdr:row>
      <xdr:rowOff>33210</xdr:rowOff>
    </xdr:from>
    <xdr:to>
      <xdr:col>30</xdr:col>
      <xdr:colOff>280147</xdr:colOff>
      <xdr:row>37</xdr:row>
      <xdr:rowOff>31580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AFA4ABF-F86A-441C-9856-E64E38A7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147203</xdr:colOff>
      <xdr:row>37</xdr:row>
      <xdr:rowOff>152399</xdr:rowOff>
    </xdr:from>
    <xdr:to>
      <xdr:col>30</xdr:col>
      <xdr:colOff>346364</xdr:colOff>
      <xdr:row>66</xdr:row>
      <xdr:rowOff>155864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5B5D6B1-4536-D62A-5D79-A863F3522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8FB81-A7AD-4BD8-84C6-F851EEC66002}" autoFormatId="16" applyNumberFormats="0" applyBorderFormats="0" applyFontFormats="0" applyPatternFormats="0" applyAlignmentFormats="0" applyWidthHeightFormats="0">
  <queryTableRefresh nextId="24" unboundColumnsRight="8">
    <queryTableFields count="22">
      <queryTableField id="1" name="Zestaw Danych" tableColumnId="1"/>
      <queryTableField id="2" name="Data" tableColumnId="2"/>
      <queryTableField id="3" name="Rok" tableColumnId="3"/>
      <queryTableField id="4" name="Miesiac" tableColumnId="4"/>
      <queryTableField id="5" name="Tydzien" tableColumnId="5"/>
      <queryTableField id="6" name="Nominalny Czas Pracy" tableColumnId="6"/>
      <queryTableField id="7" name="Nominalna Wydajnosc Produkcji" tableColumnId="7"/>
      <queryTableField id="8" name="Nominalna Ilosc Produkcji" tableColumnId="8"/>
      <queryTableField id="9" name="Rzeczywisty Czas Pracy" tableColumnId="9"/>
      <queryTableField id="10" name="Teoretyczna Ilosc Produkcji" tableColumnId="10"/>
      <queryTableField id="11" name="Rzeczywista Ilosc Produkcji" tableColumnId="11"/>
      <queryTableField id="12" name="Ilosc Produktow Prawidlowych" tableColumnId="12"/>
      <queryTableField id="13" name="Ilosc Awarii" tableColumnId="13"/>
      <queryTableField id="14" name="Czas Naprawy" tableColumnId="14"/>
      <queryTableField id="16" dataBound="0" tableColumnId="16"/>
      <queryTableField id="17" dataBound="0" tableColumnId="15"/>
      <queryTableField id="18" dataBound="0" tableColumnId="17"/>
      <queryTableField id="19" dataBound="0" tableColumnId="18"/>
      <queryTableField id="20" dataBound="0" tableColumnId="19"/>
      <queryTableField id="21" dataBound="0" tableColumnId="20"/>
      <queryTableField id="22" dataBound="0" tableColumnId="21"/>
      <queryTableField id="23" dataBound="0" tableColumnId="2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05483-11A0-49B8-9009-ABAE750D802B}" name="Zestaw_6" displayName="Zestaw_6" ref="A1:V755" tableType="queryTable" totalsRowShown="0" headerRowDxfId="16" headerRowBorderDxfId="15">
  <autoFilter ref="A1:V755" xr:uid="{D5305483-11A0-49B8-9009-ABAE750D802B}"/>
  <tableColumns count="22">
    <tableColumn id="1" xr3:uid="{75BE229D-894D-4979-9897-6826E163EB2D}" uniqueName="1" name="Zestaw Danych" queryTableFieldId="1" dataDxfId="14"/>
    <tableColumn id="2" xr3:uid="{55364AD5-306F-4280-895B-2DFAAAC9E467}" uniqueName="2" name="Data" queryTableFieldId="2" dataDxfId="13"/>
    <tableColumn id="3" xr3:uid="{D3A4C6D5-AD31-4A62-8E03-17E3492E4C4F}" uniqueName="3" name="Rok" queryTableFieldId="3"/>
    <tableColumn id="4" xr3:uid="{95F46A9E-5E84-4B1F-9647-85F35CC88B1F}" uniqueName="4" name="Miesiac" queryTableFieldId="4"/>
    <tableColumn id="5" xr3:uid="{21BE8C7F-6857-424B-9746-15C9F5609DD0}" uniqueName="5" name="Tydzien" queryTableFieldId="5"/>
    <tableColumn id="6" xr3:uid="{858CFC6B-566A-473A-854D-4057739D0F36}" uniqueName="6" name="Nominalny Czas Pracy" queryTableFieldId="6"/>
    <tableColumn id="7" xr3:uid="{79B70FE3-D7EF-47DE-BE24-8BF1807804FB}" uniqueName="7" name="Nominalna Wydajnosc Produkcji" queryTableFieldId="7"/>
    <tableColumn id="8" xr3:uid="{EB21564D-8240-4479-B941-AB6B9BE82EFD}" uniqueName="8" name="Nominalna Ilosc Produkcji" queryTableFieldId="8"/>
    <tableColumn id="9" xr3:uid="{3F646050-724B-4C18-AC6D-2EBF345A0207}" uniqueName="9" name="Rzeczywisty Czas Pracy" queryTableFieldId="9"/>
    <tableColumn id="10" xr3:uid="{CCC27164-4C2A-4CA6-A053-0E57D0DC3DA2}" uniqueName="10" name="Teoretyczna Ilosc Produkcji" queryTableFieldId="10"/>
    <tableColumn id="11" xr3:uid="{9B491CFE-5A58-49A5-A6BF-7BE6DC5BCD59}" uniqueName="11" name="Rzeczywista Ilosc Produkcji" queryTableFieldId="11"/>
    <tableColumn id="12" xr3:uid="{C700D5A5-160A-4333-BB9D-1942461B6278}" uniqueName="12" name="Ilosc Produktow Prawidlowych" queryTableFieldId="12"/>
    <tableColumn id="13" xr3:uid="{BD199EC7-1AA9-4A4F-BDB9-83E931C17F36}" uniqueName="13" name="Ilosc Awarii" queryTableFieldId="13"/>
    <tableColumn id="14" xr3:uid="{0374D8F4-29BA-43CC-B30E-5370A0921080}" uniqueName="14" name="Czas Naprawy" queryTableFieldId="14"/>
    <tableColumn id="16" xr3:uid="{725D6C6E-91CA-4794-91E9-121721D1ED01}" uniqueName="16" name="Ilość defektów" queryTableFieldId="16">
      <calculatedColumnFormula>Zestaw_6[[#This Row],[Rzeczywista Ilosc Produkcji]]-Zestaw_6[[#This Row],[Ilosc Produktow Prawidlowych]]</calculatedColumnFormula>
    </tableColumn>
    <tableColumn id="15" xr3:uid="{4A052C2A-B3D4-45D9-9A6D-8C8DBCC7010B}" uniqueName="15" name="MTTR" queryTableFieldId="17">
      <calculatedColumnFormula>Zestaw_6[[#This Row],[Czas Naprawy]]/(Zestaw_6[[#This Row],[Ilosc Awarii]]+1)</calculatedColumnFormula>
    </tableColumn>
    <tableColumn id="17" xr3:uid="{ED2F50EE-131E-4D8B-8CF0-B5BD0F8A6D87}" uniqueName="17" name="MTTF" queryTableFieldId="18">
      <calculatedColumnFormula>(Zestaw_6[[#This Row],[Nominalny Czas Pracy]]-Zestaw_6[[#This Row],[Czas Naprawy]])/(Zestaw_6[[#This Row],[Ilosc Awarii]]+1)</calculatedColumnFormula>
    </tableColumn>
    <tableColumn id="18" xr3:uid="{1E76D641-304D-4C39-80F3-2BDE7CCBA657}" uniqueName="18" name="MTBF" queryTableFieldId="19">
      <calculatedColumnFormula>Zestaw_6[[#This Row],[MTTR]]+Zestaw_6[[#This Row],[MTTF]]</calculatedColumnFormula>
    </tableColumn>
    <tableColumn id="19" xr3:uid="{2860D67D-5687-4615-A527-A693F413F2C5}" uniqueName="19" name="D" queryTableFieldId="20">
      <calculatedColumnFormula>(Zestaw_6[[#This Row],[Nominalny Czas Pracy]]-Zestaw_6[[#This Row],[Czas Naprawy]])/Zestaw_6[[#This Row],[Nominalny Czas Pracy]]</calculatedColumnFormula>
    </tableColumn>
    <tableColumn id="20" xr3:uid="{EFAA1C7B-79AC-4514-9962-C9E33CF220FC}" uniqueName="20" name="E" queryTableFieldId="21">
      <calculatedColumnFormula>($AA$3*Zestaw_6[[#This Row],[Rzeczywista Ilosc Produkcji]])/(Zestaw_6[[#This Row],[Rzeczywisty Czas Pracy]]+1)</calculatedColumnFormula>
    </tableColumn>
    <tableColumn id="21" xr3:uid="{F64CC648-5C6A-4C84-AF18-B03C7DC2360A}" uniqueName="21" name="J" queryTableFieldId="22">
      <calculatedColumnFormula>(Zestaw_6[[#This Row],[Rzeczywista Ilosc Produkcji]]-Zestaw_6[[#This Row],[Ilość defektów]])/(Zestaw_6[[#This Row],[Rzeczywista Ilosc Produkcji]]+1)</calculatedColumnFormula>
    </tableColumn>
    <tableColumn id="22" xr3:uid="{FF5A4C88-4164-4A5D-B164-7B44A6BA1424}" uniqueName="22" name="OEE" queryTableFieldId="23">
      <calculatedColumnFormula>Zestaw_6[[#This Row],[D]]*Zestaw_6[[#This Row],[E]]*Zestaw_6[[#This Row],[J]]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1897FD-9E94-46D5-9636-FBA336A9BC91}" name="Tabela8" displayName="Tabela8" ref="G2:J38" totalsRowShown="0" headerRowDxfId="5">
  <autoFilter ref="G2:J38" xr:uid="{751897FD-9E94-46D5-9636-FBA336A9BC91}"/>
  <tableColumns count="4">
    <tableColumn id="2" xr3:uid="{87A3BE11-8810-43B0-804A-51EC837AB41F}" name="MIESIĄC" dataDxfId="4"/>
    <tableColumn id="3" xr3:uid="{4D6DBF13-A0B0-4F1E-ABE0-64DDA2A83DD7}" name="N - Liczba awarii"/>
    <tableColumn id="4" xr3:uid="{6E51B328-7804-40CB-AD18-AA2AA06582F1}" name="Ta - Czas awarii [h]"/>
    <tableColumn id="5" xr3:uid="{82235FA1-1190-4B40-9C73-D5AFD79FB194}" name="MTTR " dataDxfId="3">
      <calculatedColumnFormula>Tabela8[[#This Row],[Ta - Czas awarii '[h']]]/(Tabela8[[#This Row],[N - Liczba awarii]]+1)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2E2CC2-66B8-4B54-92B0-C201A8A1637D}" name="Tabela813" displayName="Tabela813" ref="I7:M43" totalsRowShown="0" headerRowDxfId="12">
  <autoFilter ref="I7:M43" xr:uid="{512E2CC2-66B8-4B54-92B0-C201A8A1637D}"/>
  <tableColumns count="5">
    <tableColumn id="2" xr3:uid="{2B8323DD-E786-490E-91B1-F7F6831277D4}" name="MIESIĄC" dataDxfId="11"/>
    <tableColumn id="3" xr3:uid="{69E4EFA7-9FA2-4C35-B637-7C048921F226}" name="N - Liczba awarii"/>
    <tableColumn id="4" xr3:uid="{670A7C63-21C6-4B14-8FBD-E7E48D409499}" name="Ta - Czas awarii [h]"/>
    <tableColumn id="6" xr3:uid="{D7102F1F-A1B5-4686-818F-DF2D3605ABFB}" name="Td - Nominalny czas pracy dla miesiąca [h]" dataDxfId="10">
      <calculatedColumnFormula>SUMIFS('Zestaw 6'!F:F,'Zestaw 6'!C:C,"2019",'Zestaw 6'!D:D,"1")</calculatedColumnFormula>
    </tableColumn>
    <tableColumn id="5" xr3:uid="{B7E0B2CE-DCE3-4CD3-AE9F-545F9169C708}" name="MTTF " dataDxfId="9">
      <calculatedColumnFormula>(Tabela813[[#This Row],[Td - Nominalny czas pracy dla miesiąca '[h']]] -Tabela813[[#This Row],[Ta - Czas awarii '[h']]])/(Tabela813[[#This Row],[N - Liczba awarii]]+1)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B2176F-576E-4DA6-8126-EE320762528A}" name="Tabela3" displayName="Tabela3" ref="I7:K43" totalsRowShown="0">
  <autoFilter ref="I7:K43" xr:uid="{59B2176F-576E-4DA6-8126-EE320762528A}"/>
  <tableColumns count="3">
    <tableColumn id="1" xr3:uid="{C3F6634F-101E-4B2B-A284-BB6BF98CBF27}" name="MTTR" dataDxfId="2">
      <calculatedColumnFormula>MTTR!J3</calculatedColumnFormula>
    </tableColumn>
    <tableColumn id="2" xr3:uid="{DAB0FCD1-70B0-464D-8F6A-45C23DC87CFF}" name="MTTF" dataDxfId="1">
      <calculatedColumnFormula>Tabela813[[#This Row],[MTTF ]]</calculatedColumnFormula>
    </tableColumn>
    <tableColumn id="3" xr3:uid="{392E084E-6338-4376-903C-827D66788D95}" name="MTBF" dataDxfId="0">
      <calculatedColumnFormula>I8+J8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CD08FC1-BF73-4683-AAC5-F4EAC321BC45}" name="Tabela18" displayName="Tabela18" ref="C15:M51" totalsRowShown="0" headerRowDxfId="8" headerRowBorderDxfId="7">
  <autoFilter ref="C15:M51" xr:uid="{5CD08FC1-BF73-4683-AAC5-F4EAC321BC45}"/>
  <tableColumns count="11">
    <tableColumn id="1" xr3:uid="{11AE5019-7F4B-44C4-B505-14A33BA1FDD4}" name="MIESIĄC" dataDxfId="6"/>
    <tableColumn id="3" xr3:uid="{D179D732-D0B5-4353-814C-60EF36E91F95}" name="Tp - Czas awarii [h]"/>
    <tableColumn id="5" xr3:uid="{5A2D5C09-3A90-44A8-AC8E-153EA8CCB1B9}" name="Td - Nominalny czas pracy">
      <calculatedColumnFormula>MTTF!L8</calculatedColumnFormula>
    </tableColumn>
    <tableColumn id="6" xr3:uid="{90A0BBC7-7B78-44C7-842D-562051D68924}" name="Tc - teoretyczny czas cyklu [h]"/>
    <tableColumn id="7" xr3:uid="{654EFF55-1666-4150-A0C9-A1F15276747F}" name="n - ilość przetworzona">
      <calculatedColumnFormula>SUMIFS('Zestaw 6'!$K:$K,'Zestaw 6'!$C:$C,"2019",'Zestaw 6'!$D:$D,"1")</calculatedColumnFormula>
    </tableColumn>
    <tableColumn id="8" xr3:uid="{5A9D89E1-FCB1-46CD-83D0-365D34FCE3BA}" name="To - operacyjny czas działania [h]">
      <calculatedColumnFormula>SUMIFS('Zestaw 6'!$I:$I,'Zestaw 6'!$C:$C,"2019",'Zestaw 6'!$D:$D,"1")</calculatedColumnFormula>
    </tableColumn>
    <tableColumn id="10" xr3:uid="{E6F9CC2A-DEEE-449A-8027-1812EDA44D07}" name="d - liczba defektów">
      <calculatedColumnFormula>SUMIFS('Zestaw 6'!$O:$O,'Zestaw 6'!$C:$C,"2019",'Zestaw 6'!$D:$D,"1")</calculatedColumnFormula>
    </tableColumn>
    <tableColumn id="11" xr3:uid="{3B863DBD-ADBF-4D53-B00D-035CBB20421F}" name="D - dostępność">
      <calculatedColumnFormula>(Tabela18[[#This Row],[Td - Nominalny czas pracy]]-Tabela18[[#This Row],[Tp - Czas awarii '[h']]])/Tabela18[[#This Row],[Td - Nominalny czas pracy]]</calculatedColumnFormula>
    </tableColumn>
    <tableColumn id="12" xr3:uid="{C7305868-8EEE-48AB-8D9F-BA09BB565E35}" name="E - efektywność">
      <calculatedColumnFormula>(Tabela18[[#This Row],[Tc - teoretyczny czas cyklu '[h']]]*Tabela18[[#This Row],[n - ilość przetworzona]])/Tabela18[[#This Row],[To - operacyjny czas działania '[h']]]</calculatedColumnFormula>
    </tableColumn>
    <tableColumn id="13" xr3:uid="{62990927-56A1-496B-A0BA-66EA3F65B971}" name="J - jakość">
      <calculatedColumnFormula>(Tabela18[[#This Row],[n - ilość przetworzona]]-Tabela18[[#This Row],[d - liczba defektów]])/Tabela18[[#This Row],[n - ilość przetworzona]]</calculatedColumnFormula>
    </tableColumn>
    <tableColumn id="14" xr3:uid="{02E2E0B9-0A15-4ABD-BCB1-73EEB530023D}" name="OEE ">
      <calculatedColumnFormula>Tabela18[[#This Row],[D - dostępność]]*Tabela18[[#This Row],[E - efektywność]]*Tabela18[[#This Row],[J - jakość]]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C513-D295-41E6-8954-E5DCDF86953F}">
  <dimension ref="A1:AA755"/>
  <sheetViews>
    <sheetView zoomScale="85" zoomScaleNormal="85" workbookViewId="0">
      <pane ySplit="1" topLeftCell="A71" activePane="bottomLeft" state="frozen"/>
      <selection pane="bottomLeft" activeCell="K1" sqref="K1"/>
    </sheetView>
  </sheetViews>
  <sheetFormatPr defaultRowHeight="15" x14ac:dyDescent="0.25"/>
  <cols>
    <col min="1" max="1" width="10.28515625" customWidth="1"/>
    <col min="2" max="2" width="10.140625" bestFit="1" customWidth="1"/>
    <col min="3" max="3" width="6.5703125" bestFit="1" customWidth="1"/>
    <col min="4" max="5" width="10.140625" bestFit="1" customWidth="1"/>
    <col min="6" max="6" width="14.7109375" customWidth="1"/>
    <col min="7" max="7" width="16" customWidth="1"/>
    <col min="8" max="8" width="12.42578125" customWidth="1"/>
    <col min="9" max="9" width="13.28515625" customWidth="1"/>
    <col min="10" max="10" width="13.85546875" customWidth="1"/>
    <col min="11" max="11" width="15.42578125" customWidth="1"/>
    <col min="12" max="12" width="18.5703125" customWidth="1"/>
    <col min="13" max="14" width="9.5703125" customWidth="1"/>
    <col min="20" max="20" width="11" customWidth="1"/>
    <col min="21" max="21" width="10.7109375" customWidth="1"/>
    <col min="27" max="27" width="21.28515625" customWidth="1"/>
  </cols>
  <sheetData>
    <row r="1" spans="1:27" s="2" customFormat="1" ht="62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6" t="s">
        <v>43</v>
      </c>
      <c r="P1" s="16" t="s">
        <v>20</v>
      </c>
      <c r="Q1" s="16" t="s">
        <v>36</v>
      </c>
      <c r="R1" s="16" t="s">
        <v>45</v>
      </c>
      <c r="S1" s="16" t="s">
        <v>46</v>
      </c>
      <c r="T1" s="16" t="s">
        <v>47</v>
      </c>
      <c r="U1" s="16" t="s">
        <v>48</v>
      </c>
      <c r="V1" s="16" t="s">
        <v>49</v>
      </c>
    </row>
    <row r="2" spans="1:27" x14ac:dyDescent="0.25">
      <c r="A2" t="s">
        <v>14</v>
      </c>
      <c r="B2" s="1">
        <v>43467</v>
      </c>
      <c r="C2">
        <v>2019</v>
      </c>
      <c r="D2">
        <v>1</v>
      </c>
      <c r="E2">
        <v>1</v>
      </c>
      <c r="F2">
        <v>24</v>
      </c>
      <c r="G2">
        <v>1000</v>
      </c>
      <c r="H2">
        <v>24000</v>
      </c>
      <c r="I2">
        <v>15.81</v>
      </c>
      <c r="J2">
        <v>15811</v>
      </c>
      <c r="K2">
        <v>3638</v>
      </c>
      <c r="L2">
        <v>2441</v>
      </c>
      <c r="M2">
        <v>9</v>
      </c>
      <c r="N2">
        <v>8.19</v>
      </c>
      <c r="O2">
        <f>Zestaw_6[[#This Row],[Rzeczywista Ilosc Produkcji]]-Zestaw_6[[#This Row],[Ilosc Produktow Prawidlowych]]</f>
        <v>1197</v>
      </c>
      <c r="P2">
        <f>Zestaw_6[[#This Row],[Czas Naprawy]]/(Zestaw_6[[#This Row],[Ilosc Awarii]]+1)</f>
        <v>0.81899999999999995</v>
      </c>
      <c r="Q2">
        <f>(Zestaw_6[[#This Row],[Nominalny Czas Pracy]]-Zestaw_6[[#This Row],[Czas Naprawy]])/(Zestaw_6[[#This Row],[Ilosc Awarii]]+1)</f>
        <v>1.581</v>
      </c>
      <c r="R2">
        <f>Zestaw_6[[#This Row],[MTTR]]+Zestaw_6[[#This Row],[MTTF]]</f>
        <v>2.4</v>
      </c>
      <c r="S2">
        <f>(Zestaw_6[[#This Row],[Nominalny Czas Pracy]]-Zestaw_6[[#This Row],[Czas Naprawy]])/Zestaw_6[[#This Row],[Nominalny Czas Pracy]]</f>
        <v>0.65875000000000006</v>
      </c>
      <c r="T2">
        <f>($AA$3*Zestaw_6[[#This Row],[Rzeczywista Ilosc Produkcji]])/(Zestaw_6[[#This Row],[Rzeczywisty Czas Pracy]]+1)</f>
        <v>0.21641879833432476</v>
      </c>
      <c r="U2">
        <f>(Zestaw_6[[#This Row],[Rzeczywista Ilosc Produkcji]]-Zestaw_6[[#This Row],[Ilość defektów]])/(Zestaw_6[[#This Row],[Rzeczywista Ilosc Produkcji]]+1)</f>
        <v>0.67078867820829902</v>
      </c>
      <c r="V2">
        <f>Zestaw_6[[#This Row],[D]]*Zestaw_6[[#This Row],[E]]*Zestaw_6[[#This Row],[J]]</f>
        <v>9.563158048532007E-2</v>
      </c>
      <c r="AA2" t="s">
        <v>50</v>
      </c>
    </row>
    <row r="3" spans="1:27" x14ac:dyDescent="0.25">
      <c r="A3" t="s">
        <v>14</v>
      </c>
      <c r="B3" s="1">
        <v>43468</v>
      </c>
      <c r="C3">
        <v>2019</v>
      </c>
      <c r="D3">
        <v>1</v>
      </c>
      <c r="E3">
        <v>1</v>
      </c>
      <c r="F3">
        <v>24</v>
      </c>
      <c r="G3">
        <v>1000</v>
      </c>
      <c r="H3">
        <v>24000</v>
      </c>
      <c r="I3">
        <v>15.2</v>
      </c>
      <c r="J3">
        <v>15197</v>
      </c>
      <c r="K3">
        <v>3280</v>
      </c>
      <c r="L3">
        <v>3280</v>
      </c>
      <c r="M3">
        <v>8</v>
      </c>
      <c r="N3">
        <v>8.8000000000000007</v>
      </c>
      <c r="O3">
        <f>Zestaw_6[[#This Row],[Rzeczywista Ilosc Produkcji]]-Zestaw_6[[#This Row],[Ilosc Produktow Prawidlowych]]</f>
        <v>0</v>
      </c>
      <c r="P3">
        <f>Zestaw_6[[#This Row],[Czas Naprawy]]/(Zestaw_6[[#This Row],[Ilosc Awarii]]+1)</f>
        <v>0.97777777777777786</v>
      </c>
      <c r="Q3">
        <f>(Zestaw_6[[#This Row],[Nominalny Czas Pracy]]-Zestaw_6[[#This Row],[Czas Naprawy]])/(Zestaw_6[[#This Row],[Ilosc Awarii]]+1)</f>
        <v>1.6888888888888889</v>
      </c>
      <c r="R3">
        <f>Zestaw_6[[#This Row],[MTTR]]+Zestaw_6[[#This Row],[MTTF]]</f>
        <v>2.666666666666667</v>
      </c>
      <c r="S3">
        <f>(Zestaw_6[[#This Row],[Nominalny Czas Pracy]]-Zestaw_6[[#This Row],[Czas Naprawy]])/Zestaw_6[[#This Row],[Nominalny Czas Pracy]]</f>
        <v>0.6333333333333333</v>
      </c>
      <c r="T3">
        <f>($AA$3*Zestaw_6[[#This Row],[Rzeczywista Ilosc Produkcji]])/(Zestaw_6[[#This Row],[Rzeczywisty Czas Pracy]]+1)</f>
        <v>0.20246913580246917</v>
      </c>
      <c r="U3">
        <f>(Zestaw_6[[#This Row],[Rzeczywista Ilosc Produkcji]]-Zestaw_6[[#This Row],[Ilość defektów]])/(Zestaw_6[[#This Row],[Rzeczywista Ilosc Produkcji]]+1)</f>
        <v>0.9996952148735142</v>
      </c>
      <c r="V3">
        <f>Zestaw_6[[#This Row],[D]]*Zestaw_6[[#This Row],[E]]*Zestaw_6[[#This Row],[J]]</f>
        <v>0.12819136994015928</v>
      </c>
      <c r="AA3">
        <v>1E-3</v>
      </c>
    </row>
    <row r="4" spans="1:27" x14ac:dyDescent="0.25">
      <c r="A4" t="s">
        <v>14</v>
      </c>
      <c r="B4" s="1">
        <v>43469</v>
      </c>
      <c r="C4">
        <v>2019</v>
      </c>
      <c r="D4">
        <v>1</v>
      </c>
      <c r="E4">
        <v>1</v>
      </c>
      <c r="F4">
        <v>24</v>
      </c>
      <c r="G4">
        <v>1000</v>
      </c>
      <c r="H4">
        <v>24000</v>
      </c>
      <c r="I4">
        <v>20.78</v>
      </c>
      <c r="J4">
        <v>20777</v>
      </c>
      <c r="K4">
        <v>9106</v>
      </c>
      <c r="L4">
        <v>6099</v>
      </c>
      <c r="M4">
        <v>4</v>
      </c>
      <c r="N4">
        <v>3.22</v>
      </c>
      <c r="O4">
        <f>Zestaw_6[[#This Row],[Rzeczywista Ilosc Produkcji]]-Zestaw_6[[#This Row],[Ilosc Produktow Prawidlowych]]</f>
        <v>3007</v>
      </c>
      <c r="P4">
        <f>Zestaw_6[[#This Row],[Czas Naprawy]]/(Zestaw_6[[#This Row],[Ilosc Awarii]]+1)</f>
        <v>0.64400000000000002</v>
      </c>
      <c r="Q4">
        <f>(Zestaw_6[[#This Row],[Nominalny Czas Pracy]]-Zestaw_6[[#This Row],[Czas Naprawy]])/(Zestaw_6[[#This Row],[Ilosc Awarii]]+1)</f>
        <v>4.1560000000000006</v>
      </c>
      <c r="R4">
        <f>Zestaw_6[[#This Row],[MTTR]]+Zestaw_6[[#This Row],[MTTF]]</f>
        <v>4.8000000000000007</v>
      </c>
      <c r="S4">
        <f>(Zestaw_6[[#This Row],[Nominalny Czas Pracy]]-Zestaw_6[[#This Row],[Czas Naprawy]])/Zestaw_6[[#This Row],[Nominalny Czas Pracy]]</f>
        <v>0.86583333333333334</v>
      </c>
      <c r="T4">
        <f>($AA$3*Zestaw_6[[#This Row],[Rzeczywista Ilosc Produkcji]])/(Zestaw_6[[#This Row],[Rzeczywisty Czas Pracy]]+1)</f>
        <v>0.4180899908172635</v>
      </c>
      <c r="U4">
        <f>(Zestaw_6[[#This Row],[Rzeczywista Ilosc Produkcji]]-Zestaw_6[[#This Row],[Ilość defektów]])/(Zestaw_6[[#This Row],[Rzeczywista Ilosc Produkcji]]+1)</f>
        <v>0.66970462281761278</v>
      </c>
      <c r="V4">
        <f>Zestaw_6[[#This Row],[D]]*Zestaw_6[[#This Row],[E]]*Zestaw_6[[#This Row],[J]]</f>
        <v>0.24243056232387861</v>
      </c>
    </row>
    <row r="5" spans="1:27" x14ac:dyDescent="0.25">
      <c r="A5" t="s">
        <v>14</v>
      </c>
      <c r="B5" s="1">
        <v>43472</v>
      </c>
      <c r="C5">
        <v>2019</v>
      </c>
      <c r="D5">
        <v>1</v>
      </c>
      <c r="E5">
        <v>2</v>
      </c>
      <c r="F5">
        <v>24</v>
      </c>
      <c r="G5">
        <v>1000</v>
      </c>
      <c r="H5">
        <v>24000</v>
      </c>
      <c r="I5">
        <v>17.190000000000001</v>
      </c>
      <c r="J5">
        <v>17193</v>
      </c>
      <c r="K5">
        <v>4365</v>
      </c>
      <c r="L5">
        <v>2666</v>
      </c>
      <c r="M5">
        <v>7</v>
      </c>
      <c r="N5">
        <v>6.81</v>
      </c>
      <c r="O5">
        <f>Zestaw_6[[#This Row],[Rzeczywista Ilosc Produkcji]]-Zestaw_6[[#This Row],[Ilosc Produktow Prawidlowych]]</f>
        <v>1699</v>
      </c>
      <c r="P5">
        <f>Zestaw_6[[#This Row],[Czas Naprawy]]/(Zestaw_6[[#This Row],[Ilosc Awarii]]+1)</f>
        <v>0.85124999999999995</v>
      </c>
      <c r="Q5">
        <f>(Zestaw_6[[#This Row],[Nominalny Czas Pracy]]-Zestaw_6[[#This Row],[Czas Naprawy]])/(Zestaw_6[[#This Row],[Ilosc Awarii]]+1)</f>
        <v>2.1487500000000002</v>
      </c>
      <c r="R5">
        <f>Zestaw_6[[#This Row],[MTTR]]+Zestaw_6[[#This Row],[MTTF]]</f>
        <v>3</v>
      </c>
      <c r="S5">
        <f>(Zestaw_6[[#This Row],[Nominalny Czas Pracy]]-Zestaw_6[[#This Row],[Czas Naprawy]])/Zestaw_6[[#This Row],[Nominalny Czas Pracy]]</f>
        <v>0.71625000000000005</v>
      </c>
      <c r="T5">
        <f>($AA$3*Zestaw_6[[#This Row],[Rzeczywista Ilosc Produkcji]])/(Zestaw_6[[#This Row],[Rzeczywisty Czas Pracy]]+1)</f>
        <v>0.2399670148433205</v>
      </c>
      <c r="U5">
        <f>(Zestaw_6[[#This Row],[Rzeczywista Ilosc Produkcji]]-Zestaw_6[[#This Row],[Ilość defektów]])/(Zestaw_6[[#This Row],[Rzeczywista Ilosc Produkcji]]+1)</f>
        <v>0.61062757672927159</v>
      </c>
      <c r="V5">
        <f>Zestaw_6[[#This Row],[D]]*Zestaw_6[[#This Row],[E]]*Zestaw_6[[#This Row],[J]]</f>
        <v>0.10495245398560571</v>
      </c>
    </row>
    <row r="6" spans="1:27" x14ac:dyDescent="0.25">
      <c r="A6" t="s">
        <v>14</v>
      </c>
      <c r="B6" s="1">
        <v>43473</v>
      </c>
      <c r="C6">
        <v>2019</v>
      </c>
      <c r="D6">
        <v>1</v>
      </c>
      <c r="E6">
        <v>2</v>
      </c>
      <c r="F6">
        <v>24</v>
      </c>
      <c r="G6">
        <v>1000</v>
      </c>
      <c r="H6">
        <v>24000</v>
      </c>
      <c r="I6">
        <v>23.42</v>
      </c>
      <c r="J6">
        <v>23424</v>
      </c>
      <c r="K6">
        <v>12052</v>
      </c>
      <c r="L6">
        <v>7789</v>
      </c>
      <c r="M6">
        <v>1</v>
      </c>
      <c r="N6">
        <v>0.57999999999999996</v>
      </c>
      <c r="O6">
        <f>Zestaw_6[[#This Row],[Rzeczywista Ilosc Produkcji]]-Zestaw_6[[#This Row],[Ilosc Produktow Prawidlowych]]</f>
        <v>4263</v>
      </c>
      <c r="P6">
        <f>Zestaw_6[[#This Row],[Czas Naprawy]]/(Zestaw_6[[#This Row],[Ilosc Awarii]]+1)</f>
        <v>0.28999999999999998</v>
      </c>
      <c r="Q6">
        <f>(Zestaw_6[[#This Row],[Nominalny Czas Pracy]]-Zestaw_6[[#This Row],[Czas Naprawy]])/(Zestaw_6[[#This Row],[Ilosc Awarii]]+1)</f>
        <v>11.71</v>
      </c>
      <c r="R6">
        <f>Zestaw_6[[#This Row],[MTTR]]+Zestaw_6[[#This Row],[MTTF]]</f>
        <v>12</v>
      </c>
      <c r="S6">
        <f>(Zestaw_6[[#This Row],[Nominalny Czas Pracy]]-Zestaw_6[[#This Row],[Czas Naprawy]])/Zestaw_6[[#This Row],[Nominalny Czas Pracy]]</f>
        <v>0.97583333333333344</v>
      </c>
      <c r="T6">
        <f>($AA$3*Zestaw_6[[#This Row],[Rzeczywista Ilosc Produkcji]])/(Zestaw_6[[#This Row],[Rzeczywisty Czas Pracy]]+1)</f>
        <v>0.49352989352989346</v>
      </c>
      <c r="U6">
        <f>(Zestaw_6[[#This Row],[Rzeczywista Ilosc Produkcji]]-Zestaw_6[[#This Row],[Ilość defektów]])/(Zestaw_6[[#This Row],[Rzeczywista Ilosc Produkcji]]+1)</f>
        <v>0.64622915456732766</v>
      </c>
      <c r="V6">
        <f>Zestaw_6[[#This Row],[D]]*Zestaw_6[[#This Row],[E]]*Zestaw_6[[#This Row],[J]]</f>
        <v>0.3112258485414961</v>
      </c>
    </row>
    <row r="7" spans="1:27" x14ac:dyDescent="0.25">
      <c r="A7" t="s">
        <v>14</v>
      </c>
      <c r="B7" s="1">
        <v>43474</v>
      </c>
      <c r="C7">
        <v>2019</v>
      </c>
      <c r="D7">
        <v>1</v>
      </c>
      <c r="E7">
        <v>2</v>
      </c>
      <c r="F7">
        <v>24</v>
      </c>
      <c r="G7">
        <v>1000</v>
      </c>
      <c r="H7">
        <v>24000</v>
      </c>
      <c r="I7">
        <v>23.64</v>
      </c>
      <c r="J7">
        <v>23644</v>
      </c>
      <c r="K7">
        <v>7374</v>
      </c>
      <c r="L7">
        <v>4861</v>
      </c>
      <c r="M7">
        <v>1</v>
      </c>
      <c r="N7">
        <v>0.36</v>
      </c>
      <c r="O7">
        <f>Zestaw_6[[#This Row],[Rzeczywista Ilosc Produkcji]]-Zestaw_6[[#This Row],[Ilosc Produktow Prawidlowych]]</f>
        <v>2513</v>
      </c>
      <c r="P7">
        <f>Zestaw_6[[#This Row],[Czas Naprawy]]/(Zestaw_6[[#This Row],[Ilosc Awarii]]+1)</f>
        <v>0.18</v>
      </c>
      <c r="Q7">
        <f>(Zestaw_6[[#This Row],[Nominalny Czas Pracy]]-Zestaw_6[[#This Row],[Czas Naprawy]])/(Zestaw_6[[#This Row],[Ilosc Awarii]]+1)</f>
        <v>11.82</v>
      </c>
      <c r="R7">
        <f>Zestaw_6[[#This Row],[MTTR]]+Zestaw_6[[#This Row],[MTTF]]</f>
        <v>12</v>
      </c>
      <c r="S7">
        <f>(Zestaw_6[[#This Row],[Nominalny Czas Pracy]]-Zestaw_6[[#This Row],[Czas Naprawy]])/Zestaw_6[[#This Row],[Nominalny Czas Pracy]]</f>
        <v>0.98499999999999999</v>
      </c>
      <c r="T7">
        <f>($AA$3*Zestaw_6[[#This Row],[Rzeczywista Ilosc Produkcji]])/(Zestaw_6[[#This Row],[Rzeczywisty Czas Pracy]]+1)</f>
        <v>0.29926948051948055</v>
      </c>
      <c r="U7">
        <f>(Zestaw_6[[#This Row],[Rzeczywista Ilosc Produkcji]]-Zestaw_6[[#This Row],[Ilość defektów]])/(Zestaw_6[[#This Row],[Rzeczywista Ilosc Produkcji]]+1)</f>
        <v>0.65911864406779663</v>
      </c>
      <c r="V7">
        <f>Zestaw_6[[#This Row],[D]]*Zestaw_6[[#This Row],[E]]*Zestaw_6[[#This Row],[J]]</f>
        <v>0.19429528279771077</v>
      </c>
    </row>
    <row r="8" spans="1:27" x14ac:dyDescent="0.25">
      <c r="A8" t="s">
        <v>14</v>
      </c>
      <c r="B8" s="1">
        <v>43475</v>
      </c>
      <c r="C8">
        <v>2019</v>
      </c>
      <c r="D8">
        <v>1</v>
      </c>
      <c r="E8">
        <v>2</v>
      </c>
      <c r="F8">
        <v>24</v>
      </c>
      <c r="G8">
        <v>1000</v>
      </c>
      <c r="H8">
        <v>24000</v>
      </c>
      <c r="I8">
        <v>18.73</v>
      </c>
      <c r="J8">
        <v>18734</v>
      </c>
      <c r="K8">
        <v>0</v>
      </c>
      <c r="L8">
        <v>0</v>
      </c>
      <c r="M8">
        <v>5</v>
      </c>
      <c r="N8">
        <v>5.27</v>
      </c>
      <c r="O8">
        <f>Zestaw_6[[#This Row],[Rzeczywista Ilosc Produkcji]]-Zestaw_6[[#This Row],[Ilosc Produktow Prawidlowych]]</f>
        <v>0</v>
      </c>
      <c r="P8">
        <f>Zestaw_6[[#This Row],[Czas Naprawy]]/(Zestaw_6[[#This Row],[Ilosc Awarii]]+1)</f>
        <v>0.8783333333333333</v>
      </c>
      <c r="Q8">
        <f>(Zestaw_6[[#This Row],[Nominalny Czas Pracy]]-Zestaw_6[[#This Row],[Czas Naprawy]])/(Zestaw_6[[#This Row],[Ilosc Awarii]]+1)</f>
        <v>3.1216666666666666</v>
      </c>
      <c r="R8">
        <f>Zestaw_6[[#This Row],[MTTR]]+Zestaw_6[[#This Row],[MTTF]]</f>
        <v>4</v>
      </c>
      <c r="S8">
        <f>(Zestaw_6[[#This Row],[Nominalny Czas Pracy]]-Zestaw_6[[#This Row],[Czas Naprawy]])/Zestaw_6[[#This Row],[Nominalny Czas Pracy]]</f>
        <v>0.78041666666666665</v>
      </c>
      <c r="T8">
        <f>($AA$3*Zestaw_6[[#This Row],[Rzeczywista Ilosc Produkcji]])/(Zestaw_6[[#This Row],[Rzeczywisty Czas Pracy]]+1)</f>
        <v>0</v>
      </c>
      <c r="U8">
        <f>(Zestaw_6[[#This Row],[Rzeczywista Ilosc Produkcji]]-Zestaw_6[[#This Row],[Ilość defektów]])/(Zestaw_6[[#This Row],[Rzeczywista Ilosc Produkcji]]+1)</f>
        <v>0</v>
      </c>
      <c r="V8">
        <f>Zestaw_6[[#This Row],[D]]*Zestaw_6[[#This Row],[E]]*Zestaw_6[[#This Row],[J]]</f>
        <v>0</v>
      </c>
    </row>
    <row r="9" spans="1:27" x14ac:dyDescent="0.25">
      <c r="A9" t="s">
        <v>14</v>
      </c>
      <c r="B9" s="1">
        <v>43476</v>
      </c>
      <c r="C9">
        <v>2019</v>
      </c>
      <c r="D9">
        <v>1</v>
      </c>
      <c r="E9">
        <v>2</v>
      </c>
      <c r="F9">
        <v>24</v>
      </c>
      <c r="G9">
        <v>1000</v>
      </c>
      <c r="H9">
        <v>24000</v>
      </c>
      <c r="I9">
        <v>24</v>
      </c>
      <c r="J9">
        <v>24000</v>
      </c>
      <c r="K9">
        <v>0</v>
      </c>
      <c r="L9">
        <v>0</v>
      </c>
      <c r="M9">
        <v>0</v>
      </c>
      <c r="N9">
        <v>0</v>
      </c>
      <c r="O9">
        <f>Zestaw_6[[#This Row],[Rzeczywista Ilosc Produkcji]]-Zestaw_6[[#This Row],[Ilosc Produktow Prawidlowych]]</f>
        <v>0</v>
      </c>
      <c r="P9">
        <f>Zestaw_6[[#This Row],[Czas Naprawy]]/(Zestaw_6[[#This Row],[Ilosc Awarii]]+1)</f>
        <v>0</v>
      </c>
      <c r="Q9">
        <f>(Zestaw_6[[#This Row],[Nominalny Czas Pracy]]-Zestaw_6[[#This Row],[Czas Naprawy]])/(Zestaw_6[[#This Row],[Ilosc Awarii]]+1)</f>
        <v>24</v>
      </c>
      <c r="R9">
        <f>Zestaw_6[[#This Row],[MTTR]]+Zestaw_6[[#This Row],[MTTF]]</f>
        <v>24</v>
      </c>
      <c r="S9">
        <f>(Zestaw_6[[#This Row],[Nominalny Czas Pracy]]-Zestaw_6[[#This Row],[Czas Naprawy]])/Zestaw_6[[#This Row],[Nominalny Czas Pracy]]</f>
        <v>1</v>
      </c>
      <c r="T9">
        <f>($AA$3*Zestaw_6[[#This Row],[Rzeczywista Ilosc Produkcji]])/(Zestaw_6[[#This Row],[Rzeczywisty Czas Pracy]]+1)</f>
        <v>0</v>
      </c>
      <c r="U9">
        <f>(Zestaw_6[[#This Row],[Rzeczywista Ilosc Produkcji]]-Zestaw_6[[#This Row],[Ilość defektów]])/(Zestaw_6[[#This Row],[Rzeczywista Ilosc Produkcji]]+1)</f>
        <v>0</v>
      </c>
      <c r="V9">
        <f>Zestaw_6[[#This Row],[D]]*Zestaw_6[[#This Row],[E]]*Zestaw_6[[#This Row],[J]]</f>
        <v>0</v>
      </c>
    </row>
    <row r="10" spans="1:27" x14ac:dyDescent="0.25">
      <c r="A10" t="s">
        <v>14</v>
      </c>
      <c r="B10" s="1">
        <v>43479</v>
      </c>
      <c r="C10">
        <v>2019</v>
      </c>
      <c r="D10">
        <v>1</v>
      </c>
      <c r="E10">
        <v>3</v>
      </c>
      <c r="F10">
        <v>24</v>
      </c>
      <c r="G10">
        <v>1000</v>
      </c>
      <c r="H10">
        <v>24000</v>
      </c>
      <c r="I10">
        <v>17.09</v>
      </c>
      <c r="J10">
        <v>17086</v>
      </c>
      <c r="K10">
        <v>7045</v>
      </c>
      <c r="L10">
        <v>5481</v>
      </c>
      <c r="M10">
        <v>7</v>
      </c>
      <c r="N10">
        <v>6.91</v>
      </c>
      <c r="O10">
        <f>Zestaw_6[[#This Row],[Rzeczywista Ilosc Produkcji]]-Zestaw_6[[#This Row],[Ilosc Produktow Prawidlowych]]</f>
        <v>1564</v>
      </c>
      <c r="P10">
        <f>Zestaw_6[[#This Row],[Czas Naprawy]]/(Zestaw_6[[#This Row],[Ilosc Awarii]]+1)</f>
        <v>0.86375000000000002</v>
      </c>
      <c r="Q10">
        <f>(Zestaw_6[[#This Row],[Nominalny Czas Pracy]]-Zestaw_6[[#This Row],[Czas Naprawy]])/(Zestaw_6[[#This Row],[Ilosc Awarii]]+1)</f>
        <v>2.13625</v>
      </c>
      <c r="R10">
        <f>Zestaw_6[[#This Row],[MTTR]]+Zestaw_6[[#This Row],[MTTF]]</f>
        <v>3</v>
      </c>
      <c r="S10">
        <f>(Zestaw_6[[#This Row],[Nominalny Czas Pracy]]-Zestaw_6[[#This Row],[Czas Naprawy]])/Zestaw_6[[#This Row],[Nominalny Czas Pracy]]</f>
        <v>0.71208333333333329</v>
      </c>
      <c r="T10">
        <f>($AA$3*Zestaw_6[[#This Row],[Rzeczywista Ilosc Produkcji]])/(Zestaw_6[[#This Row],[Rzeczywisty Czas Pracy]]+1)</f>
        <v>0.38944168048645661</v>
      </c>
      <c r="U10">
        <f>(Zestaw_6[[#This Row],[Rzeczywista Ilosc Produkcji]]-Zestaw_6[[#This Row],[Ilość defektów]])/(Zestaw_6[[#This Row],[Rzeczywista Ilosc Produkcji]]+1)</f>
        <v>0.77788816349701961</v>
      </c>
      <c r="V10">
        <f>Zestaw_6[[#This Row],[D]]*Zestaw_6[[#This Row],[E]]*Zestaw_6[[#This Row],[J]]</f>
        <v>0.2157200015922375</v>
      </c>
    </row>
    <row r="11" spans="1:27" x14ac:dyDescent="0.25">
      <c r="A11" t="s">
        <v>14</v>
      </c>
      <c r="B11" s="1">
        <v>43480</v>
      </c>
      <c r="C11">
        <v>2019</v>
      </c>
      <c r="D11">
        <v>1</v>
      </c>
      <c r="E11">
        <v>3</v>
      </c>
      <c r="F11">
        <v>24</v>
      </c>
      <c r="G11">
        <v>1000</v>
      </c>
      <c r="H11">
        <v>24000</v>
      </c>
      <c r="I11">
        <v>23.78</v>
      </c>
      <c r="J11">
        <v>23784</v>
      </c>
      <c r="K11">
        <v>11239</v>
      </c>
      <c r="L11">
        <v>7064</v>
      </c>
      <c r="M11">
        <v>1</v>
      </c>
      <c r="N11">
        <v>0.22</v>
      </c>
      <c r="O11">
        <f>Zestaw_6[[#This Row],[Rzeczywista Ilosc Produkcji]]-Zestaw_6[[#This Row],[Ilosc Produktow Prawidlowych]]</f>
        <v>4175</v>
      </c>
      <c r="P11">
        <f>Zestaw_6[[#This Row],[Czas Naprawy]]/(Zestaw_6[[#This Row],[Ilosc Awarii]]+1)</f>
        <v>0.11</v>
      </c>
      <c r="Q11">
        <f>(Zestaw_6[[#This Row],[Nominalny Czas Pracy]]-Zestaw_6[[#This Row],[Czas Naprawy]])/(Zestaw_6[[#This Row],[Ilosc Awarii]]+1)</f>
        <v>11.89</v>
      </c>
      <c r="R11">
        <f>Zestaw_6[[#This Row],[MTTR]]+Zestaw_6[[#This Row],[MTTF]]</f>
        <v>12</v>
      </c>
      <c r="S11">
        <f>(Zestaw_6[[#This Row],[Nominalny Czas Pracy]]-Zestaw_6[[#This Row],[Czas Naprawy]])/Zestaw_6[[#This Row],[Nominalny Czas Pracy]]</f>
        <v>0.99083333333333334</v>
      </c>
      <c r="T11">
        <f>($AA$3*Zestaw_6[[#This Row],[Rzeczywista Ilosc Produkcji]])/(Zestaw_6[[#This Row],[Rzeczywisty Czas Pracy]]+1)</f>
        <v>0.45355125100887816</v>
      </c>
      <c r="U11">
        <f>(Zestaw_6[[#This Row],[Rzeczywista Ilosc Produkcji]]-Zestaw_6[[#This Row],[Ilość defektów]])/(Zestaw_6[[#This Row],[Rzeczywista Ilosc Produkcji]]+1)</f>
        <v>0.62846975088967971</v>
      </c>
      <c r="V11">
        <f>Zestaw_6[[#This Row],[D]]*Zestaw_6[[#This Row],[E]]*Zestaw_6[[#This Row],[J]]</f>
        <v>0.28243034535466077</v>
      </c>
    </row>
    <row r="12" spans="1:27" x14ac:dyDescent="0.25">
      <c r="A12" t="s">
        <v>14</v>
      </c>
      <c r="B12" s="1">
        <v>43481</v>
      </c>
      <c r="C12">
        <v>2019</v>
      </c>
      <c r="D12">
        <v>1</v>
      </c>
      <c r="E12">
        <v>3</v>
      </c>
      <c r="F12">
        <v>24</v>
      </c>
      <c r="G12">
        <v>1000</v>
      </c>
      <c r="H12">
        <v>24000</v>
      </c>
      <c r="I12">
        <v>14.45</v>
      </c>
      <c r="J12">
        <v>14450</v>
      </c>
      <c r="K12">
        <v>5632</v>
      </c>
      <c r="L12">
        <v>3781</v>
      </c>
      <c r="M12">
        <v>9</v>
      </c>
      <c r="N12">
        <v>9.5500000000000007</v>
      </c>
      <c r="O12">
        <f>Zestaw_6[[#This Row],[Rzeczywista Ilosc Produkcji]]-Zestaw_6[[#This Row],[Ilosc Produktow Prawidlowych]]</f>
        <v>1851</v>
      </c>
      <c r="P12">
        <f>Zestaw_6[[#This Row],[Czas Naprawy]]/(Zestaw_6[[#This Row],[Ilosc Awarii]]+1)</f>
        <v>0.95500000000000007</v>
      </c>
      <c r="Q12">
        <f>(Zestaw_6[[#This Row],[Nominalny Czas Pracy]]-Zestaw_6[[#This Row],[Czas Naprawy]])/(Zestaw_6[[#This Row],[Ilosc Awarii]]+1)</f>
        <v>1.4449999999999998</v>
      </c>
      <c r="R12">
        <f>Zestaw_6[[#This Row],[MTTR]]+Zestaw_6[[#This Row],[MTTF]]</f>
        <v>2.4</v>
      </c>
      <c r="S12">
        <f>(Zestaw_6[[#This Row],[Nominalny Czas Pracy]]-Zestaw_6[[#This Row],[Czas Naprawy]])/Zestaw_6[[#This Row],[Nominalny Czas Pracy]]</f>
        <v>0.6020833333333333</v>
      </c>
      <c r="T12">
        <f>($AA$3*Zestaw_6[[#This Row],[Rzeczywista Ilosc Produkcji]])/(Zestaw_6[[#This Row],[Rzeczywisty Czas Pracy]]+1)</f>
        <v>0.36453074433656957</v>
      </c>
      <c r="U12">
        <f>(Zestaw_6[[#This Row],[Rzeczywista Ilosc Produkcji]]-Zestaw_6[[#This Row],[Ilość defektów]])/(Zestaw_6[[#This Row],[Rzeczywista Ilosc Produkcji]]+1)</f>
        <v>0.67122314929877502</v>
      </c>
      <c r="V12">
        <f>Zestaw_6[[#This Row],[D]]*Zestaw_6[[#This Row],[E]]*Zestaw_6[[#This Row],[J]]</f>
        <v>0.14731863760920341</v>
      </c>
    </row>
    <row r="13" spans="1:27" x14ac:dyDescent="0.25">
      <c r="A13" t="s">
        <v>14</v>
      </c>
      <c r="B13" s="1">
        <v>43482</v>
      </c>
      <c r="C13">
        <v>2019</v>
      </c>
      <c r="D13">
        <v>1</v>
      </c>
      <c r="E13">
        <v>3</v>
      </c>
      <c r="F13">
        <v>24</v>
      </c>
      <c r="G13">
        <v>1000</v>
      </c>
      <c r="H13">
        <v>24000</v>
      </c>
      <c r="I13">
        <v>18.96</v>
      </c>
      <c r="J13">
        <v>18960</v>
      </c>
      <c r="K13">
        <v>8123</v>
      </c>
      <c r="L13">
        <v>6014</v>
      </c>
      <c r="M13">
        <v>5</v>
      </c>
      <c r="N13">
        <v>5.04</v>
      </c>
      <c r="O13">
        <f>Zestaw_6[[#This Row],[Rzeczywista Ilosc Produkcji]]-Zestaw_6[[#This Row],[Ilosc Produktow Prawidlowych]]</f>
        <v>2109</v>
      </c>
      <c r="P13">
        <f>Zestaw_6[[#This Row],[Czas Naprawy]]/(Zestaw_6[[#This Row],[Ilosc Awarii]]+1)</f>
        <v>0.84</v>
      </c>
      <c r="Q13">
        <f>(Zestaw_6[[#This Row],[Nominalny Czas Pracy]]-Zestaw_6[[#This Row],[Czas Naprawy]])/(Zestaw_6[[#This Row],[Ilosc Awarii]]+1)</f>
        <v>3.16</v>
      </c>
      <c r="R13">
        <f>Zestaw_6[[#This Row],[MTTR]]+Zestaw_6[[#This Row],[MTTF]]</f>
        <v>4</v>
      </c>
      <c r="S13">
        <f>(Zestaw_6[[#This Row],[Nominalny Czas Pracy]]-Zestaw_6[[#This Row],[Czas Naprawy]])/Zestaw_6[[#This Row],[Nominalny Czas Pracy]]</f>
        <v>0.79</v>
      </c>
      <c r="T13">
        <f>($AA$3*Zestaw_6[[#This Row],[Rzeczywista Ilosc Produkcji]])/(Zestaw_6[[#This Row],[Rzeczywisty Czas Pracy]]+1)</f>
        <v>0.40696392785571139</v>
      </c>
      <c r="U13">
        <f>(Zestaw_6[[#This Row],[Rzeczywista Ilosc Produkcji]]-Zestaw_6[[#This Row],[Ilość defektów]])/(Zestaw_6[[#This Row],[Rzeczywista Ilosc Produkcji]]+1)</f>
        <v>0.7402757262432299</v>
      </c>
      <c r="V13">
        <f>Zestaw_6[[#This Row],[D]]*Zestaw_6[[#This Row],[E]]*Zestaw_6[[#This Row],[J]]</f>
        <v>0.23799975862606548</v>
      </c>
    </row>
    <row r="14" spans="1:27" x14ac:dyDescent="0.25">
      <c r="A14" t="s">
        <v>14</v>
      </c>
      <c r="B14" s="1">
        <v>43483</v>
      </c>
      <c r="C14">
        <v>2019</v>
      </c>
      <c r="D14">
        <v>1</v>
      </c>
      <c r="E14">
        <v>3</v>
      </c>
      <c r="F14">
        <v>24</v>
      </c>
      <c r="G14">
        <v>1000</v>
      </c>
      <c r="H14">
        <v>24000</v>
      </c>
      <c r="I14">
        <v>19.73</v>
      </c>
      <c r="J14">
        <v>19728</v>
      </c>
      <c r="K14">
        <v>11125</v>
      </c>
      <c r="L14">
        <v>7681</v>
      </c>
      <c r="M14">
        <v>4</v>
      </c>
      <c r="N14">
        <v>4.2699999999999996</v>
      </c>
      <c r="O14">
        <f>Zestaw_6[[#This Row],[Rzeczywista Ilosc Produkcji]]-Zestaw_6[[#This Row],[Ilosc Produktow Prawidlowych]]</f>
        <v>3444</v>
      </c>
      <c r="P14">
        <f>Zestaw_6[[#This Row],[Czas Naprawy]]/(Zestaw_6[[#This Row],[Ilosc Awarii]]+1)</f>
        <v>0.85399999999999987</v>
      </c>
      <c r="Q14">
        <f>(Zestaw_6[[#This Row],[Nominalny Czas Pracy]]-Zestaw_6[[#This Row],[Czas Naprawy]])/(Zestaw_6[[#This Row],[Ilosc Awarii]]+1)</f>
        <v>3.9460000000000002</v>
      </c>
      <c r="R14">
        <f>Zestaw_6[[#This Row],[MTTR]]+Zestaw_6[[#This Row],[MTTF]]</f>
        <v>4.8</v>
      </c>
      <c r="S14">
        <f>(Zestaw_6[[#This Row],[Nominalny Czas Pracy]]-Zestaw_6[[#This Row],[Czas Naprawy]])/Zestaw_6[[#This Row],[Nominalny Czas Pracy]]</f>
        <v>0.82208333333333339</v>
      </c>
      <c r="T14">
        <f>($AA$3*Zestaw_6[[#This Row],[Rzeczywista Ilosc Produkcji]])/(Zestaw_6[[#This Row],[Rzeczywisty Czas Pracy]]+1)</f>
        <v>0.53666184273999029</v>
      </c>
      <c r="U14">
        <f>(Zestaw_6[[#This Row],[Rzeczywista Ilosc Produkcji]]-Zestaw_6[[#This Row],[Ilość defektów]])/(Zestaw_6[[#This Row],[Rzeczywista Ilosc Produkcji]]+1)</f>
        <v>0.69036491101923425</v>
      </c>
      <c r="V14">
        <f>Zestaw_6[[#This Row],[D]]*Zestaw_6[[#This Row],[E]]*Zestaw_6[[#This Row],[J]]</f>
        <v>0.30457571374076536</v>
      </c>
    </row>
    <row r="15" spans="1:27" x14ac:dyDescent="0.25">
      <c r="A15" t="s">
        <v>14</v>
      </c>
      <c r="B15" s="1">
        <v>43486</v>
      </c>
      <c r="C15">
        <v>2019</v>
      </c>
      <c r="D15">
        <v>1</v>
      </c>
      <c r="E15">
        <v>4</v>
      </c>
      <c r="F15">
        <v>24</v>
      </c>
      <c r="G15">
        <v>1000</v>
      </c>
      <c r="H15">
        <v>24000</v>
      </c>
      <c r="I15">
        <v>21.38</v>
      </c>
      <c r="J15">
        <v>21377</v>
      </c>
      <c r="K15">
        <v>11730</v>
      </c>
      <c r="L15">
        <v>11730</v>
      </c>
      <c r="M15">
        <v>3</v>
      </c>
      <c r="N15">
        <v>2.62</v>
      </c>
      <c r="O15">
        <f>Zestaw_6[[#This Row],[Rzeczywista Ilosc Produkcji]]-Zestaw_6[[#This Row],[Ilosc Produktow Prawidlowych]]</f>
        <v>0</v>
      </c>
      <c r="P15">
        <f>Zestaw_6[[#This Row],[Czas Naprawy]]/(Zestaw_6[[#This Row],[Ilosc Awarii]]+1)</f>
        <v>0.65500000000000003</v>
      </c>
      <c r="Q15">
        <f>(Zestaw_6[[#This Row],[Nominalny Czas Pracy]]-Zestaw_6[[#This Row],[Czas Naprawy]])/(Zestaw_6[[#This Row],[Ilosc Awarii]]+1)</f>
        <v>5.3449999999999998</v>
      </c>
      <c r="R15">
        <f>Zestaw_6[[#This Row],[MTTR]]+Zestaw_6[[#This Row],[MTTF]]</f>
        <v>6</v>
      </c>
      <c r="S15">
        <f>(Zestaw_6[[#This Row],[Nominalny Czas Pracy]]-Zestaw_6[[#This Row],[Czas Naprawy]])/Zestaw_6[[#This Row],[Nominalny Czas Pracy]]</f>
        <v>0.89083333333333325</v>
      </c>
      <c r="T15">
        <f>($AA$3*Zestaw_6[[#This Row],[Rzeczywista Ilosc Produkcji]])/(Zestaw_6[[#This Row],[Rzeczywisty Czas Pracy]]+1)</f>
        <v>0.52412868632707776</v>
      </c>
      <c r="U15">
        <f>(Zestaw_6[[#This Row],[Rzeczywista Ilosc Produkcji]]-Zestaw_6[[#This Row],[Ilość defektów]])/(Zestaw_6[[#This Row],[Rzeczywista Ilosc Produkcji]]+1)</f>
        <v>0.9999147557752962</v>
      </c>
      <c r="V15">
        <f>Zestaw_6[[#This Row],[D]]*Zestaw_6[[#This Row],[E]]*Zestaw_6[[#This Row],[J]]</f>
        <v>0.46687150324419402</v>
      </c>
    </row>
    <row r="16" spans="1:27" x14ac:dyDescent="0.25">
      <c r="A16" t="s">
        <v>14</v>
      </c>
      <c r="B16" s="1">
        <v>43487</v>
      </c>
      <c r="C16">
        <v>2019</v>
      </c>
      <c r="D16">
        <v>1</v>
      </c>
      <c r="E16">
        <v>4</v>
      </c>
      <c r="F16">
        <v>24</v>
      </c>
      <c r="G16">
        <v>1000</v>
      </c>
      <c r="H16">
        <v>24000</v>
      </c>
      <c r="I16">
        <v>16.61</v>
      </c>
      <c r="J16">
        <v>16615</v>
      </c>
      <c r="K16">
        <v>8065</v>
      </c>
      <c r="L16">
        <v>5089</v>
      </c>
      <c r="M16">
        <v>7</v>
      </c>
      <c r="N16">
        <v>7.39</v>
      </c>
      <c r="O16">
        <f>Zestaw_6[[#This Row],[Rzeczywista Ilosc Produkcji]]-Zestaw_6[[#This Row],[Ilosc Produktow Prawidlowych]]</f>
        <v>2976</v>
      </c>
      <c r="P16">
        <f>Zestaw_6[[#This Row],[Czas Naprawy]]/(Zestaw_6[[#This Row],[Ilosc Awarii]]+1)</f>
        <v>0.92374999999999996</v>
      </c>
      <c r="Q16">
        <f>(Zestaw_6[[#This Row],[Nominalny Czas Pracy]]-Zestaw_6[[#This Row],[Czas Naprawy]])/(Zestaw_6[[#This Row],[Ilosc Awarii]]+1)</f>
        <v>2.0762499999999999</v>
      </c>
      <c r="R16">
        <f>Zestaw_6[[#This Row],[MTTR]]+Zestaw_6[[#This Row],[MTTF]]</f>
        <v>3</v>
      </c>
      <c r="S16">
        <f>(Zestaw_6[[#This Row],[Nominalny Czas Pracy]]-Zestaw_6[[#This Row],[Czas Naprawy]])/Zestaw_6[[#This Row],[Nominalny Czas Pracy]]</f>
        <v>0.69208333333333327</v>
      </c>
      <c r="T16">
        <f>($AA$3*Zestaw_6[[#This Row],[Rzeczywista Ilosc Produkcji]])/(Zestaw_6[[#This Row],[Rzeczywisty Czas Pracy]]+1)</f>
        <v>0.45797842135150479</v>
      </c>
      <c r="U16">
        <f>(Zestaw_6[[#This Row],[Rzeczywista Ilosc Produkcji]]-Zestaw_6[[#This Row],[Ilość defektów]])/(Zestaw_6[[#This Row],[Rzeczywista Ilosc Produkcji]]+1)</f>
        <v>0.63091991073642451</v>
      </c>
      <c r="V16">
        <f>Zestaw_6[[#This Row],[D]]*Zestaw_6[[#This Row],[E]]*Zestaw_6[[#This Row],[J]]</f>
        <v>0.19997589064045679</v>
      </c>
    </row>
    <row r="17" spans="1:22" x14ac:dyDescent="0.25">
      <c r="A17" t="s">
        <v>14</v>
      </c>
      <c r="B17" s="1">
        <v>43488</v>
      </c>
      <c r="C17">
        <v>2019</v>
      </c>
      <c r="D17">
        <v>1</v>
      </c>
      <c r="E17">
        <v>4</v>
      </c>
      <c r="F17">
        <v>24</v>
      </c>
      <c r="G17">
        <v>1000</v>
      </c>
      <c r="H17">
        <v>24000</v>
      </c>
      <c r="I17">
        <v>18.739999999999998</v>
      </c>
      <c r="J17">
        <v>18736</v>
      </c>
      <c r="K17">
        <v>8991</v>
      </c>
      <c r="L17">
        <v>6807</v>
      </c>
      <c r="M17">
        <v>5</v>
      </c>
      <c r="N17">
        <v>5.26</v>
      </c>
      <c r="O17">
        <f>Zestaw_6[[#This Row],[Rzeczywista Ilosc Produkcji]]-Zestaw_6[[#This Row],[Ilosc Produktow Prawidlowych]]</f>
        <v>2184</v>
      </c>
      <c r="P17">
        <f>Zestaw_6[[#This Row],[Czas Naprawy]]/(Zestaw_6[[#This Row],[Ilosc Awarii]]+1)</f>
        <v>0.87666666666666659</v>
      </c>
      <c r="Q17">
        <f>(Zestaw_6[[#This Row],[Nominalny Czas Pracy]]-Zestaw_6[[#This Row],[Czas Naprawy]])/(Zestaw_6[[#This Row],[Ilosc Awarii]]+1)</f>
        <v>3.1233333333333335</v>
      </c>
      <c r="R17">
        <f>Zestaw_6[[#This Row],[MTTR]]+Zestaw_6[[#This Row],[MTTF]]</f>
        <v>4</v>
      </c>
      <c r="S17">
        <f>(Zestaw_6[[#This Row],[Nominalny Czas Pracy]]-Zestaw_6[[#This Row],[Czas Naprawy]])/Zestaw_6[[#This Row],[Nominalny Czas Pracy]]</f>
        <v>0.78083333333333338</v>
      </c>
      <c r="T17">
        <f>($AA$3*Zestaw_6[[#This Row],[Rzeczywista Ilosc Produkcji]])/(Zestaw_6[[#This Row],[Rzeczywisty Czas Pracy]]+1)</f>
        <v>0.45547112462006079</v>
      </c>
      <c r="U17">
        <f>(Zestaw_6[[#This Row],[Rzeczywista Ilosc Produkcji]]-Zestaw_6[[#This Row],[Ilość defektów]])/(Zestaw_6[[#This Row],[Rzeczywista Ilosc Produkcji]]+1)</f>
        <v>0.75700622775800708</v>
      </c>
      <c r="V17">
        <f>Zestaw_6[[#This Row],[D]]*Zestaw_6[[#This Row],[E]]*Zestaw_6[[#This Row],[J]]</f>
        <v>0.26922702149462135</v>
      </c>
    </row>
    <row r="18" spans="1:22" x14ac:dyDescent="0.25">
      <c r="A18" t="s">
        <v>14</v>
      </c>
      <c r="B18" s="1">
        <v>43489</v>
      </c>
      <c r="C18">
        <v>2019</v>
      </c>
      <c r="D18">
        <v>1</v>
      </c>
      <c r="E18">
        <v>4</v>
      </c>
      <c r="F18">
        <v>24</v>
      </c>
      <c r="G18">
        <v>1000</v>
      </c>
      <c r="H18">
        <v>24000</v>
      </c>
      <c r="I18">
        <v>20.100000000000001</v>
      </c>
      <c r="J18">
        <v>20104</v>
      </c>
      <c r="K18">
        <v>4137</v>
      </c>
      <c r="L18">
        <v>2710</v>
      </c>
      <c r="M18">
        <v>4</v>
      </c>
      <c r="N18">
        <v>3.9</v>
      </c>
      <c r="O18">
        <f>Zestaw_6[[#This Row],[Rzeczywista Ilosc Produkcji]]-Zestaw_6[[#This Row],[Ilosc Produktow Prawidlowych]]</f>
        <v>1427</v>
      </c>
      <c r="P18">
        <f>Zestaw_6[[#This Row],[Czas Naprawy]]/(Zestaw_6[[#This Row],[Ilosc Awarii]]+1)</f>
        <v>0.78</v>
      </c>
      <c r="Q18">
        <f>(Zestaw_6[[#This Row],[Nominalny Czas Pracy]]-Zestaw_6[[#This Row],[Czas Naprawy]])/(Zestaw_6[[#This Row],[Ilosc Awarii]]+1)</f>
        <v>4.0200000000000005</v>
      </c>
      <c r="R18">
        <f>Zestaw_6[[#This Row],[MTTR]]+Zestaw_6[[#This Row],[MTTF]]</f>
        <v>4.8000000000000007</v>
      </c>
      <c r="S18">
        <f>(Zestaw_6[[#This Row],[Nominalny Czas Pracy]]-Zestaw_6[[#This Row],[Czas Naprawy]])/Zestaw_6[[#This Row],[Nominalny Czas Pracy]]</f>
        <v>0.83750000000000002</v>
      </c>
      <c r="T18">
        <f>($AA$3*Zestaw_6[[#This Row],[Rzeczywista Ilosc Produkcji]])/(Zestaw_6[[#This Row],[Rzeczywisty Czas Pracy]]+1)</f>
        <v>0.19606635071090048</v>
      </c>
      <c r="U18">
        <f>(Zestaw_6[[#This Row],[Rzeczywista Ilosc Produkcji]]-Zestaw_6[[#This Row],[Ilość defektów]])/(Zestaw_6[[#This Row],[Rzeczywista Ilosc Produkcji]]+1)</f>
        <v>0.6549057515708071</v>
      </c>
      <c r="V18">
        <f>Zestaw_6[[#This Row],[D]]*Zestaw_6[[#This Row],[E]]*Zestaw_6[[#This Row],[J]]</f>
        <v>0.10753917139493172</v>
      </c>
    </row>
    <row r="19" spans="1:22" x14ac:dyDescent="0.25">
      <c r="A19" t="s">
        <v>14</v>
      </c>
      <c r="B19" s="1">
        <v>43490</v>
      </c>
      <c r="C19">
        <v>2019</v>
      </c>
      <c r="D19">
        <v>1</v>
      </c>
      <c r="E19">
        <v>4</v>
      </c>
      <c r="F19">
        <v>24</v>
      </c>
      <c r="G19">
        <v>1000</v>
      </c>
      <c r="H19">
        <v>24000</v>
      </c>
      <c r="I19">
        <v>21.41</v>
      </c>
      <c r="J19">
        <v>21414</v>
      </c>
      <c r="K19">
        <v>12818</v>
      </c>
      <c r="L19">
        <v>9851</v>
      </c>
      <c r="M19">
        <v>3</v>
      </c>
      <c r="N19">
        <v>2.59</v>
      </c>
      <c r="O19">
        <f>Zestaw_6[[#This Row],[Rzeczywista Ilosc Produkcji]]-Zestaw_6[[#This Row],[Ilosc Produktow Prawidlowych]]</f>
        <v>2967</v>
      </c>
      <c r="P19">
        <f>Zestaw_6[[#This Row],[Czas Naprawy]]/(Zestaw_6[[#This Row],[Ilosc Awarii]]+1)</f>
        <v>0.64749999999999996</v>
      </c>
      <c r="Q19">
        <f>(Zestaw_6[[#This Row],[Nominalny Czas Pracy]]-Zestaw_6[[#This Row],[Czas Naprawy]])/(Zestaw_6[[#This Row],[Ilosc Awarii]]+1)</f>
        <v>5.3525</v>
      </c>
      <c r="R19">
        <f>Zestaw_6[[#This Row],[MTTR]]+Zestaw_6[[#This Row],[MTTF]]</f>
        <v>6</v>
      </c>
      <c r="S19">
        <f>(Zestaw_6[[#This Row],[Nominalny Czas Pracy]]-Zestaw_6[[#This Row],[Czas Naprawy]])/Zestaw_6[[#This Row],[Nominalny Czas Pracy]]</f>
        <v>0.89208333333333334</v>
      </c>
      <c r="T19">
        <f>($AA$3*Zestaw_6[[#This Row],[Rzeczywista Ilosc Produkcji]])/(Zestaw_6[[#This Row],[Rzeczywisty Czas Pracy]]+1)</f>
        <v>0.57197679607318164</v>
      </c>
      <c r="U19">
        <f>(Zestaw_6[[#This Row],[Rzeczywista Ilosc Produkcji]]-Zestaw_6[[#This Row],[Ilość defektów]])/(Zestaw_6[[#This Row],[Rzeczywista Ilosc Produkcji]]+1)</f>
        <v>0.76846867930415785</v>
      </c>
      <c r="V19">
        <f>Zestaw_6[[#This Row],[D]]*Zestaw_6[[#This Row],[E]]*Zestaw_6[[#This Row],[J]]</f>
        <v>0.39211188659373813</v>
      </c>
    </row>
    <row r="20" spans="1:22" x14ac:dyDescent="0.25">
      <c r="A20" t="s">
        <v>14</v>
      </c>
      <c r="B20" s="1">
        <v>43493</v>
      </c>
      <c r="C20">
        <v>2019</v>
      </c>
      <c r="D20">
        <v>1</v>
      </c>
      <c r="E20">
        <v>5</v>
      </c>
      <c r="F20">
        <v>24</v>
      </c>
      <c r="G20">
        <v>1000</v>
      </c>
      <c r="H20">
        <v>24000</v>
      </c>
      <c r="I20">
        <v>22.79</v>
      </c>
      <c r="J20">
        <v>22795</v>
      </c>
      <c r="K20">
        <v>4946</v>
      </c>
      <c r="L20">
        <v>4946</v>
      </c>
      <c r="M20">
        <v>2</v>
      </c>
      <c r="N20">
        <v>1.21</v>
      </c>
      <c r="O20">
        <f>Zestaw_6[[#This Row],[Rzeczywista Ilosc Produkcji]]-Zestaw_6[[#This Row],[Ilosc Produktow Prawidlowych]]</f>
        <v>0</v>
      </c>
      <c r="P20">
        <f>Zestaw_6[[#This Row],[Czas Naprawy]]/(Zestaw_6[[#This Row],[Ilosc Awarii]]+1)</f>
        <v>0.40333333333333332</v>
      </c>
      <c r="Q20">
        <f>(Zestaw_6[[#This Row],[Nominalny Czas Pracy]]-Zestaw_6[[#This Row],[Czas Naprawy]])/(Zestaw_6[[#This Row],[Ilosc Awarii]]+1)</f>
        <v>7.5966666666666667</v>
      </c>
      <c r="R20">
        <f>Zestaw_6[[#This Row],[MTTR]]+Zestaw_6[[#This Row],[MTTF]]</f>
        <v>8</v>
      </c>
      <c r="S20">
        <f>(Zestaw_6[[#This Row],[Nominalny Czas Pracy]]-Zestaw_6[[#This Row],[Czas Naprawy]])/Zestaw_6[[#This Row],[Nominalny Czas Pracy]]</f>
        <v>0.94958333333333333</v>
      </c>
      <c r="T20">
        <f>($AA$3*Zestaw_6[[#This Row],[Rzeczywista Ilosc Produkcji]])/(Zestaw_6[[#This Row],[Rzeczywisty Czas Pracy]]+1)</f>
        <v>0.20790248003362757</v>
      </c>
      <c r="U20">
        <f>(Zestaw_6[[#This Row],[Rzeczywista Ilosc Produkcji]]-Zestaw_6[[#This Row],[Ilość defektów]])/(Zestaw_6[[#This Row],[Rzeczywista Ilosc Produkcji]]+1)</f>
        <v>0.9997978572872448</v>
      </c>
      <c r="V20">
        <f>Zestaw_6[[#This Row],[D]]*Zestaw_6[[#This Row],[E]]*Zestaw_6[[#This Row],[J]]</f>
        <v>0.19738082283668282</v>
      </c>
    </row>
    <row r="21" spans="1:22" x14ac:dyDescent="0.25">
      <c r="A21" t="s">
        <v>14</v>
      </c>
      <c r="B21" s="1">
        <v>43494</v>
      </c>
      <c r="C21">
        <v>2019</v>
      </c>
      <c r="D21">
        <v>1</v>
      </c>
      <c r="E21">
        <v>5</v>
      </c>
      <c r="F21">
        <v>24</v>
      </c>
      <c r="G21">
        <v>1000</v>
      </c>
      <c r="H21">
        <v>24000</v>
      </c>
      <c r="I21">
        <v>24</v>
      </c>
      <c r="J21">
        <v>24000</v>
      </c>
      <c r="K21">
        <v>11363</v>
      </c>
      <c r="L21">
        <v>11363</v>
      </c>
      <c r="M21">
        <v>0</v>
      </c>
      <c r="N21">
        <v>0</v>
      </c>
      <c r="O21">
        <f>Zestaw_6[[#This Row],[Rzeczywista Ilosc Produkcji]]-Zestaw_6[[#This Row],[Ilosc Produktow Prawidlowych]]</f>
        <v>0</v>
      </c>
      <c r="P21">
        <f>Zestaw_6[[#This Row],[Czas Naprawy]]/(Zestaw_6[[#This Row],[Ilosc Awarii]]+1)</f>
        <v>0</v>
      </c>
      <c r="Q21">
        <f>(Zestaw_6[[#This Row],[Nominalny Czas Pracy]]-Zestaw_6[[#This Row],[Czas Naprawy]])/(Zestaw_6[[#This Row],[Ilosc Awarii]]+1)</f>
        <v>24</v>
      </c>
      <c r="R21">
        <f>Zestaw_6[[#This Row],[MTTR]]+Zestaw_6[[#This Row],[MTTF]]</f>
        <v>24</v>
      </c>
      <c r="S21">
        <f>(Zestaw_6[[#This Row],[Nominalny Czas Pracy]]-Zestaw_6[[#This Row],[Czas Naprawy]])/Zestaw_6[[#This Row],[Nominalny Czas Pracy]]</f>
        <v>1</v>
      </c>
      <c r="T21">
        <f>($AA$3*Zestaw_6[[#This Row],[Rzeczywista Ilosc Produkcji]])/(Zestaw_6[[#This Row],[Rzeczywisty Czas Pracy]]+1)</f>
        <v>0.45451999999999998</v>
      </c>
      <c r="U21">
        <f>(Zestaw_6[[#This Row],[Rzeczywista Ilosc Produkcji]]-Zestaw_6[[#This Row],[Ilość defektów]])/(Zestaw_6[[#This Row],[Rzeczywista Ilosc Produkcji]]+1)</f>
        <v>0.99991200281590986</v>
      </c>
      <c r="V21">
        <f>Zestaw_6[[#This Row],[D]]*Zestaw_6[[#This Row],[E]]*Zestaw_6[[#This Row],[J]]</f>
        <v>0.45448000351988732</v>
      </c>
    </row>
    <row r="22" spans="1:22" x14ac:dyDescent="0.25">
      <c r="A22" t="s">
        <v>14</v>
      </c>
      <c r="B22" s="1">
        <v>43495</v>
      </c>
      <c r="C22">
        <v>2019</v>
      </c>
      <c r="D22">
        <v>1</v>
      </c>
      <c r="E22">
        <v>5</v>
      </c>
      <c r="F22">
        <v>24</v>
      </c>
      <c r="G22">
        <v>1000</v>
      </c>
      <c r="H22">
        <v>24000</v>
      </c>
      <c r="I22">
        <v>18.43</v>
      </c>
      <c r="J22">
        <v>18427</v>
      </c>
      <c r="K22">
        <v>0</v>
      </c>
      <c r="L22">
        <v>0</v>
      </c>
      <c r="M22">
        <v>6</v>
      </c>
      <c r="N22">
        <v>5.57</v>
      </c>
      <c r="O22">
        <f>Zestaw_6[[#This Row],[Rzeczywista Ilosc Produkcji]]-Zestaw_6[[#This Row],[Ilosc Produktow Prawidlowych]]</f>
        <v>0</v>
      </c>
      <c r="P22">
        <f>Zestaw_6[[#This Row],[Czas Naprawy]]/(Zestaw_6[[#This Row],[Ilosc Awarii]]+1)</f>
        <v>0.79571428571428571</v>
      </c>
      <c r="Q22">
        <f>(Zestaw_6[[#This Row],[Nominalny Czas Pracy]]-Zestaw_6[[#This Row],[Czas Naprawy]])/(Zestaw_6[[#This Row],[Ilosc Awarii]]+1)</f>
        <v>2.632857142857143</v>
      </c>
      <c r="R22">
        <f>Zestaw_6[[#This Row],[MTTR]]+Zestaw_6[[#This Row],[MTTF]]</f>
        <v>3.4285714285714288</v>
      </c>
      <c r="S22">
        <f>(Zestaw_6[[#This Row],[Nominalny Czas Pracy]]-Zestaw_6[[#This Row],[Czas Naprawy]])/Zestaw_6[[#This Row],[Nominalny Czas Pracy]]</f>
        <v>0.76791666666666669</v>
      </c>
      <c r="T22">
        <f>($AA$3*Zestaw_6[[#This Row],[Rzeczywista Ilosc Produkcji]])/(Zestaw_6[[#This Row],[Rzeczywisty Czas Pracy]]+1)</f>
        <v>0</v>
      </c>
      <c r="U22">
        <f>(Zestaw_6[[#This Row],[Rzeczywista Ilosc Produkcji]]-Zestaw_6[[#This Row],[Ilość defektów]])/(Zestaw_6[[#This Row],[Rzeczywista Ilosc Produkcji]]+1)</f>
        <v>0</v>
      </c>
      <c r="V22">
        <f>Zestaw_6[[#This Row],[D]]*Zestaw_6[[#This Row],[E]]*Zestaw_6[[#This Row],[J]]</f>
        <v>0</v>
      </c>
    </row>
    <row r="23" spans="1:22" x14ac:dyDescent="0.25">
      <c r="A23" t="s">
        <v>14</v>
      </c>
      <c r="B23" s="1">
        <v>43496</v>
      </c>
      <c r="C23">
        <v>2019</v>
      </c>
      <c r="D23">
        <v>1</v>
      </c>
      <c r="E23">
        <v>5</v>
      </c>
      <c r="F23">
        <v>24</v>
      </c>
      <c r="G23">
        <v>1000</v>
      </c>
      <c r="H23">
        <v>24000</v>
      </c>
      <c r="I23">
        <v>18.25</v>
      </c>
      <c r="J23">
        <v>18254</v>
      </c>
      <c r="K23">
        <v>9370</v>
      </c>
      <c r="L23">
        <v>6357</v>
      </c>
      <c r="M23">
        <v>6</v>
      </c>
      <c r="N23">
        <v>5.75</v>
      </c>
      <c r="O23">
        <f>Zestaw_6[[#This Row],[Rzeczywista Ilosc Produkcji]]-Zestaw_6[[#This Row],[Ilosc Produktow Prawidlowych]]</f>
        <v>3013</v>
      </c>
      <c r="P23">
        <f>Zestaw_6[[#This Row],[Czas Naprawy]]/(Zestaw_6[[#This Row],[Ilosc Awarii]]+1)</f>
        <v>0.8214285714285714</v>
      </c>
      <c r="Q23">
        <f>(Zestaw_6[[#This Row],[Nominalny Czas Pracy]]-Zestaw_6[[#This Row],[Czas Naprawy]])/(Zestaw_6[[#This Row],[Ilosc Awarii]]+1)</f>
        <v>2.6071428571428572</v>
      </c>
      <c r="R23">
        <f>Zestaw_6[[#This Row],[MTTR]]+Zestaw_6[[#This Row],[MTTF]]</f>
        <v>3.4285714285714288</v>
      </c>
      <c r="S23">
        <f>(Zestaw_6[[#This Row],[Nominalny Czas Pracy]]-Zestaw_6[[#This Row],[Czas Naprawy]])/Zestaw_6[[#This Row],[Nominalny Czas Pracy]]</f>
        <v>0.76041666666666663</v>
      </c>
      <c r="T23">
        <f>($AA$3*Zestaw_6[[#This Row],[Rzeczywista Ilosc Produkcji]])/(Zestaw_6[[#This Row],[Rzeczywisty Czas Pracy]]+1)</f>
        <v>0.48675324675324683</v>
      </c>
      <c r="U23">
        <f>(Zestaw_6[[#This Row],[Rzeczywista Ilosc Produkcji]]-Zestaw_6[[#This Row],[Ilość defektów]])/(Zestaw_6[[#This Row],[Rzeczywista Ilosc Produkcji]]+1)</f>
        <v>0.67836943762672075</v>
      </c>
      <c r="V23">
        <f>Zestaw_6[[#This Row],[D]]*Zestaw_6[[#This Row],[E]]*Zestaw_6[[#This Row],[J]]</f>
        <v>0.25108846267914137</v>
      </c>
    </row>
    <row r="24" spans="1:22" x14ac:dyDescent="0.25">
      <c r="A24" t="s">
        <v>14</v>
      </c>
      <c r="B24" s="1">
        <v>43497</v>
      </c>
      <c r="C24">
        <v>2019</v>
      </c>
      <c r="D24">
        <v>2</v>
      </c>
      <c r="E24">
        <v>5</v>
      </c>
      <c r="F24">
        <v>24</v>
      </c>
      <c r="G24">
        <v>1000</v>
      </c>
      <c r="H24">
        <v>24000</v>
      </c>
      <c r="I24">
        <v>22.84</v>
      </c>
      <c r="J24">
        <v>22837</v>
      </c>
      <c r="K24">
        <v>5940</v>
      </c>
      <c r="L24">
        <v>4573</v>
      </c>
      <c r="M24">
        <v>2</v>
      </c>
      <c r="N24">
        <v>1.1599999999999999</v>
      </c>
      <c r="O24">
        <f>Zestaw_6[[#This Row],[Rzeczywista Ilosc Produkcji]]-Zestaw_6[[#This Row],[Ilosc Produktow Prawidlowych]]</f>
        <v>1367</v>
      </c>
      <c r="P24">
        <f>Zestaw_6[[#This Row],[Czas Naprawy]]/(Zestaw_6[[#This Row],[Ilosc Awarii]]+1)</f>
        <v>0.38666666666666666</v>
      </c>
      <c r="Q24">
        <f>(Zestaw_6[[#This Row],[Nominalny Czas Pracy]]-Zestaw_6[[#This Row],[Czas Naprawy]])/(Zestaw_6[[#This Row],[Ilosc Awarii]]+1)</f>
        <v>7.6133333333333333</v>
      </c>
      <c r="R24">
        <f>Zestaw_6[[#This Row],[MTTR]]+Zestaw_6[[#This Row],[MTTF]]</f>
        <v>8</v>
      </c>
      <c r="S24">
        <f>(Zestaw_6[[#This Row],[Nominalny Czas Pracy]]-Zestaw_6[[#This Row],[Czas Naprawy]])/Zestaw_6[[#This Row],[Nominalny Czas Pracy]]</f>
        <v>0.95166666666666666</v>
      </c>
      <c r="T24">
        <f>($AA$3*Zestaw_6[[#This Row],[Rzeczywista Ilosc Produkcji]])/(Zestaw_6[[#This Row],[Rzeczywisty Czas Pracy]]+1)</f>
        <v>0.24916107382550337</v>
      </c>
      <c r="U24">
        <f>(Zestaw_6[[#This Row],[Rzeczywista Ilosc Produkcji]]-Zestaw_6[[#This Row],[Ilość defektów]])/(Zestaw_6[[#This Row],[Rzeczywista Ilosc Produkcji]]+1)</f>
        <v>0.76973573472479384</v>
      </c>
      <c r="V24">
        <f>Zestaw_6[[#This Row],[D]]*Zestaw_6[[#This Row],[E]]*Zestaw_6[[#This Row],[J]]</f>
        <v>0.18251842008497432</v>
      </c>
    </row>
    <row r="25" spans="1:22" x14ac:dyDescent="0.25">
      <c r="A25" t="s">
        <v>14</v>
      </c>
      <c r="B25" s="1">
        <v>43500</v>
      </c>
      <c r="C25">
        <v>2019</v>
      </c>
      <c r="D25">
        <v>2</v>
      </c>
      <c r="E25">
        <v>6</v>
      </c>
      <c r="F25">
        <v>24</v>
      </c>
      <c r="G25">
        <v>1000</v>
      </c>
      <c r="H25">
        <v>24000</v>
      </c>
      <c r="I25">
        <v>21.57</v>
      </c>
      <c r="J25">
        <v>21570</v>
      </c>
      <c r="K25">
        <v>0</v>
      </c>
      <c r="L25">
        <v>0</v>
      </c>
      <c r="M25">
        <v>2</v>
      </c>
      <c r="N25">
        <v>2.4300000000000002</v>
      </c>
      <c r="O25">
        <f>Zestaw_6[[#This Row],[Rzeczywista Ilosc Produkcji]]-Zestaw_6[[#This Row],[Ilosc Produktow Prawidlowych]]</f>
        <v>0</v>
      </c>
      <c r="P25">
        <f>Zestaw_6[[#This Row],[Czas Naprawy]]/(Zestaw_6[[#This Row],[Ilosc Awarii]]+1)</f>
        <v>0.81</v>
      </c>
      <c r="Q25">
        <f>(Zestaw_6[[#This Row],[Nominalny Czas Pracy]]-Zestaw_6[[#This Row],[Czas Naprawy]])/(Zestaw_6[[#This Row],[Ilosc Awarii]]+1)</f>
        <v>7.19</v>
      </c>
      <c r="R25">
        <f>Zestaw_6[[#This Row],[MTTR]]+Zestaw_6[[#This Row],[MTTF]]</f>
        <v>8</v>
      </c>
      <c r="S25">
        <f>(Zestaw_6[[#This Row],[Nominalny Czas Pracy]]-Zestaw_6[[#This Row],[Czas Naprawy]])/Zestaw_6[[#This Row],[Nominalny Czas Pracy]]</f>
        <v>0.89875000000000005</v>
      </c>
      <c r="T25">
        <f>($AA$3*Zestaw_6[[#This Row],[Rzeczywista Ilosc Produkcji]])/(Zestaw_6[[#This Row],[Rzeczywisty Czas Pracy]]+1)</f>
        <v>0</v>
      </c>
      <c r="U25">
        <f>(Zestaw_6[[#This Row],[Rzeczywista Ilosc Produkcji]]-Zestaw_6[[#This Row],[Ilość defektów]])/(Zestaw_6[[#This Row],[Rzeczywista Ilosc Produkcji]]+1)</f>
        <v>0</v>
      </c>
      <c r="V25">
        <f>Zestaw_6[[#This Row],[D]]*Zestaw_6[[#This Row],[E]]*Zestaw_6[[#This Row],[J]]</f>
        <v>0</v>
      </c>
    </row>
    <row r="26" spans="1:22" x14ac:dyDescent="0.25">
      <c r="A26" t="s">
        <v>14</v>
      </c>
      <c r="B26" s="1">
        <v>43501</v>
      </c>
      <c r="C26">
        <v>2019</v>
      </c>
      <c r="D26">
        <v>2</v>
      </c>
      <c r="E26">
        <v>6</v>
      </c>
      <c r="F26">
        <v>24</v>
      </c>
      <c r="G26">
        <v>1000</v>
      </c>
      <c r="H26">
        <v>24000</v>
      </c>
      <c r="I26">
        <v>18.37</v>
      </c>
      <c r="J26">
        <v>18371</v>
      </c>
      <c r="K26">
        <v>0</v>
      </c>
      <c r="L26">
        <v>0</v>
      </c>
      <c r="M26">
        <v>5</v>
      </c>
      <c r="N26">
        <v>5.63</v>
      </c>
      <c r="O26">
        <f>Zestaw_6[[#This Row],[Rzeczywista Ilosc Produkcji]]-Zestaw_6[[#This Row],[Ilosc Produktow Prawidlowych]]</f>
        <v>0</v>
      </c>
      <c r="P26">
        <f>Zestaw_6[[#This Row],[Czas Naprawy]]/(Zestaw_6[[#This Row],[Ilosc Awarii]]+1)</f>
        <v>0.93833333333333335</v>
      </c>
      <c r="Q26">
        <f>(Zestaw_6[[#This Row],[Nominalny Czas Pracy]]-Zestaw_6[[#This Row],[Czas Naprawy]])/(Zestaw_6[[#This Row],[Ilosc Awarii]]+1)</f>
        <v>3.061666666666667</v>
      </c>
      <c r="R26">
        <f>Zestaw_6[[#This Row],[MTTR]]+Zestaw_6[[#This Row],[MTTF]]</f>
        <v>4</v>
      </c>
      <c r="S26">
        <f>(Zestaw_6[[#This Row],[Nominalny Czas Pracy]]-Zestaw_6[[#This Row],[Czas Naprawy]])/Zestaw_6[[#This Row],[Nominalny Czas Pracy]]</f>
        <v>0.76541666666666675</v>
      </c>
      <c r="T26">
        <f>($AA$3*Zestaw_6[[#This Row],[Rzeczywista Ilosc Produkcji]])/(Zestaw_6[[#This Row],[Rzeczywisty Czas Pracy]]+1)</f>
        <v>0</v>
      </c>
      <c r="U26">
        <f>(Zestaw_6[[#This Row],[Rzeczywista Ilosc Produkcji]]-Zestaw_6[[#This Row],[Ilość defektów]])/(Zestaw_6[[#This Row],[Rzeczywista Ilosc Produkcji]]+1)</f>
        <v>0</v>
      </c>
      <c r="V26">
        <f>Zestaw_6[[#This Row],[D]]*Zestaw_6[[#This Row],[E]]*Zestaw_6[[#This Row],[J]]</f>
        <v>0</v>
      </c>
    </row>
    <row r="27" spans="1:22" x14ac:dyDescent="0.25">
      <c r="A27" t="s">
        <v>14</v>
      </c>
      <c r="B27" s="1">
        <v>43502</v>
      </c>
      <c r="C27">
        <v>2019</v>
      </c>
      <c r="D27">
        <v>2</v>
      </c>
      <c r="E27">
        <v>6</v>
      </c>
      <c r="F27">
        <v>24</v>
      </c>
      <c r="G27">
        <v>1000</v>
      </c>
      <c r="H27">
        <v>24000</v>
      </c>
      <c r="I27">
        <v>20.239999999999998</v>
      </c>
      <c r="J27">
        <v>20244</v>
      </c>
      <c r="K27">
        <v>10021</v>
      </c>
      <c r="L27">
        <v>6544</v>
      </c>
      <c r="M27">
        <v>4</v>
      </c>
      <c r="N27">
        <v>3.76</v>
      </c>
      <c r="O27">
        <f>Zestaw_6[[#This Row],[Rzeczywista Ilosc Produkcji]]-Zestaw_6[[#This Row],[Ilosc Produktow Prawidlowych]]</f>
        <v>3477</v>
      </c>
      <c r="P27">
        <f>Zestaw_6[[#This Row],[Czas Naprawy]]/(Zestaw_6[[#This Row],[Ilosc Awarii]]+1)</f>
        <v>0.752</v>
      </c>
      <c r="Q27">
        <f>(Zestaw_6[[#This Row],[Nominalny Czas Pracy]]-Zestaw_6[[#This Row],[Czas Naprawy]])/(Zestaw_6[[#This Row],[Ilosc Awarii]]+1)</f>
        <v>4.048</v>
      </c>
      <c r="R27">
        <f>Zestaw_6[[#This Row],[MTTR]]+Zestaw_6[[#This Row],[MTTF]]</f>
        <v>4.8</v>
      </c>
      <c r="S27">
        <f>(Zestaw_6[[#This Row],[Nominalny Czas Pracy]]-Zestaw_6[[#This Row],[Czas Naprawy]])/Zestaw_6[[#This Row],[Nominalny Czas Pracy]]</f>
        <v>0.84333333333333338</v>
      </c>
      <c r="T27">
        <f>($AA$3*Zestaw_6[[#This Row],[Rzeczywista Ilosc Produkcji]])/(Zestaw_6[[#This Row],[Rzeczywisty Czas Pracy]]+1)</f>
        <v>0.47179849340866298</v>
      </c>
      <c r="U27">
        <f>(Zestaw_6[[#This Row],[Rzeczywista Ilosc Produkcji]]-Zestaw_6[[#This Row],[Ilość defektów]])/(Zestaw_6[[#This Row],[Rzeczywista Ilosc Produkcji]]+1)</f>
        <v>0.65296348034324481</v>
      </c>
      <c r="V27">
        <f>Zestaw_6[[#This Row],[D]]*Zestaw_6[[#This Row],[E]]*Zestaw_6[[#This Row],[J]]</f>
        <v>0.25980332709345155</v>
      </c>
    </row>
    <row r="28" spans="1:22" x14ac:dyDescent="0.25">
      <c r="A28" t="s">
        <v>14</v>
      </c>
      <c r="B28" s="1">
        <v>43503</v>
      </c>
      <c r="C28">
        <v>2019</v>
      </c>
      <c r="D28">
        <v>2</v>
      </c>
      <c r="E28">
        <v>6</v>
      </c>
      <c r="F28">
        <v>24</v>
      </c>
      <c r="G28">
        <v>1000</v>
      </c>
      <c r="H28">
        <v>24000</v>
      </c>
      <c r="I28">
        <v>17.489999999999998</v>
      </c>
      <c r="J28">
        <v>17491</v>
      </c>
      <c r="K28">
        <v>0</v>
      </c>
      <c r="L28">
        <v>0</v>
      </c>
      <c r="M28">
        <v>7</v>
      </c>
      <c r="N28">
        <v>6.51</v>
      </c>
      <c r="O28">
        <f>Zestaw_6[[#This Row],[Rzeczywista Ilosc Produkcji]]-Zestaw_6[[#This Row],[Ilosc Produktow Prawidlowych]]</f>
        <v>0</v>
      </c>
      <c r="P28">
        <f>Zestaw_6[[#This Row],[Czas Naprawy]]/(Zestaw_6[[#This Row],[Ilosc Awarii]]+1)</f>
        <v>0.81374999999999997</v>
      </c>
      <c r="Q28">
        <f>(Zestaw_6[[#This Row],[Nominalny Czas Pracy]]-Zestaw_6[[#This Row],[Czas Naprawy]])/(Zestaw_6[[#This Row],[Ilosc Awarii]]+1)</f>
        <v>2.1862500000000002</v>
      </c>
      <c r="R28">
        <f>Zestaw_6[[#This Row],[MTTR]]+Zestaw_6[[#This Row],[MTTF]]</f>
        <v>3</v>
      </c>
      <c r="S28">
        <f>(Zestaw_6[[#This Row],[Nominalny Czas Pracy]]-Zestaw_6[[#This Row],[Czas Naprawy]])/Zestaw_6[[#This Row],[Nominalny Czas Pracy]]</f>
        <v>0.72875000000000012</v>
      </c>
      <c r="T28">
        <f>($AA$3*Zestaw_6[[#This Row],[Rzeczywista Ilosc Produkcji]])/(Zestaw_6[[#This Row],[Rzeczywisty Czas Pracy]]+1)</f>
        <v>0</v>
      </c>
      <c r="U28">
        <f>(Zestaw_6[[#This Row],[Rzeczywista Ilosc Produkcji]]-Zestaw_6[[#This Row],[Ilość defektów]])/(Zestaw_6[[#This Row],[Rzeczywista Ilosc Produkcji]]+1)</f>
        <v>0</v>
      </c>
      <c r="V28">
        <f>Zestaw_6[[#This Row],[D]]*Zestaw_6[[#This Row],[E]]*Zestaw_6[[#This Row],[J]]</f>
        <v>0</v>
      </c>
    </row>
    <row r="29" spans="1:22" x14ac:dyDescent="0.25">
      <c r="A29" t="s">
        <v>14</v>
      </c>
      <c r="B29" s="1">
        <v>43504</v>
      </c>
      <c r="C29">
        <v>2019</v>
      </c>
      <c r="D29">
        <v>2</v>
      </c>
      <c r="E29">
        <v>6</v>
      </c>
      <c r="F29">
        <v>24</v>
      </c>
      <c r="G29">
        <v>1000</v>
      </c>
      <c r="H29">
        <v>24000</v>
      </c>
      <c r="I29">
        <v>22.19</v>
      </c>
      <c r="J29">
        <v>22192</v>
      </c>
      <c r="K29">
        <v>6032</v>
      </c>
      <c r="L29">
        <v>3785</v>
      </c>
      <c r="M29">
        <v>2</v>
      </c>
      <c r="N29">
        <v>1.81</v>
      </c>
      <c r="O29">
        <f>Zestaw_6[[#This Row],[Rzeczywista Ilosc Produkcji]]-Zestaw_6[[#This Row],[Ilosc Produktow Prawidlowych]]</f>
        <v>2247</v>
      </c>
      <c r="P29">
        <f>Zestaw_6[[#This Row],[Czas Naprawy]]/(Zestaw_6[[#This Row],[Ilosc Awarii]]+1)</f>
        <v>0.60333333333333339</v>
      </c>
      <c r="Q29">
        <f>(Zestaw_6[[#This Row],[Nominalny Czas Pracy]]-Zestaw_6[[#This Row],[Czas Naprawy]])/(Zestaw_6[[#This Row],[Ilosc Awarii]]+1)</f>
        <v>7.3966666666666674</v>
      </c>
      <c r="R29">
        <f>Zestaw_6[[#This Row],[MTTR]]+Zestaw_6[[#This Row],[MTTF]]</f>
        <v>8</v>
      </c>
      <c r="S29">
        <f>(Zestaw_6[[#This Row],[Nominalny Czas Pracy]]-Zestaw_6[[#This Row],[Czas Naprawy]])/Zestaw_6[[#This Row],[Nominalny Czas Pracy]]</f>
        <v>0.92458333333333342</v>
      </c>
      <c r="T29">
        <f>($AA$3*Zestaw_6[[#This Row],[Rzeczywista Ilosc Produkcji]])/(Zestaw_6[[#This Row],[Rzeczywisty Czas Pracy]]+1)</f>
        <v>0.26011211729193617</v>
      </c>
      <c r="U29">
        <f>(Zestaw_6[[#This Row],[Rzeczywista Ilosc Produkcji]]-Zestaw_6[[#This Row],[Ilość defektów]])/(Zestaw_6[[#This Row],[Rzeczywista Ilosc Produkcji]]+1)</f>
        <v>0.62738272832753195</v>
      </c>
      <c r="V29">
        <f>Zestaw_6[[#This Row],[D]]*Zestaw_6[[#This Row],[E]]*Zestaw_6[[#This Row],[J]]</f>
        <v>0.15088261531058361</v>
      </c>
    </row>
    <row r="30" spans="1:22" x14ac:dyDescent="0.25">
      <c r="A30" t="s">
        <v>14</v>
      </c>
      <c r="B30" s="1">
        <v>43507</v>
      </c>
      <c r="C30">
        <v>2019</v>
      </c>
      <c r="D30">
        <v>2</v>
      </c>
      <c r="E30">
        <v>7</v>
      </c>
      <c r="F30">
        <v>24</v>
      </c>
      <c r="G30">
        <v>1000</v>
      </c>
      <c r="H30">
        <v>24000</v>
      </c>
      <c r="I30">
        <v>17.62</v>
      </c>
      <c r="J30">
        <v>17619</v>
      </c>
      <c r="K30">
        <v>5173</v>
      </c>
      <c r="L30">
        <v>3664</v>
      </c>
      <c r="M30">
        <v>6</v>
      </c>
      <c r="N30">
        <v>6.38</v>
      </c>
      <c r="O30">
        <f>Zestaw_6[[#This Row],[Rzeczywista Ilosc Produkcji]]-Zestaw_6[[#This Row],[Ilosc Produktow Prawidlowych]]</f>
        <v>1509</v>
      </c>
      <c r="P30">
        <f>Zestaw_6[[#This Row],[Czas Naprawy]]/(Zestaw_6[[#This Row],[Ilosc Awarii]]+1)</f>
        <v>0.91142857142857137</v>
      </c>
      <c r="Q30">
        <f>(Zestaw_6[[#This Row],[Nominalny Czas Pracy]]-Zestaw_6[[#This Row],[Czas Naprawy]])/(Zestaw_6[[#This Row],[Ilosc Awarii]]+1)</f>
        <v>2.5171428571428573</v>
      </c>
      <c r="R30">
        <f>Zestaw_6[[#This Row],[MTTR]]+Zestaw_6[[#This Row],[MTTF]]</f>
        <v>3.4285714285714288</v>
      </c>
      <c r="S30">
        <f>(Zestaw_6[[#This Row],[Nominalny Czas Pracy]]-Zestaw_6[[#This Row],[Czas Naprawy]])/Zestaw_6[[#This Row],[Nominalny Czas Pracy]]</f>
        <v>0.73416666666666675</v>
      </c>
      <c r="T30">
        <f>($AA$3*Zestaw_6[[#This Row],[Rzeczywista Ilosc Produkcji]])/(Zestaw_6[[#This Row],[Rzeczywisty Czas Pracy]]+1)</f>
        <v>0.27781954887218047</v>
      </c>
      <c r="U30">
        <f>(Zestaw_6[[#This Row],[Rzeczywista Ilosc Produkcji]]-Zestaw_6[[#This Row],[Ilość defektów]])/(Zestaw_6[[#This Row],[Rzeczywista Ilosc Produkcji]]+1)</f>
        <v>0.70815616544259763</v>
      </c>
      <c r="V30">
        <f>Zestaw_6[[#This Row],[D]]*Zestaw_6[[#This Row],[E]]*Zestaw_6[[#This Row],[J]]</f>
        <v>0.14443967572584343</v>
      </c>
    </row>
    <row r="31" spans="1:22" x14ac:dyDescent="0.25">
      <c r="A31" t="s">
        <v>14</v>
      </c>
      <c r="B31" s="1">
        <v>43508</v>
      </c>
      <c r="C31">
        <v>2019</v>
      </c>
      <c r="D31">
        <v>2</v>
      </c>
      <c r="E31">
        <v>7</v>
      </c>
      <c r="F31">
        <v>24</v>
      </c>
      <c r="G31">
        <v>1000</v>
      </c>
      <c r="H31">
        <v>24000</v>
      </c>
      <c r="I31">
        <v>15.52</v>
      </c>
      <c r="J31">
        <v>15523</v>
      </c>
      <c r="K31">
        <v>7851</v>
      </c>
      <c r="L31">
        <v>5277</v>
      </c>
      <c r="M31">
        <v>9</v>
      </c>
      <c r="N31">
        <v>8.48</v>
      </c>
      <c r="O31">
        <f>Zestaw_6[[#This Row],[Rzeczywista Ilosc Produkcji]]-Zestaw_6[[#This Row],[Ilosc Produktow Prawidlowych]]</f>
        <v>2574</v>
      </c>
      <c r="P31">
        <f>Zestaw_6[[#This Row],[Czas Naprawy]]/(Zestaw_6[[#This Row],[Ilosc Awarii]]+1)</f>
        <v>0.84800000000000009</v>
      </c>
      <c r="Q31">
        <f>(Zestaw_6[[#This Row],[Nominalny Czas Pracy]]-Zestaw_6[[#This Row],[Czas Naprawy]])/(Zestaw_6[[#This Row],[Ilosc Awarii]]+1)</f>
        <v>1.552</v>
      </c>
      <c r="R31">
        <f>Zestaw_6[[#This Row],[MTTR]]+Zestaw_6[[#This Row],[MTTF]]</f>
        <v>2.4000000000000004</v>
      </c>
      <c r="S31">
        <f>(Zestaw_6[[#This Row],[Nominalny Czas Pracy]]-Zestaw_6[[#This Row],[Czas Naprawy]])/Zestaw_6[[#This Row],[Nominalny Czas Pracy]]</f>
        <v>0.64666666666666661</v>
      </c>
      <c r="T31">
        <f>($AA$3*Zestaw_6[[#This Row],[Rzeczywista Ilosc Produkcji]])/(Zestaw_6[[#This Row],[Rzeczywisty Czas Pracy]]+1)</f>
        <v>0.47524213075060534</v>
      </c>
      <c r="U31">
        <f>(Zestaw_6[[#This Row],[Rzeczywista Ilosc Produkcji]]-Zestaw_6[[#This Row],[Ilość defektów]])/(Zestaw_6[[#This Row],[Rzeczywista Ilosc Produkcji]]+1)</f>
        <v>0.67205807437595522</v>
      </c>
      <c r="V31">
        <f>Zestaw_6[[#This Row],[D]]*Zestaw_6[[#This Row],[E]]*Zestaw_6[[#This Row],[J]]</f>
        <v>0.20653906794462695</v>
      </c>
    </row>
    <row r="32" spans="1:22" x14ac:dyDescent="0.25">
      <c r="A32" t="s">
        <v>14</v>
      </c>
      <c r="B32" s="1">
        <v>43509</v>
      </c>
      <c r="C32">
        <v>2019</v>
      </c>
      <c r="D32">
        <v>2</v>
      </c>
      <c r="E32">
        <v>7</v>
      </c>
      <c r="F32">
        <v>24</v>
      </c>
      <c r="G32">
        <v>1000</v>
      </c>
      <c r="H32">
        <v>24000</v>
      </c>
      <c r="I32">
        <v>21.85</v>
      </c>
      <c r="J32">
        <v>21852</v>
      </c>
      <c r="K32">
        <v>5136</v>
      </c>
      <c r="L32">
        <v>3299</v>
      </c>
      <c r="M32">
        <v>2</v>
      </c>
      <c r="N32">
        <v>2.15</v>
      </c>
      <c r="O32">
        <f>Zestaw_6[[#This Row],[Rzeczywista Ilosc Produkcji]]-Zestaw_6[[#This Row],[Ilosc Produktow Prawidlowych]]</f>
        <v>1837</v>
      </c>
      <c r="P32">
        <f>Zestaw_6[[#This Row],[Czas Naprawy]]/(Zestaw_6[[#This Row],[Ilosc Awarii]]+1)</f>
        <v>0.71666666666666667</v>
      </c>
      <c r="Q32">
        <f>(Zestaw_6[[#This Row],[Nominalny Czas Pracy]]-Zestaw_6[[#This Row],[Czas Naprawy]])/(Zestaw_6[[#This Row],[Ilosc Awarii]]+1)</f>
        <v>7.2833333333333341</v>
      </c>
      <c r="R32">
        <f>Zestaw_6[[#This Row],[MTTR]]+Zestaw_6[[#This Row],[MTTF]]</f>
        <v>8</v>
      </c>
      <c r="S32">
        <f>(Zestaw_6[[#This Row],[Nominalny Czas Pracy]]-Zestaw_6[[#This Row],[Czas Naprawy]])/Zestaw_6[[#This Row],[Nominalny Czas Pracy]]</f>
        <v>0.91041666666666676</v>
      </c>
      <c r="T32">
        <f>($AA$3*Zestaw_6[[#This Row],[Rzeczywista Ilosc Produkcji]])/(Zestaw_6[[#This Row],[Rzeczywisty Czas Pracy]]+1)</f>
        <v>0.22477024070021881</v>
      </c>
      <c r="U32">
        <f>(Zestaw_6[[#This Row],[Rzeczywista Ilosc Produkcji]]-Zestaw_6[[#This Row],[Ilość defektów]])/(Zestaw_6[[#This Row],[Rzeczywista Ilosc Produkcji]]+1)</f>
        <v>0.64220362079034454</v>
      </c>
      <c r="V32">
        <f>Zestaw_6[[#This Row],[D]]*Zestaw_6[[#This Row],[E]]*Zestaw_6[[#This Row],[J]]</f>
        <v>0.13141706391481717</v>
      </c>
    </row>
    <row r="33" spans="1:22" x14ac:dyDescent="0.25">
      <c r="A33" t="s">
        <v>14</v>
      </c>
      <c r="B33" s="1">
        <v>43510</v>
      </c>
      <c r="C33">
        <v>2019</v>
      </c>
      <c r="D33">
        <v>2</v>
      </c>
      <c r="E33">
        <v>7</v>
      </c>
      <c r="F33">
        <v>24</v>
      </c>
      <c r="G33">
        <v>1000</v>
      </c>
      <c r="H33">
        <v>24000</v>
      </c>
      <c r="I33">
        <v>24</v>
      </c>
      <c r="J33">
        <v>24000</v>
      </c>
      <c r="K33">
        <v>5284</v>
      </c>
      <c r="L33">
        <v>3637</v>
      </c>
      <c r="M33">
        <v>0</v>
      </c>
      <c r="N33">
        <v>0</v>
      </c>
      <c r="O33">
        <f>Zestaw_6[[#This Row],[Rzeczywista Ilosc Produkcji]]-Zestaw_6[[#This Row],[Ilosc Produktow Prawidlowych]]</f>
        <v>1647</v>
      </c>
      <c r="P33">
        <f>Zestaw_6[[#This Row],[Czas Naprawy]]/(Zestaw_6[[#This Row],[Ilosc Awarii]]+1)</f>
        <v>0</v>
      </c>
      <c r="Q33">
        <f>(Zestaw_6[[#This Row],[Nominalny Czas Pracy]]-Zestaw_6[[#This Row],[Czas Naprawy]])/(Zestaw_6[[#This Row],[Ilosc Awarii]]+1)</f>
        <v>24</v>
      </c>
      <c r="R33">
        <f>Zestaw_6[[#This Row],[MTTR]]+Zestaw_6[[#This Row],[MTTF]]</f>
        <v>24</v>
      </c>
      <c r="S33">
        <f>(Zestaw_6[[#This Row],[Nominalny Czas Pracy]]-Zestaw_6[[#This Row],[Czas Naprawy]])/Zestaw_6[[#This Row],[Nominalny Czas Pracy]]</f>
        <v>1</v>
      </c>
      <c r="T33">
        <f>($AA$3*Zestaw_6[[#This Row],[Rzeczywista Ilosc Produkcji]])/(Zestaw_6[[#This Row],[Rzeczywisty Czas Pracy]]+1)</f>
        <v>0.21135999999999999</v>
      </c>
      <c r="U33">
        <f>(Zestaw_6[[#This Row],[Rzeczywista Ilosc Produkcji]]-Zestaw_6[[#This Row],[Ilość defektów]])/(Zestaw_6[[#This Row],[Rzeczywista Ilosc Produkcji]]+1)</f>
        <v>0.68817407757805105</v>
      </c>
      <c r="V33">
        <f>Zestaw_6[[#This Row],[D]]*Zestaw_6[[#This Row],[E]]*Zestaw_6[[#This Row],[J]]</f>
        <v>0.14545247303689687</v>
      </c>
    </row>
    <row r="34" spans="1:22" x14ac:dyDescent="0.25">
      <c r="A34" t="s">
        <v>14</v>
      </c>
      <c r="B34" s="1">
        <v>43511</v>
      </c>
      <c r="C34">
        <v>2019</v>
      </c>
      <c r="D34">
        <v>2</v>
      </c>
      <c r="E34">
        <v>7</v>
      </c>
      <c r="F34">
        <v>24</v>
      </c>
      <c r="G34">
        <v>1000</v>
      </c>
      <c r="H34">
        <v>24000</v>
      </c>
      <c r="I34">
        <v>19.260000000000002</v>
      </c>
      <c r="J34">
        <v>19257</v>
      </c>
      <c r="K34">
        <v>0</v>
      </c>
      <c r="L34">
        <v>0</v>
      </c>
      <c r="M34">
        <v>5</v>
      </c>
      <c r="N34">
        <v>4.74</v>
      </c>
      <c r="O34">
        <f>Zestaw_6[[#This Row],[Rzeczywista Ilosc Produkcji]]-Zestaw_6[[#This Row],[Ilosc Produktow Prawidlowych]]</f>
        <v>0</v>
      </c>
      <c r="P34">
        <f>Zestaw_6[[#This Row],[Czas Naprawy]]/(Zestaw_6[[#This Row],[Ilosc Awarii]]+1)</f>
        <v>0.79</v>
      </c>
      <c r="Q34">
        <f>(Zestaw_6[[#This Row],[Nominalny Czas Pracy]]-Zestaw_6[[#This Row],[Czas Naprawy]])/(Zestaw_6[[#This Row],[Ilosc Awarii]]+1)</f>
        <v>3.2099999999999995</v>
      </c>
      <c r="R34">
        <f>Zestaw_6[[#This Row],[MTTR]]+Zestaw_6[[#This Row],[MTTF]]</f>
        <v>3.9999999999999996</v>
      </c>
      <c r="S34">
        <f>(Zestaw_6[[#This Row],[Nominalny Czas Pracy]]-Zestaw_6[[#This Row],[Czas Naprawy]])/Zestaw_6[[#This Row],[Nominalny Czas Pracy]]</f>
        <v>0.80249999999999988</v>
      </c>
      <c r="T34">
        <f>($AA$3*Zestaw_6[[#This Row],[Rzeczywista Ilosc Produkcji]])/(Zestaw_6[[#This Row],[Rzeczywisty Czas Pracy]]+1)</f>
        <v>0</v>
      </c>
      <c r="U34">
        <f>(Zestaw_6[[#This Row],[Rzeczywista Ilosc Produkcji]]-Zestaw_6[[#This Row],[Ilość defektów]])/(Zestaw_6[[#This Row],[Rzeczywista Ilosc Produkcji]]+1)</f>
        <v>0</v>
      </c>
      <c r="V34">
        <f>Zestaw_6[[#This Row],[D]]*Zestaw_6[[#This Row],[E]]*Zestaw_6[[#This Row],[J]]</f>
        <v>0</v>
      </c>
    </row>
    <row r="35" spans="1:22" x14ac:dyDescent="0.25">
      <c r="A35" t="s">
        <v>14</v>
      </c>
      <c r="B35" s="1">
        <v>43514</v>
      </c>
      <c r="C35">
        <v>2019</v>
      </c>
      <c r="D35">
        <v>2</v>
      </c>
      <c r="E35">
        <v>8</v>
      </c>
      <c r="F35">
        <v>24</v>
      </c>
      <c r="G35">
        <v>1000</v>
      </c>
      <c r="H35">
        <v>24000</v>
      </c>
      <c r="I35">
        <v>22.43</v>
      </c>
      <c r="J35">
        <v>22426</v>
      </c>
      <c r="K35">
        <v>5838</v>
      </c>
      <c r="L35">
        <v>5838</v>
      </c>
      <c r="M35">
        <v>2</v>
      </c>
      <c r="N35">
        <v>1.57</v>
      </c>
      <c r="O35">
        <f>Zestaw_6[[#This Row],[Rzeczywista Ilosc Produkcji]]-Zestaw_6[[#This Row],[Ilosc Produktow Prawidlowych]]</f>
        <v>0</v>
      </c>
      <c r="P35">
        <f>Zestaw_6[[#This Row],[Czas Naprawy]]/(Zestaw_6[[#This Row],[Ilosc Awarii]]+1)</f>
        <v>0.52333333333333332</v>
      </c>
      <c r="Q35">
        <f>(Zestaw_6[[#This Row],[Nominalny Czas Pracy]]-Zestaw_6[[#This Row],[Czas Naprawy]])/(Zestaw_6[[#This Row],[Ilosc Awarii]]+1)</f>
        <v>7.4766666666666666</v>
      </c>
      <c r="R35">
        <f>Zestaw_6[[#This Row],[MTTR]]+Zestaw_6[[#This Row],[MTTF]]</f>
        <v>8</v>
      </c>
      <c r="S35">
        <f>(Zestaw_6[[#This Row],[Nominalny Czas Pracy]]-Zestaw_6[[#This Row],[Czas Naprawy]])/Zestaw_6[[#This Row],[Nominalny Czas Pracy]]</f>
        <v>0.93458333333333332</v>
      </c>
      <c r="T35">
        <f>($AA$3*Zestaw_6[[#This Row],[Rzeczywista Ilosc Produkcji]])/(Zestaw_6[[#This Row],[Rzeczywisty Czas Pracy]]+1)</f>
        <v>0.24916773367477593</v>
      </c>
      <c r="U35">
        <f>(Zestaw_6[[#This Row],[Rzeczywista Ilosc Produkcji]]-Zestaw_6[[#This Row],[Ilość defektów]])/(Zestaw_6[[#This Row],[Rzeczywista Ilosc Produkcji]]+1)</f>
        <v>0.99982873779756809</v>
      </c>
      <c r="V35">
        <f>Zestaw_6[[#This Row],[D]]*Zestaw_6[[#This Row],[E]]*Zestaw_6[[#This Row],[J]]</f>
        <v>0.23282812960842797</v>
      </c>
    </row>
    <row r="36" spans="1:22" x14ac:dyDescent="0.25">
      <c r="A36" t="s">
        <v>14</v>
      </c>
      <c r="B36" s="1">
        <v>43515</v>
      </c>
      <c r="C36">
        <v>2019</v>
      </c>
      <c r="D36">
        <v>2</v>
      </c>
      <c r="E36">
        <v>8</v>
      </c>
      <c r="F36">
        <v>24</v>
      </c>
      <c r="G36">
        <v>1000</v>
      </c>
      <c r="H36">
        <v>24000</v>
      </c>
      <c r="I36">
        <v>17.399999999999999</v>
      </c>
      <c r="J36">
        <v>17400</v>
      </c>
      <c r="K36">
        <v>8318</v>
      </c>
      <c r="L36">
        <v>6036</v>
      </c>
      <c r="M36">
        <v>6</v>
      </c>
      <c r="N36">
        <v>6.6</v>
      </c>
      <c r="O36">
        <f>Zestaw_6[[#This Row],[Rzeczywista Ilosc Produkcji]]-Zestaw_6[[#This Row],[Ilosc Produktow Prawidlowych]]</f>
        <v>2282</v>
      </c>
      <c r="P36">
        <f>Zestaw_6[[#This Row],[Czas Naprawy]]/(Zestaw_6[[#This Row],[Ilosc Awarii]]+1)</f>
        <v>0.94285714285714284</v>
      </c>
      <c r="Q36">
        <f>(Zestaw_6[[#This Row],[Nominalny Czas Pracy]]-Zestaw_6[[#This Row],[Czas Naprawy]])/(Zestaw_6[[#This Row],[Ilosc Awarii]]+1)</f>
        <v>2.4857142857142853</v>
      </c>
      <c r="R36">
        <f>Zestaw_6[[#This Row],[MTTR]]+Zestaw_6[[#This Row],[MTTF]]</f>
        <v>3.4285714285714279</v>
      </c>
      <c r="S36">
        <f>(Zestaw_6[[#This Row],[Nominalny Czas Pracy]]-Zestaw_6[[#This Row],[Czas Naprawy]])/Zestaw_6[[#This Row],[Nominalny Czas Pracy]]</f>
        <v>0.72499999999999998</v>
      </c>
      <c r="T36">
        <f>($AA$3*Zestaw_6[[#This Row],[Rzeczywista Ilosc Produkcji]])/(Zestaw_6[[#This Row],[Rzeczywisty Czas Pracy]]+1)</f>
        <v>0.45206521739130434</v>
      </c>
      <c r="U36">
        <f>(Zestaw_6[[#This Row],[Rzeczywista Ilosc Produkcji]]-Zestaw_6[[#This Row],[Ilość defektów]])/(Zestaw_6[[#This Row],[Rzeczywista Ilosc Produkcji]]+1)</f>
        <v>0.72556797692030295</v>
      </c>
      <c r="V36">
        <f>Zestaw_6[[#This Row],[D]]*Zestaw_6[[#This Row],[E]]*Zestaw_6[[#This Row],[J]]</f>
        <v>0.23780293278351808</v>
      </c>
    </row>
    <row r="37" spans="1:22" x14ac:dyDescent="0.25">
      <c r="A37" t="s">
        <v>14</v>
      </c>
      <c r="B37" s="1">
        <v>43516</v>
      </c>
      <c r="C37">
        <v>2019</v>
      </c>
      <c r="D37">
        <v>2</v>
      </c>
      <c r="E37">
        <v>8</v>
      </c>
      <c r="F37">
        <v>24</v>
      </c>
      <c r="G37">
        <v>1000</v>
      </c>
      <c r="H37">
        <v>24000</v>
      </c>
      <c r="I37">
        <v>22.47</v>
      </c>
      <c r="J37">
        <v>22468</v>
      </c>
      <c r="K37">
        <v>10504</v>
      </c>
      <c r="L37">
        <v>6763</v>
      </c>
      <c r="M37">
        <v>2</v>
      </c>
      <c r="N37">
        <v>1.53</v>
      </c>
      <c r="O37">
        <f>Zestaw_6[[#This Row],[Rzeczywista Ilosc Produkcji]]-Zestaw_6[[#This Row],[Ilosc Produktow Prawidlowych]]</f>
        <v>3741</v>
      </c>
      <c r="P37">
        <f>Zestaw_6[[#This Row],[Czas Naprawy]]/(Zestaw_6[[#This Row],[Ilosc Awarii]]+1)</f>
        <v>0.51</v>
      </c>
      <c r="Q37">
        <f>(Zestaw_6[[#This Row],[Nominalny Czas Pracy]]-Zestaw_6[[#This Row],[Czas Naprawy]])/(Zestaw_6[[#This Row],[Ilosc Awarii]]+1)</f>
        <v>7.4899999999999993</v>
      </c>
      <c r="R37">
        <f>Zestaw_6[[#This Row],[MTTR]]+Zestaw_6[[#This Row],[MTTF]]</f>
        <v>7.9999999999999991</v>
      </c>
      <c r="S37">
        <f>(Zestaw_6[[#This Row],[Nominalny Czas Pracy]]-Zestaw_6[[#This Row],[Czas Naprawy]])/Zestaw_6[[#This Row],[Nominalny Czas Pracy]]</f>
        <v>0.93624999999999992</v>
      </c>
      <c r="T37">
        <f>($AA$3*Zestaw_6[[#This Row],[Rzeczywista Ilosc Produkcji]])/(Zestaw_6[[#This Row],[Rzeczywisty Czas Pracy]]+1)</f>
        <v>0.44755006391137625</v>
      </c>
      <c r="U37">
        <f>(Zestaw_6[[#This Row],[Rzeczywista Ilosc Produkcji]]-Zestaw_6[[#This Row],[Ilość defektów]])/(Zestaw_6[[#This Row],[Rzeczywista Ilosc Produkcji]]+1)</f>
        <v>0.64378867206092338</v>
      </c>
      <c r="V37">
        <f>Zestaw_6[[#This Row],[D]]*Zestaw_6[[#This Row],[E]]*Zestaw_6[[#This Row],[J]]</f>
        <v>0.26975952291673555</v>
      </c>
    </row>
    <row r="38" spans="1:22" x14ac:dyDescent="0.25">
      <c r="A38" t="s">
        <v>14</v>
      </c>
      <c r="B38" s="1">
        <v>43517</v>
      </c>
      <c r="C38">
        <v>2019</v>
      </c>
      <c r="D38">
        <v>2</v>
      </c>
      <c r="E38">
        <v>8</v>
      </c>
      <c r="F38">
        <v>24</v>
      </c>
      <c r="G38">
        <v>1000</v>
      </c>
      <c r="H38">
        <v>24000</v>
      </c>
      <c r="I38">
        <v>24</v>
      </c>
      <c r="J38">
        <v>24000</v>
      </c>
      <c r="K38">
        <v>9513</v>
      </c>
      <c r="L38">
        <v>6079</v>
      </c>
      <c r="M38">
        <v>0</v>
      </c>
      <c r="N38">
        <v>0</v>
      </c>
      <c r="O38">
        <f>Zestaw_6[[#This Row],[Rzeczywista Ilosc Produkcji]]-Zestaw_6[[#This Row],[Ilosc Produktow Prawidlowych]]</f>
        <v>3434</v>
      </c>
      <c r="P38">
        <f>Zestaw_6[[#This Row],[Czas Naprawy]]/(Zestaw_6[[#This Row],[Ilosc Awarii]]+1)</f>
        <v>0</v>
      </c>
      <c r="Q38">
        <f>(Zestaw_6[[#This Row],[Nominalny Czas Pracy]]-Zestaw_6[[#This Row],[Czas Naprawy]])/(Zestaw_6[[#This Row],[Ilosc Awarii]]+1)</f>
        <v>24</v>
      </c>
      <c r="R38">
        <f>Zestaw_6[[#This Row],[MTTR]]+Zestaw_6[[#This Row],[MTTF]]</f>
        <v>24</v>
      </c>
      <c r="S38">
        <f>(Zestaw_6[[#This Row],[Nominalny Czas Pracy]]-Zestaw_6[[#This Row],[Czas Naprawy]])/Zestaw_6[[#This Row],[Nominalny Czas Pracy]]</f>
        <v>1</v>
      </c>
      <c r="T38">
        <f>($AA$3*Zestaw_6[[#This Row],[Rzeczywista Ilosc Produkcji]])/(Zestaw_6[[#This Row],[Rzeczywisty Czas Pracy]]+1)</f>
        <v>0.38051999999999997</v>
      </c>
      <c r="U38">
        <f>(Zestaw_6[[#This Row],[Rzeczywista Ilosc Produkcji]]-Zestaw_6[[#This Row],[Ilość defektów]])/(Zestaw_6[[#This Row],[Rzeczywista Ilosc Produkcji]]+1)</f>
        <v>0.63895312171536678</v>
      </c>
      <c r="V38">
        <f>Zestaw_6[[#This Row],[D]]*Zestaw_6[[#This Row],[E]]*Zestaw_6[[#This Row],[J]]</f>
        <v>0.24313444187513134</v>
      </c>
    </row>
    <row r="39" spans="1:22" x14ac:dyDescent="0.25">
      <c r="A39" t="s">
        <v>14</v>
      </c>
      <c r="B39" s="1">
        <v>43518</v>
      </c>
      <c r="C39">
        <v>2019</v>
      </c>
      <c r="D39">
        <v>2</v>
      </c>
      <c r="E39">
        <v>8</v>
      </c>
      <c r="F39">
        <v>24</v>
      </c>
      <c r="G39">
        <v>1000</v>
      </c>
      <c r="H39">
        <v>24000</v>
      </c>
      <c r="I39">
        <v>0</v>
      </c>
      <c r="J39">
        <v>0</v>
      </c>
      <c r="K39">
        <v>0</v>
      </c>
      <c r="L39">
        <v>0</v>
      </c>
      <c r="M39">
        <v>23</v>
      </c>
      <c r="N39">
        <v>24</v>
      </c>
      <c r="O39">
        <f>Zestaw_6[[#This Row],[Rzeczywista Ilosc Produkcji]]-Zestaw_6[[#This Row],[Ilosc Produktow Prawidlowych]]</f>
        <v>0</v>
      </c>
      <c r="P39">
        <f>Zestaw_6[[#This Row],[Czas Naprawy]]/(Zestaw_6[[#This Row],[Ilosc Awarii]]+1)</f>
        <v>1</v>
      </c>
      <c r="Q39">
        <f>(Zestaw_6[[#This Row],[Nominalny Czas Pracy]]-Zestaw_6[[#This Row],[Czas Naprawy]])/(Zestaw_6[[#This Row],[Ilosc Awarii]]+1)</f>
        <v>0</v>
      </c>
      <c r="R39">
        <f>Zestaw_6[[#This Row],[MTTR]]+Zestaw_6[[#This Row],[MTTF]]</f>
        <v>1</v>
      </c>
      <c r="S39">
        <f>(Zestaw_6[[#This Row],[Nominalny Czas Pracy]]-Zestaw_6[[#This Row],[Czas Naprawy]])/Zestaw_6[[#This Row],[Nominalny Czas Pracy]]</f>
        <v>0</v>
      </c>
      <c r="T39">
        <f>($AA$3*Zestaw_6[[#This Row],[Rzeczywista Ilosc Produkcji]])/(Zestaw_6[[#This Row],[Rzeczywisty Czas Pracy]]+1)</f>
        <v>0</v>
      </c>
      <c r="U39">
        <f>(Zestaw_6[[#This Row],[Rzeczywista Ilosc Produkcji]]-Zestaw_6[[#This Row],[Ilość defektów]])/(Zestaw_6[[#This Row],[Rzeczywista Ilosc Produkcji]]+1)</f>
        <v>0</v>
      </c>
      <c r="V39">
        <f>Zestaw_6[[#This Row],[D]]*Zestaw_6[[#This Row],[E]]*Zestaw_6[[#This Row],[J]]</f>
        <v>0</v>
      </c>
    </row>
    <row r="40" spans="1:22" x14ac:dyDescent="0.25">
      <c r="A40" t="s">
        <v>14</v>
      </c>
      <c r="B40" s="1">
        <v>43521</v>
      </c>
      <c r="C40">
        <v>2019</v>
      </c>
      <c r="D40">
        <v>2</v>
      </c>
      <c r="E40">
        <v>9</v>
      </c>
      <c r="F40">
        <v>24</v>
      </c>
      <c r="G40">
        <v>1000</v>
      </c>
      <c r="H40">
        <v>24000</v>
      </c>
      <c r="I40">
        <v>21.24</v>
      </c>
      <c r="J40">
        <v>21237</v>
      </c>
      <c r="K40">
        <v>5306</v>
      </c>
      <c r="L40">
        <v>4214</v>
      </c>
      <c r="M40">
        <v>3</v>
      </c>
      <c r="N40">
        <v>2.76</v>
      </c>
      <c r="O40">
        <f>Zestaw_6[[#This Row],[Rzeczywista Ilosc Produkcji]]-Zestaw_6[[#This Row],[Ilosc Produktow Prawidlowych]]</f>
        <v>1092</v>
      </c>
      <c r="P40">
        <f>Zestaw_6[[#This Row],[Czas Naprawy]]/(Zestaw_6[[#This Row],[Ilosc Awarii]]+1)</f>
        <v>0.69</v>
      </c>
      <c r="Q40">
        <f>(Zestaw_6[[#This Row],[Nominalny Czas Pracy]]-Zestaw_6[[#This Row],[Czas Naprawy]])/(Zestaw_6[[#This Row],[Ilosc Awarii]]+1)</f>
        <v>5.3100000000000005</v>
      </c>
      <c r="R40">
        <f>Zestaw_6[[#This Row],[MTTR]]+Zestaw_6[[#This Row],[MTTF]]</f>
        <v>6</v>
      </c>
      <c r="S40">
        <f>(Zestaw_6[[#This Row],[Nominalny Czas Pracy]]-Zestaw_6[[#This Row],[Czas Naprawy]])/Zestaw_6[[#This Row],[Nominalny Czas Pracy]]</f>
        <v>0.88500000000000012</v>
      </c>
      <c r="T40">
        <f>($AA$3*Zestaw_6[[#This Row],[Rzeczywista Ilosc Produkcji]])/(Zestaw_6[[#This Row],[Rzeczywisty Czas Pracy]]+1)</f>
        <v>0.23857913669064751</v>
      </c>
      <c r="U40">
        <f>(Zestaw_6[[#This Row],[Rzeczywista Ilosc Produkcji]]-Zestaw_6[[#This Row],[Ilość defektów]])/(Zestaw_6[[#This Row],[Rzeczywista Ilosc Produkcji]]+1)</f>
        <v>0.79404560015074432</v>
      </c>
      <c r="V40">
        <f>Zestaw_6[[#This Row],[D]]*Zestaw_6[[#This Row],[E]]*Zestaw_6[[#This Row],[J]]</f>
        <v>0.16765680169261993</v>
      </c>
    </row>
    <row r="41" spans="1:22" x14ac:dyDescent="0.25">
      <c r="A41" t="s">
        <v>14</v>
      </c>
      <c r="B41" s="1">
        <v>43522</v>
      </c>
      <c r="C41">
        <v>2019</v>
      </c>
      <c r="D41">
        <v>2</v>
      </c>
      <c r="E41">
        <v>9</v>
      </c>
      <c r="F41">
        <v>24</v>
      </c>
      <c r="G41">
        <v>1000</v>
      </c>
      <c r="H41">
        <v>24000</v>
      </c>
      <c r="I41">
        <v>17.07</v>
      </c>
      <c r="J41">
        <v>17066</v>
      </c>
      <c r="K41">
        <v>3622</v>
      </c>
      <c r="L41">
        <v>2891</v>
      </c>
      <c r="M41">
        <v>7</v>
      </c>
      <c r="N41">
        <v>6.93</v>
      </c>
      <c r="O41">
        <f>Zestaw_6[[#This Row],[Rzeczywista Ilosc Produkcji]]-Zestaw_6[[#This Row],[Ilosc Produktow Prawidlowych]]</f>
        <v>731</v>
      </c>
      <c r="P41">
        <f>Zestaw_6[[#This Row],[Czas Naprawy]]/(Zestaw_6[[#This Row],[Ilosc Awarii]]+1)</f>
        <v>0.86624999999999996</v>
      </c>
      <c r="Q41">
        <f>(Zestaw_6[[#This Row],[Nominalny Czas Pracy]]-Zestaw_6[[#This Row],[Czas Naprawy]])/(Zestaw_6[[#This Row],[Ilosc Awarii]]+1)</f>
        <v>2.13375</v>
      </c>
      <c r="R41">
        <f>Zestaw_6[[#This Row],[MTTR]]+Zestaw_6[[#This Row],[MTTF]]</f>
        <v>3</v>
      </c>
      <c r="S41">
        <f>(Zestaw_6[[#This Row],[Nominalny Czas Pracy]]-Zestaw_6[[#This Row],[Czas Naprawy]])/Zestaw_6[[#This Row],[Nominalny Czas Pracy]]</f>
        <v>0.71125000000000005</v>
      </c>
      <c r="T41">
        <f>($AA$3*Zestaw_6[[#This Row],[Rzeczywista Ilosc Produkcji]])/(Zestaw_6[[#This Row],[Rzeczywisty Czas Pracy]]+1)</f>
        <v>0.20044272274488101</v>
      </c>
      <c r="U41">
        <f>(Zestaw_6[[#This Row],[Rzeczywista Ilosc Produkcji]]-Zestaw_6[[#This Row],[Ilość defektów]])/(Zestaw_6[[#This Row],[Rzeczywista Ilosc Produkcji]]+1)</f>
        <v>0.79795749378967706</v>
      </c>
      <c r="V41">
        <f>Zestaw_6[[#This Row],[D]]*Zestaw_6[[#This Row],[E]]*Zestaw_6[[#This Row],[J]]</f>
        <v>0.11376071957568025</v>
      </c>
    </row>
    <row r="42" spans="1:22" x14ac:dyDescent="0.25">
      <c r="A42" t="s">
        <v>14</v>
      </c>
      <c r="B42" s="1">
        <v>43523</v>
      </c>
      <c r="C42">
        <v>2019</v>
      </c>
      <c r="D42">
        <v>2</v>
      </c>
      <c r="E42">
        <v>9</v>
      </c>
      <c r="F42">
        <v>24</v>
      </c>
      <c r="G42">
        <v>1000</v>
      </c>
      <c r="H42">
        <v>24000</v>
      </c>
      <c r="I42">
        <v>14.44</v>
      </c>
      <c r="J42">
        <v>14437</v>
      </c>
      <c r="K42">
        <v>4092</v>
      </c>
      <c r="L42">
        <v>4092</v>
      </c>
      <c r="M42">
        <v>10</v>
      </c>
      <c r="N42">
        <v>9.56</v>
      </c>
      <c r="O42">
        <f>Zestaw_6[[#This Row],[Rzeczywista Ilosc Produkcji]]-Zestaw_6[[#This Row],[Ilosc Produktow Prawidlowych]]</f>
        <v>0</v>
      </c>
      <c r="P42">
        <f>Zestaw_6[[#This Row],[Czas Naprawy]]/(Zestaw_6[[#This Row],[Ilosc Awarii]]+1)</f>
        <v>0.86909090909090914</v>
      </c>
      <c r="Q42">
        <f>(Zestaw_6[[#This Row],[Nominalny Czas Pracy]]-Zestaw_6[[#This Row],[Czas Naprawy]])/(Zestaw_6[[#This Row],[Ilosc Awarii]]+1)</f>
        <v>1.3127272727272727</v>
      </c>
      <c r="R42">
        <f>Zestaw_6[[#This Row],[MTTR]]+Zestaw_6[[#This Row],[MTTF]]</f>
        <v>2.1818181818181817</v>
      </c>
      <c r="S42">
        <f>(Zestaw_6[[#This Row],[Nominalny Czas Pracy]]-Zestaw_6[[#This Row],[Czas Naprawy]])/Zestaw_6[[#This Row],[Nominalny Czas Pracy]]</f>
        <v>0.60166666666666668</v>
      </c>
      <c r="T42">
        <f>($AA$3*Zestaw_6[[#This Row],[Rzeczywista Ilosc Produkcji]])/(Zestaw_6[[#This Row],[Rzeczywisty Czas Pracy]]+1)</f>
        <v>0.26502590673575133</v>
      </c>
      <c r="U42">
        <f>(Zestaw_6[[#This Row],[Rzeczywista Ilosc Produkcji]]-Zestaw_6[[#This Row],[Ilość defektów]])/(Zestaw_6[[#This Row],[Rzeczywista Ilosc Produkcji]]+1)</f>
        <v>0.9997556804300024</v>
      </c>
      <c r="V42">
        <f>Zestaw_6[[#This Row],[D]]*Zestaw_6[[#This Row],[E]]*Zestaw_6[[#This Row],[J]]</f>
        <v>0.15941829535830798</v>
      </c>
    </row>
    <row r="43" spans="1:22" x14ac:dyDescent="0.25">
      <c r="A43" t="s">
        <v>14</v>
      </c>
      <c r="B43" s="1">
        <v>43524</v>
      </c>
      <c r="C43">
        <v>2019</v>
      </c>
      <c r="D43">
        <v>2</v>
      </c>
      <c r="E43">
        <v>9</v>
      </c>
      <c r="F43">
        <v>24</v>
      </c>
      <c r="G43">
        <v>1000</v>
      </c>
      <c r="H43">
        <v>24000</v>
      </c>
      <c r="I43">
        <v>21.7</v>
      </c>
      <c r="J43">
        <v>21704</v>
      </c>
      <c r="K43">
        <v>5170</v>
      </c>
      <c r="L43">
        <v>5170</v>
      </c>
      <c r="M43">
        <v>3</v>
      </c>
      <c r="N43">
        <v>2.2999999999999998</v>
      </c>
      <c r="O43">
        <f>Zestaw_6[[#This Row],[Rzeczywista Ilosc Produkcji]]-Zestaw_6[[#This Row],[Ilosc Produktow Prawidlowych]]</f>
        <v>0</v>
      </c>
      <c r="P43">
        <f>Zestaw_6[[#This Row],[Czas Naprawy]]/(Zestaw_6[[#This Row],[Ilosc Awarii]]+1)</f>
        <v>0.57499999999999996</v>
      </c>
      <c r="Q43">
        <f>(Zestaw_6[[#This Row],[Nominalny Czas Pracy]]-Zestaw_6[[#This Row],[Czas Naprawy]])/(Zestaw_6[[#This Row],[Ilosc Awarii]]+1)</f>
        <v>5.4249999999999998</v>
      </c>
      <c r="R43">
        <f>Zestaw_6[[#This Row],[MTTR]]+Zestaw_6[[#This Row],[MTTF]]</f>
        <v>6</v>
      </c>
      <c r="S43">
        <f>(Zestaw_6[[#This Row],[Nominalny Czas Pracy]]-Zestaw_6[[#This Row],[Czas Naprawy]])/Zestaw_6[[#This Row],[Nominalny Czas Pracy]]</f>
        <v>0.90416666666666667</v>
      </c>
      <c r="T43">
        <f>($AA$3*Zestaw_6[[#This Row],[Rzeczywista Ilosc Produkcji]])/(Zestaw_6[[#This Row],[Rzeczywisty Czas Pracy]]+1)</f>
        <v>0.22775330396475771</v>
      </c>
      <c r="U43">
        <f>(Zestaw_6[[#This Row],[Rzeczywista Ilosc Produkcji]]-Zestaw_6[[#This Row],[Ilość defektów]])/(Zestaw_6[[#This Row],[Rzeczywista Ilosc Produkcji]]+1)</f>
        <v>0.99980661380777414</v>
      </c>
      <c r="V43">
        <f>Zestaw_6[[#This Row],[D]]*Zestaw_6[[#This Row],[E]]*Zestaw_6[[#This Row],[J]]</f>
        <v>0.20588712224023564</v>
      </c>
    </row>
    <row r="44" spans="1:22" x14ac:dyDescent="0.25">
      <c r="A44" t="s">
        <v>14</v>
      </c>
      <c r="B44" s="1">
        <v>43525</v>
      </c>
      <c r="C44">
        <v>2019</v>
      </c>
      <c r="D44">
        <v>3</v>
      </c>
      <c r="E44">
        <v>9</v>
      </c>
      <c r="F44">
        <v>24</v>
      </c>
      <c r="G44">
        <v>1000</v>
      </c>
      <c r="H44">
        <v>24000</v>
      </c>
      <c r="I44">
        <v>23.14</v>
      </c>
      <c r="J44">
        <v>23141</v>
      </c>
      <c r="K44">
        <v>0</v>
      </c>
      <c r="L44">
        <v>0</v>
      </c>
      <c r="M44">
        <v>1</v>
      </c>
      <c r="N44">
        <v>0.86</v>
      </c>
      <c r="O44">
        <f>Zestaw_6[[#This Row],[Rzeczywista Ilosc Produkcji]]-Zestaw_6[[#This Row],[Ilosc Produktow Prawidlowych]]</f>
        <v>0</v>
      </c>
      <c r="P44">
        <f>Zestaw_6[[#This Row],[Czas Naprawy]]/(Zestaw_6[[#This Row],[Ilosc Awarii]]+1)</f>
        <v>0.43</v>
      </c>
      <c r="Q44">
        <f>(Zestaw_6[[#This Row],[Nominalny Czas Pracy]]-Zestaw_6[[#This Row],[Czas Naprawy]])/(Zestaw_6[[#This Row],[Ilosc Awarii]]+1)</f>
        <v>11.57</v>
      </c>
      <c r="R44">
        <f>Zestaw_6[[#This Row],[MTTR]]+Zestaw_6[[#This Row],[MTTF]]</f>
        <v>12</v>
      </c>
      <c r="S44">
        <f>(Zestaw_6[[#This Row],[Nominalny Czas Pracy]]-Zestaw_6[[#This Row],[Czas Naprawy]])/Zestaw_6[[#This Row],[Nominalny Czas Pracy]]</f>
        <v>0.96416666666666673</v>
      </c>
      <c r="T44">
        <f>($AA$3*Zestaw_6[[#This Row],[Rzeczywista Ilosc Produkcji]])/(Zestaw_6[[#This Row],[Rzeczywisty Czas Pracy]]+1)</f>
        <v>0</v>
      </c>
      <c r="U44">
        <f>(Zestaw_6[[#This Row],[Rzeczywista Ilosc Produkcji]]-Zestaw_6[[#This Row],[Ilość defektów]])/(Zestaw_6[[#This Row],[Rzeczywista Ilosc Produkcji]]+1)</f>
        <v>0</v>
      </c>
      <c r="V44">
        <f>Zestaw_6[[#This Row],[D]]*Zestaw_6[[#This Row],[E]]*Zestaw_6[[#This Row],[J]]</f>
        <v>0</v>
      </c>
    </row>
    <row r="45" spans="1:22" x14ac:dyDescent="0.25">
      <c r="A45" t="s">
        <v>14</v>
      </c>
      <c r="B45" s="1">
        <v>43528</v>
      </c>
      <c r="C45">
        <v>2019</v>
      </c>
      <c r="D45">
        <v>3</v>
      </c>
      <c r="E45">
        <v>10</v>
      </c>
      <c r="F45">
        <v>24</v>
      </c>
      <c r="G45">
        <v>1000</v>
      </c>
      <c r="H45">
        <v>24000</v>
      </c>
      <c r="I45">
        <v>24</v>
      </c>
      <c r="J45">
        <v>24000</v>
      </c>
      <c r="K45">
        <v>0</v>
      </c>
      <c r="L45">
        <v>0</v>
      </c>
      <c r="M45">
        <v>0</v>
      </c>
      <c r="N45">
        <v>0</v>
      </c>
      <c r="O45">
        <f>Zestaw_6[[#This Row],[Rzeczywista Ilosc Produkcji]]-Zestaw_6[[#This Row],[Ilosc Produktow Prawidlowych]]</f>
        <v>0</v>
      </c>
      <c r="P45">
        <f>Zestaw_6[[#This Row],[Czas Naprawy]]/(Zestaw_6[[#This Row],[Ilosc Awarii]]+1)</f>
        <v>0</v>
      </c>
      <c r="Q45">
        <f>(Zestaw_6[[#This Row],[Nominalny Czas Pracy]]-Zestaw_6[[#This Row],[Czas Naprawy]])/(Zestaw_6[[#This Row],[Ilosc Awarii]]+1)</f>
        <v>24</v>
      </c>
      <c r="R45">
        <f>Zestaw_6[[#This Row],[MTTR]]+Zestaw_6[[#This Row],[MTTF]]</f>
        <v>24</v>
      </c>
      <c r="S45">
        <f>(Zestaw_6[[#This Row],[Nominalny Czas Pracy]]-Zestaw_6[[#This Row],[Czas Naprawy]])/Zestaw_6[[#This Row],[Nominalny Czas Pracy]]</f>
        <v>1</v>
      </c>
      <c r="T45">
        <f>($AA$3*Zestaw_6[[#This Row],[Rzeczywista Ilosc Produkcji]])/(Zestaw_6[[#This Row],[Rzeczywisty Czas Pracy]]+1)</f>
        <v>0</v>
      </c>
      <c r="U45">
        <f>(Zestaw_6[[#This Row],[Rzeczywista Ilosc Produkcji]]-Zestaw_6[[#This Row],[Ilość defektów]])/(Zestaw_6[[#This Row],[Rzeczywista Ilosc Produkcji]]+1)</f>
        <v>0</v>
      </c>
      <c r="V45">
        <f>Zestaw_6[[#This Row],[D]]*Zestaw_6[[#This Row],[E]]*Zestaw_6[[#This Row],[J]]</f>
        <v>0</v>
      </c>
    </row>
    <row r="46" spans="1:22" x14ac:dyDescent="0.25">
      <c r="A46" t="s">
        <v>14</v>
      </c>
      <c r="B46" s="1">
        <v>43529</v>
      </c>
      <c r="C46">
        <v>2019</v>
      </c>
      <c r="D46">
        <v>3</v>
      </c>
      <c r="E46">
        <v>10</v>
      </c>
      <c r="F46">
        <v>24</v>
      </c>
      <c r="G46">
        <v>1000</v>
      </c>
      <c r="H46">
        <v>24000</v>
      </c>
      <c r="I46">
        <v>20.63</v>
      </c>
      <c r="J46">
        <v>20631</v>
      </c>
      <c r="K46">
        <v>20631</v>
      </c>
      <c r="L46">
        <v>15333</v>
      </c>
      <c r="M46">
        <v>4</v>
      </c>
      <c r="N46">
        <v>3.37</v>
      </c>
      <c r="O46">
        <f>Zestaw_6[[#This Row],[Rzeczywista Ilosc Produkcji]]-Zestaw_6[[#This Row],[Ilosc Produktow Prawidlowych]]</f>
        <v>5298</v>
      </c>
      <c r="P46">
        <f>Zestaw_6[[#This Row],[Czas Naprawy]]/(Zestaw_6[[#This Row],[Ilosc Awarii]]+1)</f>
        <v>0.67400000000000004</v>
      </c>
      <c r="Q46">
        <f>(Zestaw_6[[#This Row],[Nominalny Czas Pracy]]-Zestaw_6[[#This Row],[Czas Naprawy]])/(Zestaw_6[[#This Row],[Ilosc Awarii]]+1)</f>
        <v>4.1259999999999994</v>
      </c>
      <c r="R46">
        <f>Zestaw_6[[#This Row],[MTTR]]+Zestaw_6[[#This Row],[MTTF]]</f>
        <v>4.8</v>
      </c>
      <c r="S46">
        <f>(Zestaw_6[[#This Row],[Nominalny Czas Pracy]]-Zestaw_6[[#This Row],[Czas Naprawy]])/Zestaw_6[[#This Row],[Nominalny Czas Pracy]]</f>
        <v>0.85958333333333325</v>
      </c>
      <c r="T46">
        <f>($AA$3*Zestaw_6[[#This Row],[Rzeczywista Ilosc Produkcji]])/(Zestaw_6[[#This Row],[Rzeczywisty Czas Pracy]]+1)</f>
        <v>0.95381414701803058</v>
      </c>
      <c r="U46">
        <f>(Zestaw_6[[#This Row],[Rzeczywista Ilosc Produkcji]]-Zestaw_6[[#This Row],[Ilość defektów]])/(Zestaw_6[[#This Row],[Rzeczywista Ilosc Produkcji]]+1)</f>
        <v>0.74316595579682043</v>
      </c>
      <c r="V46">
        <f>Zestaw_6[[#This Row],[D]]*Zestaw_6[[#This Row],[E]]*Zestaw_6[[#This Row],[J]]</f>
        <v>0.60930894299262583</v>
      </c>
    </row>
    <row r="47" spans="1:22" x14ac:dyDescent="0.25">
      <c r="A47" t="s">
        <v>14</v>
      </c>
      <c r="B47" s="1">
        <v>43530</v>
      </c>
      <c r="C47">
        <v>2019</v>
      </c>
      <c r="D47">
        <v>3</v>
      </c>
      <c r="E47">
        <v>10</v>
      </c>
      <c r="F47">
        <v>24</v>
      </c>
      <c r="G47">
        <v>1000</v>
      </c>
      <c r="H47">
        <v>24000</v>
      </c>
      <c r="I47">
        <v>16.02</v>
      </c>
      <c r="J47">
        <v>16024</v>
      </c>
      <c r="K47">
        <v>7700</v>
      </c>
      <c r="L47">
        <v>6049</v>
      </c>
      <c r="M47">
        <v>7</v>
      </c>
      <c r="N47">
        <v>7.98</v>
      </c>
      <c r="O47">
        <f>Zestaw_6[[#This Row],[Rzeczywista Ilosc Produkcji]]-Zestaw_6[[#This Row],[Ilosc Produktow Prawidlowych]]</f>
        <v>1651</v>
      </c>
      <c r="P47">
        <f>Zestaw_6[[#This Row],[Czas Naprawy]]/(Zestaw_6[[#This Row],[Ilosc Awarii]]+1)</f>
        <v>0.99750000000000005</v>
      </c>
      <c r="Q47">
        <f>(Zestaw_6[[#This Row],[Nominalny Czas Pracy]]-Zestaw_6[[#This Row],[Czas Naprawy]])/(Zestaw_6[[#This Row],[Ilosc Awarii]]+1)</f>
        <v>2.0024999999999999</v>
      </c>
      <c r="R47">
        <f>Zestaw_6[[#This Row],[MTTR]]+Zestaw_6[[#This Row],[MTTF]]</f>
        <v>3</v>
      </c>
      <c r="S47">
        <f>(Zestaw_6[[#This Row],[Nominalny Czas Pracy]]-Zestaw_6[[#This Row],[Czas Naprawy]])/Zestaw_6[[#This Row],[Nominalny Czas Pracy]]</f>
        <v>0.66749999999999998</v>
      </c>
      <c r="T47">
        <f>($AA$3*Zestaw_6[[#This Row],[Rzeczywista Ilosc Produkcji]])/(Zestaw_6[[#This Row],[Rzeczywisty Czas Pracy]]+1)</f>
        <v>0.45240893066980026</v>
      </c>
      <c r="U47">
        <f>(Zestaw_6[[#This Row],[Rzeczywista Ilosc Produkcji]]-Zestaw_6[[#This Row],[Ilość defektów]])/(Zestaw_6[[#This Row],[Rzeczywista Ilosc Produkcji]]+1)</f>
        <v>0.78548240488248278</v>
      </c>
      <c r="V47">
        <f>Zestaw_6[[#This Row],[D]]*Zestaw_6[[#This Row],[E]]*Zestaw_6[[#This Row],[J]]</f>
        <v>0.23720230261426212</v>
      </c>
    </row>
    <row r="48" spans="1:22" x14ac:dyDescent="0.25">
      <c r="A48" t="s">
        <v>14</v>
      </c>
      <c r="B48" s="1">
        <v>43531</v>
      </c>
      <c r="C48">
        <v>2019</v>
      </c>
      <c r="D48">
        <v>3</v>
      </c>
      <c r="E48">
        <v>10</v>
      </c>
      <c r="F48">
        <v>24</v>
      </c>
      <c r="G48">
        <v>1000</v>
      </c>
      <c r="H48">
        <v>24000</v>
      </c>
      <c r="I48">
        <v>0</v>
      </c>
      <c r="J48">
        <v>0</v>
      </c>
      <c r="K48">
        <v>0</v>
      </c>
      <c r="L48">
        <v>0</v>
      </c>
      <c r="M48">
        <v>24</v>
      </c>
      <c r="N48">
        <v>24</v>
      </c>
      <c r="O48">
        <f>Zestaw_6[[#This Row],[Rzeczywista Ilosc Produkcji]]-Zestaw_6[[#This Row],[Ilosc Produktow Prawidlowych]]</f>
        <v>0</v>
      </c>
      <c r="P48">
        <f>Zestaw_6[[#This Row],[Czas Naprawy]]/(Zestaw_6[[#This Row],[Ilosc Awarii]]+1)</f>
        <v>0.96</v>
      </c>
      <c r="Q48">
        <f>(Zestaw_6[[#This Row],[Nominalny Czas Pracy]]-Zestaw_6[[#This Row],[Czas Naprawy]])/(Zestaw_6[[#This Row],[Ilosc Awarii]]+1)</f>
        <v>0</v>
      </c>
      <c r="R48">
        <f>Zestaw_6[[#This Row],[MTTR]]+Zestaw_6[[#This Row],[MTTF]]</f>
        <v>0.96</v>
      </c>
      <c r="S48">
        <f>(Zestaw_6[[#This Row],[Nominalny Czas Pracy]]-Zestaw_6[[#This Row],[Czas Naprawy]])/Zestaw_6[[#This Row],[Nominalny Czas Pracy]]</f>
        <v>0</v>
      </c>
      <c r="T48">
        <f>($AA$3*Zestaw_6[[#This Row],[Rzeczywista Ilosc Produkcji]])/(Zestaw_6[[#This Row],[Rzeczywisty Czas Pracy]]+1)</f>
        <v>0</v>
      </c>
      <c r="U48">
        <f>(Zestaw_6[[#This Row],[Rzeczywista Ilosc Produkcji]]-Zestaw_6[[#This Row],[Ilość defektów]])/(Zestaw_6[[#This Row],[Rzeczywista Ilosc Produkcji]]+1)</f>
        <v>0</v>
      </c>
      <c r="V48">
        <f>Zestaw_6[[#This Row],[D]]*Zestaw_6[[#This Row],[E]]*Zestaw_6[[#This Row],[J]]</f>
        <v>0</v>
      </c>
    </row>
    <row r="49" spans="1:22" x14ac:dyDescent="0.25">
      <c r="A49" t="s">
        <v>14</v>
      </c>
      <c r="B49" s="1">
        <v>43532</v>
      </c>
      <c r="C49">
        <v>2019</v>
      </c>
      <c r="D49">
        <v>3</v>
      </c>
      <c r="E49">
        <v>10</v>
      </c>
      <c r="F49">
        <v>24</v>
      </c>
      <c r="G49">
        <v>1000</v>
      </c>
      <c r="H49">
        <v>24000</v>
      </c>
      <c r="I49">
        <v>22.5</v>
      </c>
      <c r="J49">
        <v>22500</v>
      </c>
      <c r="K49">
        <v>5765</v>
      </c>
      <c r="L49">
        <v>4545</v>
      </c>
      <c r="M49">
        <v>2</v>
      </c>
      <c r="N49">
        <v>1.5</v>
      </c>
      <c r="O49">
        <f>Zestaw_6[[#This Row],[Rzeczywista Ilosc Produkcji]]-Zestaw_6[[#This Row],[Ilosc Produktow Prawidlowych]]</f>
        <v>1220</v>
      </c>
      <c r="P49">
        <f>Zestaw_6[[#This Row],[Czas Naprawy]]/(Zestaw_6[[#This Row],[Ilosc Awarii]]+1)</f>
        <v>0.5</v>
      </c>
      <c r="Q49">
        <f>(Zestaw_6[[#This Row],[Nominalny Czas Pracy]]-Zestaw_6[[#This Row],[Czas Naprawy]])/(Zestaw_6[[#This Row],[Ilosc Awarii]]+1)</f>
        <v>7.5</v>
      </c>
      <c r="R49">
        <f>Zestaw_6[[#This Row],[MTTR]]+Zestaw_6[[#This Row],[MTTF]]</f>
        <v>8</v>
      </c>
      <c r="S49">
        <f>(Zestaw_6[[#This Row],[Nominalny Czas Pracy]]-Zestaw_6[[#This Row],[Czas Naprawy]])/Zestaw_6[[#This Row],[Nominalny Czas Pracy]]</f>
        <v>0.9375</v>
      </c>
      <c r="T49">
        <f>($AA$3*Zestaw_6[[#This Row],[Rzeczywista Ilosc Produkcji]])/(Zestaw_6[[#This Row],[Rzeczywisty Czas Pracy]]+1)</f>
        <v>0.24531914893617021</v>
      </c>
      <c r="U49">
        <f>(Zestaw_6[[#This Row],[Rzeczywista Ilosc Produkcji]]-Zestaw_6[[#This Row],[Ilość defektów]])/(Zestaw_6[[#This Row],[Rzeczywista Ilosc Produkcji]]+1)</f>
        <v>0.78824141519250779</v>
      </c>
      <c r="V49">
        <f>Zestaw_6[[#This Row],[D]]*Zestaw_6[[#This Row],[E]]*Zestaw_6[[#This Row],[J]]</f>
        <v>0.18128504356056413</v>
      </c>
    </row>
    <row r="50" spans="1:22" x14ac:dyDescent="0.25">
      <c r="A50" t="s">
        <v>14</v>
      </c>
      <c r="B50" s="1">
        <v>43535</v>
      </c>
      <c r="C50">
        <v>2019</v>
      </c>
      <c r="D50">
        <v>3</v>
      </c>
      <c r="E50">
        <v>11</v>
      </c>
      <c r="F50">
        <v>24</v>
      </c>
      <c r="G50">
        <v>1000</v>
      </c>
      <c r="H50">
        <v>24000</v>
      </c>
      <c r="I50">
        <v>22.27</v>
      </c>
      <c r="J50">
        <v>22266</v>
      </c>
      <c r="K50">
        <v>5237</v>
      </c>
      <c r="L50">
        <v>3954</v>
      </c>
      <c r="M50">
        <v>2</v>
      </c>
      <c r="N50">
        <v>1.73</v>
      </c>
      <c r="O50">
        <f>Zestaw_6[[#This Row],[Rzeczywista Ilosc Produkcji]]-Zestaw_6[[#This Row],[Ilosc Produktow Prawidlowych]]</f>
        <v>1283</v>
      </c>
      <c r="P50">
        <f>Zestaw_6[[#This Row],[Czas Naprawy]]/(Zestaw_6[[#This Row],[Ilosc Awarii]]+1)</f>
        <v>0.57666666666666666</v>
      </c>
      <c r="Q50">
        <f>(Zestaw_6[[#This Row],[Nominalny Czas Pracy]]-Zestaw_6[[#This Row],[Czas Naprawy]])/(Zestaw_6[[#This Row],[Ilosc Awarii]]+1)</f>
        <v>7.4233333333333329</v>
      </c>
      <c r="R50">
        <f>Zestaw_6[[#This Row],[MTTR]]+Zestaw_6[[#This Row],[MTTF]]</f>
        <v>8</v>
      </c>
      <c r="S50">
        <f>(Zestaw_6[[#This Row],[Nominalny Czas Pracy]]-Zestaw_6[[#This Row],[Czas Naprawy]])/Zestaw_6[[#This Row],[Nominalny Czas Pracy]]</f>
        <v>0.92791666666666661</v>
      </c>
      <c r="T50">
        <f>($AA$3*Zestaw_6[[#This Row],[Rzeczywista Ilosc Produkcji]])/(Zestaw_6[[#This Row],[Rzeczywisty Czas Pracy]]+1)</f>
        <v>0.22505371723248818</v>
      </c>
      <c r="U50">
        <f>(Zestaw_6[[#This Row],[Rzeczywista Ilosc Produkcji]]-Zestaw_6[[#This Row],[Ilość defektów]])/(Zestaw_6[[#This Row],[Rzeczywista Ilosc Produkcji]]+1)</f>
        <v>0.75486827033218784</v>
      </c>
      <c r="V50">
        <f>Zestaw_6[[#This Row],[D]]*Zestaw_6[[#This Row],[E]]*Zestaw_6[[#This Row],[J]]</f>
        <v>0.15763996756127291</v>
      </c>
    </row>
    <row r="51" spans="1:22" x14ac:dyDescent="0.25">
      <c r="A51" t="s">
        <v>14</v>
      </c>
      <c r="B51" s="1">
        <v>43536</v>
      </c>
      <c r="C51">
        <v>2019</v>
      </c>
      <c r="D51">
        <v>3</v>
      </c>
      <c r="E51">
        <v>11</v>
      </c>
      <c r="F51">
        <v>24</v>
      </c>
      <c r="G51">
        <v>1000</v>
      </c>
      <c r="H51">
        <v>24000</v>
      </c>
      <c r="I51">
        <v>24</v>
      </c>
      <c r="J51">
        <v>24000</v>
      </c>
      <c r="K51">
        <v>8267</v>
      </c>
      <c r="L51">
        <v>8267</v>
      </c>
      <c r="M51">
        <v>0</v>
      </c>
      <c r="N51">
        <v>0</v>
      </c>
      <c r="O51">
        <f>Zestaw_6[[#This Row],[Rzeczywista Ilosc Produkcji]]-Zestaw_6[[#This Row],[Ilosc Produktow Prawidlowych]]</f>
        <v>0</v>
      </c>
      <c r="P51">
        <f>Zestaw_6[[#This Row],[Czas Naprawy]]/(Zestaw_6[[#This Row],[Ilosc Awarii]]+1)</f>
        <v>0</v>
      </c>
      <c r="Q51">
        <f>(Zestaw_6[[#This Row],[Nominalny Czas Pracy]]-Zestaw_6[[#This Row],[Czas Naprawy]])/(Zestaw_6[[#This Row],[Ilosc Awarii]]+1)</f>
        <v>24</v>
      </c>
      <c r="R51">
        <f>Zestaw_6[[#This Row],[MTTR]]+Zestaw_6[[#This Row],[MTTF]]</f>
        <v>24</v>
      </c>
      <c r="S51">
        <f>(Zestaw_6[[#This Row],[Nominalny Czas Pracy]]-Zestaw_6[[#This Row],[Czas Naprawy]])/Zestaw_6[[#This Row],[Nominalny Czas Pracy]]</f>
        <v>1</v>
      </c>
      <c r="T51">
        <f>($AA$3*Zestaw_6[[#This Row],[Rzeczywista Ilosc Produkcji]])/(Zestaw_6[[#This Row],[Rzeczywisty Czas Pracy]]+1)</f>
        <v>0.33067999999999997</v>
      </c>
      <c r="U51">
        <f>(Zestaw_6[[#This Row],[Rzeczywista Ilosc Produkcji]]-Zestaw_6[[#This Row],[Ilość defektów]])/(Zestaw_6[[#This Row],[Rzeczywista Ilosc Produkcji]]+1)</f>
        <v>0.99987905176584424</v>
      </c>
      <c r="V51">
        <f>Zestaw_6[[#This Row],[D]]*Zestaw_6[[#This Row],[E]]*Zestaw_6[[#This Row],[J]]</f>
        <v>0.33064000483792932</v>
      </c>
    </row>
    <row r="52" spans="1:22" x14ac:dyDescent="0.25">
      <c r="A52" t="s">
        <v>14</v>
      </c>
      <c r="B52" s="1">
        <v>43537</v>
      </c>
      <c r="C52">
        <v>2019</v>
      </c>
      <c r="D52">
        <v>3</v>
      </c>
      <c r="E52">
        <v>11</v>
      </c>
      <c r="F52">
        <v>24</v>
      </c>
      <c r="G52">
        <v>1000</v>
      </c>
      <c r="H52">
        <v>24000</v>
      </c>
      <c r="I52">
        <v>19.46</v>
      </c>
      <c r="J52">
        <v>19460</v>
      </c>
      <c r="K52">
        <v>6775</v>
      </c>
      <c r="L52">
        <v>4793</v>
      </c>
      <c r="M52">
        <v>5</v>
      </c>
      <c r="N52">
        <v>4.54</v>
      </c>
      <c r="O52">
        <f>Zestaw_6[[#This Row],[Rzeczywista Ilosc Produkcji]]-Zestaw_6[[#This Row],[Ilosc Produktow Prawidlowych]]</f>
        <v>1982</v>
      </c>
      <c r="P52">
        <f>Zestaw_6[[#This Row],[Czas Naprawy]]/(Zestaw_6[[#This Row],[Ilosc Awarii]]+1)</f>
        <v>0.75666666666666671</v>
      </c>
      <c r="Q52">
        <f>(Zestaw_6[[#This Row],[Nominalny Czas Pracy]]-Zestaw_6[[#This Row],[Czas Naprawy]])/(Zestaw_6[[#This Row],[Ilosc Awarii]]+1)</f>
        <v>3.2433333333333336</v>
      </c>
      <c r="R52">
        <f>Zestaw_6[[#This Row],[MTTR]]+Zestaw_6[[#This Row],[MTTF]]</f>
        <v>4</v>
      </c>
      <c r="S52">
        <f>(Zestaw_6[[#This Row],[Nominalny Czas Pracy]]-Zestaw_6[[#This Row],[Czas Naprawy]])/Zestaw_6[[#This Row],[Nominalny Czas Pracy]]</f>
        <v>0.81083333333333341</v>
      </c>
      <c r="T52">
        <f>($AA$3*Zestaw_6[[#This Row],[Rzeczywista Ilosc Produkcji]])/(Zestaw_6[[#This Row],[Rzeczywisty Czas Pracy]]+1)</f>
        <v>0.33113391984359725</v>
      </c>
      <c r="U52">
        <f>(Zestaw_6[[#This Row],[Rzeczywista Ilosc Produkcji]]-Zestaw_6[[#This Row],[Ilość defektów]])/(Zestaw_6[[#This Row],[Rzeczywista Ilosc Produkcji]]+1)</f>
        <v>0.70734946871310511</v>
      </c>
      <c r="V52">
        <f>Zestaw_6[[#This Row],[D]]*Zestaw_6[[#This Row],[E]]*Zestaw_6[[#This Row],[J]]</f>
        <v>0.18991938534404296</v>
      </c>
    </row>
    <row r="53" spans="1:22" x14ac:dyDescent="0.25">
      <c r="A53" t="s">
        <v>14</v>
      </c>
      <c r="B53" s="1">
        <v>43538</v>
      </c>
      <c r="C53">
        <v>2019</v>
      </c>
      <c r="D53">
        <v>3</v>
      </c>
      <c r="E53">
        <v>11</v>
      </c>
      <c r="F53">
        <v>24</v>
      </c>
      <c r="G53">
        <v>1000</v>
      </c>
      <c r="H53">
        <v>24000</v>
      </c>
      <c r="I53">
        <v>22.34</v>
      </c>
      <c r="J53">
        <v>22339</v>
      </c>
      <c r="K53">
        <v>12874</v>
      </c>
      <c r="L53">
        <v>9747</v>
      </c>
      <c r="M53">
        <v>2</v>
      </c>
      <c r="N53">
        <v>1.66</v>
      </c>
      <c r="O53">
        <f>Zestaw_6[[#This Row],[Rzeczywista Ilosc Produkcji]]-Zestaw_6[[#This Row],[Ilosc Produktow Prawidlowych]]</f>
        <v>3127</v>
      </c>
      <c r="P53">
        <f>Zestaw_6[[#This Row],[Czas Naprawy]]/(Zestaw_6[[#This Row],[Ilosc Awarii]]+1)</f>
        <v>0.55333333333333334</v>
      </c>
      <c r="Q53">
        <f>(Zestaw_6[[#This Row],[Nominalny Czas Pracy]]-Zestaw_6[[#This Row],[Czas Naprawy]])/(Zestaw_6[[#This Row],[Ilosc Awarii]]+1)</f>
        <v>7.4466666666666663</v>
      </c>
      <c r="R53">
        <f>Zestaw_6[[#This Row],[MTTR]]+Zestaw_6[[#This Row],[MTTF]]</f>
        <v>8</v>
      </c>
      <c r="S53">
        <f>(Zestaw_6[[#This Row],[Nominalny Czas Pracy]]-Zestaw_6[[#This Row],[Czas Naprawy]])/Zestaw_6[[#This Row],[Nominalny Czas Pracy]]</f>
        <v>0.93083333333333329</v>
      </c>
      <c r="T53">
        <f>($AA$3*Zestaw_6[[#This Row],[Rzeczywista Ilosc Produkcji]])/(Zestaw_6[[#This Row],[Rzeczywisty Czas Pracy]]+1)</f>
        <v>0.55158526135389896</v>
      </c>
      <c r="U53">
        <f>(Zestaw_6[[#This Row],[Rzeczywista Ilosc Produkcji]]-Zestaw_6[[#This Row],[Ilość defektów]])/(Zestaw_6[[#This Row],[Rzeczywista Ilosc Produkcji]]+1)</f>
        <v>0.7570485436893204</v>
      </c>
      <c r="V53">
        <f>Zestaw_6[[#This Row],[D]]*Zestaw_6[[#This Row],[E]]*Zestaw_6[[#This Row],[J]]</f>
        <v>0.38869442219282707</v>
      </c>
    </row>
    <row r="54" spans="1:22" x14ac:dyDescent="0.25">
      <c r="A54" t="s">
        <v>14</v>
      </c>
      <c r="B54" s="1">
        <v>43539</v>
      </c>
      <c r="C54">
        <v>2019</v>
      </c>
      <c r="D54">
        <v>3</v>
      </c>
      <c r="E54">
        <v>11</v>
      </c>
      <c r="F54">
        <v>24</v>
      </c>
      <c r="G54">
        <v>1000</v>
      </c>
      <c r="H54">
        <v>24000</v>
      </c>
      <c r="I54">
        <v>19.420000000000002</v>
      </c>
      <c r="J54">
        <v>19420</v>
      </c>
      <c r="K54">
        <v>8377</v>
      </c>
      <c r="L54">
        <v>5395</v>
      </c>
      <c r="M54">
        <v>5</v>
      </c>
      <c r="N54">
        <v>4.58</v>
      </c>
      <c r="O54">
        <f>Zestaw_6[[#This Row],[Rzeczywista Ilosc Produkcji]]-Zestaw_6[[#This Row],[Ilosc Produktow Prawidlowych]]</f>
        <v>2982</v>
      </c>
      <c r="P54">
        <f>Zestaw_6[[#This Row],[Czas Naprawy]]/(Zestaw_6[[#This Row],[Ilosc Awarii]]+1)</f>
        <v>0.76333333333333331</v>
      </c>
      <c r="Q54">
        <f>(Zestaw_6[[#This Row],[Nominalny Czas Pracy]]-Zestaw_6[[#This Row],[Czas Naprawy]])/(Zestaw_6[[#This Row],[Ilosc Awarii]]+1)</f>
        <v>3.2366666666666668</v>
      </c>
      <c r="R54">
        <f>Zestaw_6[[#This Row],[MTTR]]+Zestaw_6[[#This Row],[MTTF]]</f>
        <v>4</v>
      </c>
      <c r="S54">
        <f>(Zestaw_6[[#This Row],[Nominalny Czas Pracy]]-Zestaw_6[[#This Row],[Czas Naprawy]])/Zestaw_6[[#This Row],[Nominalny Czas Pracy]]</f>
        <v>0.8091666666666667</v>
      </c>
      <c r="T54">
        <f>($AA$3*Zestaw_6[[#This Row],[Rzeczywista Ilosc Produkcji]])/(Zestaw_6[[#This Row],[Rzeczywisty Czas Pracy]]+1)</f>
        <v>0.41023506366307544</v>
      </c>
      <c r="U54">
        <f>(Zestaw_6[[#This Row],[Rzeczywista Ilosc Produkcji]]-Zestaw_6[[#This Row],[Ilość defektów]])/(Zestaw_6[[#This Row],[Rzeczywista Ilosc Produkcji]]+1)</f>
        <v>0.64394843638099786</v>
      </c>
      <c r="V54">
        <f>Zestaw_6[[#This Row],[D]]*Zestaw_6[[#This Row],[E]]*Zestaw_6[[#This Row],[J]]</f>
        <v>0.21375774265704678</v>
      </c>
    </row>
    <row r="55" spans="1:22" x14ac:dyDescent="0.25">
      <c r="A55" t="s">
        <v>14</v>
      </c>
      <c r="B55" s="1">
        <v>43542</v>
      </c>
      <c r="C55">
        <v>2019</v>
      </c>
      <c r="D55">
        <v>3</v>
      </c>
      <c r="E55">
        <v>12</v>
      </c>
      <c r="F55">
        <v>24</v>
      </c>
      <c r="G55">
        <v>1000</v>
      </c>
      <c r="H55">
        <v>24000</v>
      </c>
      <c r="I55">
        <v>20.56</v>
      </c>
      <c r="J55">
        <v>20563</v>
      </c>
      <c r="K55">
        <v>0</v>
      </c>
      <c r="L55">
        <v>0</v>
      </c>
      <c r="M55">
        <v>3</v>
      </c>
      <c r="N55">
        <v>3.44</v>
      </c>
      <c r="O55">
        <f>Zestaw_6[[#This Row],[Rzeczywista Ilosc Produkcji]]-Zestaw_6[[#This Row],[Ilosc Produktow Prawidlowych]]</f>
        <v>0</v>
      </c>
      <c r="P55">
        <f>Zestaw_6[[#This Row],[Czas Naprawy]]/(Zestaw_6[[#This Row],[Ilosc Awarii]]+1)</f>
        <v>0.86</v>
      </c>
      <c r="Q55">
        <f>(Zestaw_6[[#This Row],[Nominalny Czas Pracy]]-Zestaw_6[[#This Row],[Czas Naprawy]])/(Zestaw_6[[#This Row],[Ilosc Awarii]]+1)</f>
        <v>5.14</v>
      </c>
      <c r="R55">
        <f>Zestaw_6[[#This Row],[MTTR]]+Zestaw_6[[#This Row],[MTTF]]</f>
        <v>6</v>
      </c>
      <c r="S55">
        <f>(Zestaw_6[[#This Row],[Nominalny Czas Pracy]]-Zestaw_6[[#This Row],[Czas Naprawy]])/Zestaw_6[[#This Row],[Nominalny Czas Pracy]]</f>
        <v>0.85666666666666658</v>
      </c>
      <c r="T55">
        <f>($AA$3*Zestaw_6[[#This Row],[Rzeczywista Ilosc Produkcji]])/(Zestaw_6[[#This Row],[Rzeczywisty Czas Pracy]]+1)</f>
        <v>0</v>
      </c>
      <c r="U55">
        <f>(Zestaw_6[[#This Row],[Rzeczywista Ilosc Produkcji]]-Zestaw_6[[#This Row],[Ilość defektów]])/(Zestaw_6[[#This Row],[Rzeczywista Ilosc Produkcji]]+1)</f>
        <v>0</v>
      </c>
      <c r="V55">
        <f>Zestaw_6[[#This Row],[D]]*Zestaw_6[[#This Row],[E]]*Zestaw_6[[#This Row],[J]]</f>
        <v>0</v>
      </c>
    </row>
    <row r="56" spans="1:22" x14ac:dyDescent="0.25">
      <c r="A56" t="s">
        <v>14</v>
      </c>
      <c r="B56" s="1">
        <v>43543</v>
      </c>
      <c r="C56">
        <v>2019</v>
      </c>
      <c r="D56">
        <v>3</v>
      </c>
      <c r="E56">
        <v>12</v>
      </c>
      <c r="F56">
        <v>24</v>
      </c>
      <c r="G56">
        <v>1000</v>
      </c>
      <c r="H56">
        <v>24000</v>
      </c>
      <c r="I56">
        <v>16.43</v>
      </c>
      <c r="J56">
        <v>16426</v>
      </c>
      <c r="K56">
        <v>7643</v>
      </c>
      <c r="L56">
        <v>5640</v>
      </c>
      <c r="M56">
        <v>7</v>
      </c>
      <c r="N56">
        <v>7.57</v>
      </c>
      <c r="O56">
        <f>Zestaw_6[[#This Row],[Rzeczywista Ilosc Produkcji]]-Zestaw_6[[#This Row],[Ilosc Produktow Prawidlowych]]</f>
        <v>2003</v>
      </c>
      <c r="P56">
        <f>Zestaw_6[[#This Row],[Czas Naprawy]]/(Zestaw_6[[#This Row],[Ilosc Awarii]]+1)</f>
        <v>0.94625000000000004</v>
      </c>
      <c r="Q56">
        <f>(Zestaw_6[[#This Row],[Nominalny Czas Pracy]]-Zestaw_6[[#This Row],[Czas Naprawy]])/(Zestaw_6[[#This Row],[Ilosc Awarii]]+1)</f>
        <v>2.05375</v>
      </c>
      <c r="R56">
        <f>Zestaw_6[[#This Row],[MTTR]]+Zestaw_6[[#This Row],[MTTF]]</f>
        <v>3</v>
      </c>
      <c r="S56">
        <f>(Zestaw_6[[#This Row],[Nominalny Czas Pracy]]-Zestaw_6[[#This Row],[Czas Naprawy]])/Zestaw_6[[#This Row],[Nominalny Czas Pracy]]</f>
        <v>0.68458333333333332</v>
      </c>
      <c r="T56">
        <f>($AA$3*Zestaw_6[[#This Row],[Rzeczywista Ilosc Produkcji]])/(Zestaw_6[[#This Row],[Rzeczywisty Czas Pracy]]+1)</f>
        <v>0.4384968445209409</v>
      </c>
      <c r="U56">
        <f>(Zestaw_6[[#This Row],[Rzeczywista Ilosc Produkcji]]-Zestaw_6[[#This Row],[Ilość defektów]])/(Zestaw_6[[#This Row],[Rzeczywista Ilosc Produkcji]]+1)</f>
        <v>0.73783359497645207</v>
      </c>
      <c r="V56">
        <f>Zestaw_6[[#This Row],[D]]*Zestaw_6[[#This Row],[E]]*Zestaw_6[[#This Row],[J]]</f>
        <v>0.22148851930109614</v>
      </c>
    </row>
    <row r="57" spans="1:22" x14ac:dyDescent="0.25">
      <c r="A57" t="s">
        <v>14</v>
      </c>
      <c r="B57" s="1">
        <v>43544</v>
      </c>
      <c r="C57">
        <v>2019</v>
      </c>
      <c r="D57">
        <v>3</v>
      </c>
      <c r="E57">
        <v>12</v>
      </c>
      <c r="F57">
        <v>24</v>
      </c>
      <c r="G57">
        <v>1000</v>
      </c>
      <c r="H57">
        <v>24000</v>
      </c>
      <c r="I57">
        <v>23.19</v>
      </c>
      <c r="J57">
        <v>23191</v>
      </c>
      <c r="K57">
        <v>23191</v>
      </c>
      <c r="L57">
        <v>15815</v>
      </c>
      <c r="M57">
        <v>1</v>
      </c>
      <c r="N57">
        <v>0.81</v>
      </c>
      <c r="O57">
        <f>Zestaw_6[[#This Row],[Rzeczywista Ilosc Produkcji]]-Zestaw_6[[#This Row],[Ilosc Produktow Prawidlowych]]</f>
        <v>7376</v>
      </c>
      <c r="P57">
        <f>Zestaw_6[[#This Row],[Czas Naprawy]]/(Zestaw_6[[#This Row],[Ilosc Awarii]]+1)</f>
        <v>0.40500000000000003</v>
      </c>
      <c r="Q57">
        <f>(Zestaw_6[[#This Row],[Nominalny Czas Pracy]]-Zestaw_6[[#This Row],[Czas Naprawy]])/(Zestaw_6[[#This Row],[Ilosc Awarii]]+1)</f>
        <v>11.595000000000001</v>
      </c>
      <c r="R57">
        <f>Zestaw_6[[#This Row],[MTTR]]+Zestaw_6[[#This Row],[MTTF]]</f>
        <v>12</v>
      </c>
      <c r="S57">
        <f>(Zestaw_6[[#This Row],[Nominalny Czas Pracy]]-Zestaw_6[[#This Row],[Czas Naprawy]])/Zestaw_6[[#This Row],[Nominalny Czas Pracy]]</f>
        <v>0.96625000000000005</v>
      </c>
      <c r="T57">
        <f>($AA$3*Zestaw_6[[#This Row],[Rzeczywista Ilosc Produkcji]])/(Zestaw_6[[#This Row],[Rzeczywisty Czas Pracy]]+1)</f>
        <v>0.9587019429516328</v>
      </c>
      <c r="U57">
        <f>(Zestaw_6[[#This Row],[Rzeczywista Ilosc Produkcji]]-Zestaw_6[[#This Row],[Ilość defektów]])/(Zestaw_6[[#This Row],[Rzeczywista Ilosc Produkcji]]+1)</f>
        <v>0.68191617799241122</v>
      </c>
      <c r="V57">
        <f>Zestaw_6[[#This Row],[D]]*Zestaw_6[[#This Row],[E]]*Zestaw_6[[#This Row],[J]]</f>
        <v>0.63169015496043879</v>
      </c>
    </row>
    <row r="58" spans="1:22" x14ac:dyDescent="0.25">
      <c r="A58" t="s">
        <v>14</v>
      </c>
      <c r="B58" s="1">
        <v>43545</v>
      </c>
      <c r="C58">
        <v>2019</v>
      </c>
      <c r="D58">
        <v>3</v>
      </c>
      <c r="E58">
        <v>12</v>
      </c>
      <c r="F58">
        <v>24</v>
      </c>
      <c r="G58">
        <v>1000</v>
      </c>
      <c r="H58">
        <v>24000</v>
      </c>
      <c r="I58">
        <v>19.100000000000001</v>
      </c>
      <c r="J58">
        <v>19101</v>
      </c>
      <c r="K58">
        <v>0</v>
      </c>
      <c r="L58">
        <v>0</v>
      </c>
      <c r="M58">
        <v>5</v>
      </c>
      <c r="N58">
        <v>4.9000000000000004</v>
      </c>
      <c r="O58">
        <f>Zestaw_6[[#This Row],[Rzeczywista Ilosc Produkcji]]-Zestaw_6[[#This Row],[Ilosc Produktow Prawidlowych]]</f>
        <v>0</v>
      </c>
      <c r="P58">
        <f>Zestaw_6[[#This Row],[Czas Naprawy]]/(Zestaw_6[[#This Row],[Ilosc Awarii]]+1)</f>
        <v>0.81666666666666676</v>
      </c>
      <c r="Q58">
        <f>(Zestaw_6[[#This Row],[Nominalny Czas Pracy]]-Zestaw_6[[#This Row],[Czas Naprawy]])/(Zestaw_6[[#This Row],[Ilosc Awarii]]+1)</f>
        <v>3.1833333333333336</v>
      </c>
      <c r="R58">
        <f>Zestaw_6[[#This Row],[MTTR]]+Zestaw_6[[#This Row],[MTTF]]</f>
        <v>4</v>
      </c>
      <c r="S58">
        <f>(Zestaw_6[[#This Row],[Nominalny Czas Pracy]]-Zestaw_6[[#This Row],[Czas Naprawy]])/Zestaw_6[[#This Row],[Nominalny Czas Pracy]]</f>
        <v>0.79583333333333339</v>
      </c>
      <c r="T58">
        <f>($AA$3*Zestaw_6[[#This Row],[Rzeczywista Ilosc Produkcji]])/(Zestaw_6[[#This Row],[Rzeczywisty Czas Pracy]]+1)</f>
        <v>0</v>
      </c>
      <c r="U58">
        <f>(Zestaw_6[[#This Row],[Rzeczywista Ilosc Produkcji]]-Zestaw_6[[#This Row],[Ilość defektów]])/(Zestaw_6[[#This Row],[Rzeczywista Ilosc Produkcji]]+1)</f>
        <v>0</v>
      </c>
      <c r="V58">
        <f>Zestaw_6[[#This Row],[D]]*Zestaw_6[[#This Row],[E]]*Zestaw_6[[#This Row],[J]]</f>
        <v>0</v>
      </c>
    </row>
    <row r="59" spans="1:22" x14ac:dyDescent="0.25">
      <c r="A59" t="s">
        <v>14</v>
      </c>
      <c r="B59" s="1">
        <v>43546</v>
      </c>
      <c r="C59">
        <v>2019</v>
      </c>
      <c r="D59">
        <v>3</v>
      </c>
      <c r="E59">
        <v>12</v>
      </c>
      <c r="F59">
        <v>24</v>
      </c>
      <c r="G59">
        <v>1000</v>
      </c>
      <c r="H59">
        <v>24000</v>
      </c>
      <c r="I59">
        <v>0</v>
      </c>
      <c r="J59">
        <v>0</v>
      </c>
      <c r="K59">
        <v>0</v>
      </c>
      <c r="L59">
        <v>0</v>
      </c>
      <c r="M59">
        <v>20</v>
      </c>
      <c r="N59">
        <v>24</v>
      </c>
      <c r="O59">
        <f>Zestaw_6[[#This Row],[Rzeczywista Ilosc Produkcji]]-Zestaw_6[[#This Row],[Ilosc Produktow Prawidlowych]]</f>
        <v>0</v>
      </c>
      <c r="P59">
        <f>Zestaw_6[[#This Row],[Czas Naprawy]]/(Zestaw_6[[#This Row],[Ilosc Awarii]]+1)</f>
        <v>1.1428571428571428</v>
      </c>
      <c r="Q59">
        <f>(Zestaw_6[[#This Row],[Nominalny Czas Pracy]]-Zestaw_6[[#This Row],[Czas Naprawy]])/(Zestaw_6[[#This Row],[Ilosc Awarii]]+1)</f>
        <v>0</v>
      </c>
      <c r="R59">
        <f>Zestaw_6[[#This Row],[MTTR]]+Zestaw_6[[#This Row],[MTTF]]</f>
        <v>1.1428571428571428</v>
      </c>
      <c r="S59">
        <f>(Zestaw_6[[#This Row],[Nominalny Czas Pracy]]-Zestaw_6[[#This Row],[Czas Naprawy]])/Zestaw_6[[#This Row],[Nominalny Czas Pracy]]</f>
        <v>0</v>
      </c>
      <c r="T59">
        <f>($AA$3*Zestaw_6[[#This Row],[Rzeczywista Ilosc Produkcji]])/(Zestaw_6[[#This Row],[Rzeczywisty Czas Pracy]]+1)</f>
        <v>0</v>
      </c>
      <c r="U59">
        <f>(Zestaw_6[[#This Row],[Rzeczywista Ilosc Produkcji]]-Zestaw_6[[#This Row],[Ilość defektów]])/(Zestaw_6[[#This Row],[Rzeczywista Ilosc Produkcji]]+1)</f>
        <v>0</v>
      </c>
      <c r="V59">
        <f>Zestaw_6[[#This Row],[D]]*Zestaw_6[[#This Row],[E]]*Zestaw_6[[#This Row],[J]]</f>
        <v>0</v>
      </c>
    </row>
    <row r="60" spans="1:22" x14ac:dyDescent="0.25">
      <c r="A60" t="s">
        <v>14</v>
      </c>
      <c r="B60" s="1">
        <v>43549</v>
      </c>
      <c r="C60">
        <v>2019</v>
      </c>
      <c r="D60">
        <v>3</v>
      </c>
      <c r="E60">
        <v>13</v>
      </c>
      <c r="F60">
        <v>24</v>
      </c>
      <c r="G60">
        <v>1000</v>
      </c>
      <c r="H60">
        <v>24000</v>
      </c>
      <c r="I60">
        <v>18.02</v>
      </c>
      <c r="J60">
        <v>18015</v>
      </c>
      <c r="K60">
        <v>7356</v>
      </c>
      <c r="L60">
        <v>4865</v>
      </c>
      <c r="M60">
        <v>6</v>
      </c>
      <c r="N60">
        <v>5.98</v>
      </c>
      <c r="O60">
        <f>Zestaw_6[[#This Row],[Rzeczywista Ilosc Produkcji]]-Zestaw_6[[#This Row],[Ilosc Produktow Prawidlowych]]</f>
        <v>2491</v>
      </c>
      <c r="P60">
        <f>Zestaw_6[[#This Row],[Czas Naprawy]]/(Zestaw_6[[#This Row],[Ilosc Awarii]]+1)</f>
        <v>0.85428571428571431</v>
      </c>
      <c r="Q60">
        <f>(Zestaw_6[[#This Row],[Nominalny Czas Pracy]]-Zestaw_6[[#This Row],[Czas Naprawy]])/(Zestaw_6[[#This Row],[Ilosc Awarii]]+1)</f>
        <v>2.5742857142857143</v>
      </c>
      <c r="R60">
        <f>Zestaw_6[[#This Row],[MTTR]]+Zestaw_6[[#This Row],[MTTF]]</f>
        <v>3.4285714285714288</v>
      </c>
      <c r="S60">
        <f>(Zestaw_6[[#This Row],[Nominalny Czas Pracy]]-Zestaw_6[[#This Row],[Czas Naprawy]])/Zestaw_6[[#This Row],[Nominalny Czas Pracy]]</f>
        <v>0.75083333333333335</v>
      </c>
      <c r="T60">
        <f>($AA$3*Zestaw_6[[#This Row],[Rzeczywista Ilosc Produkcji]])/(Zestaw_6[[#This Row],[Rzeczywisty Czas Pracy]]+1)</f>
        <v>0.38675078864353313</v>
      </c>
      <c r="U60">
        <f>(Zestaw_6[[#This Row],[Rzeczywista Ilosc Produkcji]]-Zestaw_6[[#This Row],[Ilość defektów]])/(Zestaw_6[[#This Row],[Rzeczywista Ilosc Produkcji]]+1)</f>
        <v>0.66127497621313036</v>
      </c>
      <c r="V60">
        <f>Zestaw_6[[#This Row],[D]]*Zestaw_6[[#This Row],[E]]*Zestaw_6[[#This Row],[J]]</f>
        <v>0.19202458776929687</v>
      </c>
    </row>
    <row r="61" spans="1:22" x14ac:dyDescent="0.25">
      <c r="A61" t="s">
        <v>14</v>
      </c>
      <c r="B61" s="1">
        <v>43550</v>
      </c>
      <c r="C61">
        <v>2019</v>
      </c>
      <c r="D61">
        <v>3</v>
      </c>
      <c r="E61">
        <v>13</v>
      </c>
      <c r="F61">
        <v>24</v>
      </c>
      <c r="G61">
        <v>1000</v>
      </c>
      <c r="H61">
        <v>24000</v>
      </c>
      <c r="I61">
        <v>17.11</v>
      </c>
      <c r="J61">
        <v>17108</v>
      </c>
      <c r="K61">
        <v>7775</v>
      </c>
      <c r="L61">
        <v>4761</v>
      </c>
      <c r="M61">
        <v>7</v>
      </c>
      <c r="N61">
        <v>6.89</v>
      </c>
      <c r="O61">
        <f>Zestaw_6[[#This Row],[Rzeczywista Ilosc Produkcji]]-Zestaw_6[[#This Row],[Ilosc Produktow Prawidlowych]]</f>
        <v>3014</v>
      </c>
      <c r="P61">
        <f>Zestaw_6[[#This Row],[Czas Naprawy]]/(Zestaw_6[[#This Row],[Ilosc Awarii]]+1)</f>
        <v>0.86124999999999996</v>
      </c>
      <c r="Q61">
        <f>(Zestaw_6[[#This Row],[Nominalny Czas Pracy]]-Zestaw_6[[#This Row],[Czas Naprawy]])/(Zestaw_6[[#This Row],[Ilosc Awarii]]+1)</f>
        <v>2.1387499999999999</v>
      </c>
      <c r="R61">
        <f>Zestaw_6[[#This Row],[MTTR]]+Zestaw_6[[#This Row],[MTTF]]</f>
        <v>3</v>
      </c>
      <c r="S61">
        <f>(Zestaw_6[[#This Row],[Nominalny Czas Pracy]]-Zestaw_6[[#This Row],[Czas Naprawy]])/Zestaw_6[[#This Row],[Nominalny Czas Pracy]]</f>
        <v>0.71291666666666664</v>
      </c>
      <c r="T61">
        <f>($AA$3*Zestaw_6[[#This Row],[Rzeczywista Ilosc Produkcji]])/(Zestaw_6[[#This Row],[Rzeczywisty Czas Pracy]]+1)</f>
        <v>0.42932081722805082</v>
      </c>
      <c r="U61">
        <f>(Zestaw_6[[#This Row],[Rzeczywista Ilosc Produkcji]]-Zestaw_6[[#This Row],[Ilość defektów]])/(Zestaw_6[[#This Row],[Rzeczywista Ilosc Produkcji]]+1)</f>
        <v>0.61226851851851849</v>
      </c>
      <c r="V61">
        <f>Zestaw_6[[#This Row],[D]]*Zestaw_6[[#This Row],[E]]*Zestaw_6[[#This Row],[J]]</f>
        <v>0.18739700461450431</v>
      </c>
    </row>
    <row r="62" spans="1:22" x14ac:dyDescent="0.25">
      <c r="A62" t="s">
        <v>14</v>
      </c>
      <c r="B62" s="1">
        <v>43551</v>
      </c>
      <c r="C62">
        <v>2019</v>
      </c>
      <c r="D62">
        <v>3</v>
      </c>
      <c r="E62">
        <v>13</v>
      </c>
      <c r="F62">
        <v>24</v>
      </c>
      <c r="G62">
        <v>1000</v>
      </c>
      <c r="H62">
        <v>24000</v>
      </c>
      <c r="I62">
        <v>16.14</v>
      </c>
      <c r="J62">
        <v>16136</v>
      </c>
      <c r="K62">
        <v>3709</v>
      </c>
      <c r="L62">
        <v>2413</v>
      </c>
      <c r="M62">
        <v>7</v>
      </c>
      <c r="N62">
        <v>7.86</v>
      </c>
      <c r="O62">
        <f>Zestaw_6[[#This Row],[Rzeczywista Ilosc Produkcji]]-Zestaw_6[[#This Row],[Ilosc Produktow Prawidlowych]]</f>
        <v>1296</v>
      </c>
      <c r="P62">
        <f>Zestaw_6[[#This Row],[Czas Naprawy]]/(Zestaw_6[[#This Row],[Ilosc Awarii]]+1)</f>
        <v>0.98250000000000004</v>
      </c>
      <c r="Q62">
        <f>(Zestaw_6[[#This Row],[Nominalny Czas Pracy]]-Zestaw_6[[#This Row],[Czas Naprawy]])/(Zestaw_6[[#This Row],[Ilosc Awarii]]+1)</f>
        <v>2.0175000000000001</v>
      </c>
      <c r="R62">
        <f>Zestaw_6[[#This Row],[MTTR]]+Zestaw_6[[#This Row],[MTTF]]</f>
        <v>3</v>
      </c>
      <c r="S62">
        <f>(Zestaw_6[[#This Row],[Nominalny Czas Pracy]]-Zestaw_6[[#This Row],[Czas Naprawy]])/Zestaw_6[[#This Row],[Nominalny Czas Pracy]]</f>
        <v>0.67249999999999999</v>
      </c>
      <c r="T62">
        <f>($AA$3*Zestaw_6[[#This Row],[Rzeczywista Ilosc Produkcji]])/(Zestaw_6[[#This Row],[Rzeczywisty Czas Pracy]]+1)</f>
        <v>0.21639439906651109</v>
      </c>
      <c r="U62">
        <f>(Zestaw_6[[#This Row],[Rzeczywista Ilosc Produkcji]]-Zestaw_6[[#This Row],[Ilość defektów]])/(Zestaw_6[[#This Row],[Rzeczywista Ilosc Produkcji]]+1)</f>
        <v>0.65040431266846366</v>
      </c>
      <c r="V62">
        <f>Zestaw_6[[#This Row],[D]]*Zestaw_6[[#This Row],[E]]*Zestaw_6[[#This Row],[J]]</f>
        <v>9.4650239387382179E-2</v>
      </c>
    </row>
    <row r="63" spans="1:22" x14ac:dyDescent="0.25">
      <c r="A63" t="s">
        <v>14</v>
      </c>
      <c r="B63" s="1">
        <v>43552</v>
      </c>
      <c r="C63">
        <v>2019</v>
      </c>
      <c r="D63">
        <v>3</v>
      </c>
      <c r="E63">
        <v>13</v>
      </c>
      <c r="F63">
        <v>24</v>
      </c>
      <c r="G63">
        <v>1000</v>
      </c>
      <c r="H63">
        <v>24000</v>
      </c>
      <c r="I63">
        <v>17.14</v>
      </c>
      <c r="J63">
        <v>17136</v>
      </c>
      <c r="K63">
        <v>4637</v>
      </c>
      <c r="L63">
        <v>3308</v>
      </c>
      <c r="M63">
        <v>6</v>
      </c>
      <c r="N63">
        <v>6.86</v>
      </c>
      <c r="O63">
        <f>Zestaw_6[[#This Row],[Rzeczywista Ilosc Produkcji]]-Zestaw_6[[#This Row],[Ilosc Produktow Prawidlowych]]</f>
        <v>1329</v>
      </c>
      <c r="P63">
        <f>Zestaw_6[[#This Row],[Czas Naprawy]]/(Zestaw_6[[#This Row],[Ilosc Awarii]]+1)</f>
        <v>0.98000000000000009</v>
      </c>
      <c r="Q63">
        <f>(Zestaw_6[[#This Row],[Nominalny Czas Pracy]]-Zestaw_6[[#This Row],[Czas Naprawy]])/(Zestaw_6[[#This Row],[Ilosc Awarii]]+1)</f>
        <v>2.4485714285714288</v>
      </c>
      <c r="R63">
        <f>Zestaw_6[[#This Row],[MTTR]]+Zestaw_6[[#This Row],[MTTF]]</f>
        <v>3.4285714285714288</v>
      </c>
      <c r="S63">
        <f>(Zestaw_6[[#This Row],[Nominalny Czas Pracy]]-Zestaw_6[[#This Row],[Czas Naprawy]])/Zestaw_6[[#This Row],[Nominalny Czas Pracy]]</f>
        <v>0.71416666666666673</v>
      </c>
      <c r="T63">
        <f>($AA$3*Zestaw_6[[#This Row],[Rzeczywista Ilosc Produkcji]])/(Zestaw_6[[#This Row],[Rzeczywisty Czas Pracy]]+1)</f>
        <v>0.25562293274531422</v>
      </c>
      <c r="U63">
        <f>(Zestaw_6[[#This Row],[Rzeczywista Ilosc Produkcji]]-Zestaw_6[[#This Row],[Ilość defektów]])/(Zestaw_6[[#This Row],[Rzeczywista Ilosc Produkcji]]+1)</f>
        <v>0.71323846485554121</v>
      </c>
      <c r="V63">
        <f>Zestaw_6[[#This Row],[D]]*Zestaw_6[[#This Row],[E]]*Zestaw_6[[#This Row],[J]]</f>
        <v>0.13020694389175025</v>
      </c>
    </row>
    <row r="64" spans="1:22" x14ac:dyDescent="0.25">
      <c r="A64" t="s">
        <v>14</v>
      </c>
      <c r="B64" s="1">
        <v>43553</v>
      </c>
      <c r="C64">
        <v>2019</v>
      </c>
      <c r="D64">
        <v>3</v>
      </c>
      <c r="E64">
        <v>13</v>
      </c>
      <c r="F64">
        <v>24</v>
      </c>
      <c r="G64">
        <v>1000</v>
      </c>
      <c r="H64">
        <v>24000</v>
      </c>
      <c r="I64">
        <v>18.079999999999998</v>
      </c>
      <c r="J64">
        <v>18081</v>
      </c>
      <c r="K64">
        <v>0</v>
      </c>
      <c r="L64">
        <v>0</v>
      </c>
      <c r="M64">
        <v>6</v>
      </c>
      <c r="N64">
        <v>5.92</v>
      </c>
      <c r="O64">
        <f>Zestaw_6[[#This Row],[Rzeczywista Ilosc Produkcji]]-Zestaw_6[[#This Row],[Ilosc Produktow Prawidlowych]]</f>
        <v>0</v>
      </c>
      <c r="P64">
        <f>Zestaw_6[[#This Row],[Czas Naprawy]]/(Zestaw_6[[#This Row],[Ilosc Awarii]]+1)</f>
        <v>0.84571428571428575</v>
      </c>
      <c r="Q64">
        <f>(Zestaw_6[[#This Row],[Nominalny Czas Pracy]]-Zestaw_6[[#This Row],[Czas Naprawy]])/(Zestaw_6[[#This Row],[Ilosc Awarii]]+1)</f>
        <v>2.5828571428571427</v>
      </c>
      <c r="R64">
        <f>Zestaw_6[[#This Row],[MTTR]]+Zestaw_6[[#This Row],[MTTF]]</f>
        <v>3.4285714285714284</v>
      </c>
      <c r="S64">
        <f>(Zestaw_6[[#This Row],[Nominalny Czas Pracy]]-Zestaw_6[[#This Row],[Czas Naprawy]])/Zestaw_6[[#This Row],[Nominalny Czas Pracy]]</f>
        <v>0.7533333333333333</v>
      </c>
      <c r="T64">
        <f>($AA$3*Zestaw_6[[#This Row],[Rzeczywista Ilosc Produkcji]])/(Zestaw_6[[#This Row],[Rzeczywisty Czas Pracy]]+1)</f>
        <v>0</v>
      </c>
      <c r="U64">
        <f>(Zestaw_6[[#This Row],[Rzeczywista Ilosc Produkcji]]-Zestaw_6[[#This Row],[Ilość defektów]])/(Zestaw_6[[#This Row],[Rzeczywista Ilosc Produkcji]]+1)</f>
        <v>0</v>
      </c>
      <c r="V64">
        <f>Zestaw_6[[#This Row],[D]]*Zestaw_6[[#This Row],[E]]*Zestaw_6[[#This Row],[J]]</f>
        <v>0</v>
      </c>
    </row>
    <row r="65" spans="1:22" x14ac:dyDescent="0.25">
      <c r="A65" t="s">
        <v>14</v>
      </c>
      <c r="B65" s="1">
        <v>43556</v>
      </c>
      <c r="C65">
        <v>2019</v>
      </c>
      <c r="D65">
        <v>4</v>
      </c>
      <c r="E65">
        <v>14</v>
      </c>
      <c r="F65">
        <v>24</v>
      </c>
      <c r="G65">
        <v>1000</v>
      </c>
      <c r="H65">
        <v>24000</v>
      </c>
      <c r="I65">
        <v>19.86</v>
      </c>
      <c r="J65">
        <v>19857</v>
      </c>
      <c r="K65">
        <v>7886</v>
      </c>
      <c r="L65">
        <v>5729</v>
      </c>
      <c r="M65">
        <v>4</v>
      </c>
      <c r="N65">
        <v>4.1399999999999997</v>
      </c>
      <c r="O65">
        <f>Zestaw_6[[#This Row],[Rzeczywista Ilosc Produkcji]]-Zestaw_6[[#This Row],[Ilosc Produktow Prawidlowych]]</f>
        <v>2157</v>
      </c>
      <c r="P65">
        <f>Zestaw_6[[#This Row],[Czas Naprawy]]/(Zestaw_6[[#This Row],[Ilosc Awarii]]+1)</f>
        <v>0.82799999999999996</v>
      </c>
      <c r="Q65">
        <f>(Zestaw_6[[#This Row],[Nominalny Czas Pracy]]-Zestaw_6[[#This Row],[Czas Naprawy]])/(Zestaw_6[[#This Row],[Ilosc Awarii]]+1)</f>
        <v>3.972</v>
      </c>
      <c r="R65">
        <f>Zestaw_6[[#This Row],[MTTR]]+Zestaw_6[[#This Row],[MTTF]]</f>
        <v>4.8</v>
      </c>
      <c r="S65">
        <f>(Zestaw_6[[#This Row],[Nominalny Czas Pracy]]-Zestaw_6[[#This Row],[Czas Naprawy]])/Zestaw_6[[#This Row],[Nominalny Czas Pracy]]</f>
        <v>0.82750000000000001</v>
      </c>
      <c r="T65">
        <f>($AA$3*Zestaw_6[[#This Row],[Rzeczywista Ilosc Produkcji]])/(Zestaw_6[[#This Row],[Rzeczywisty Czas Pracy]]+1)</f>
        <v>0.37804410354745926</v>
      </c>
      <c r="U65">
        <f>(Zestaw_6[[#This Row],[Rzeczywista Ilosc Produkcji]]-Zestaw_6[[#This Row],[Ilość defektów]])/(Zestaw_6[[#This Row],[Rzeczywista Ilosc Produkcji]]+1)</f>
        <v>0.72638519082033726</v>
      </c>
      <c r="V65">
        <f>Zestaw_6[[#This Row],[D]]*Zestaw_6[[#This Row],[E]]*Zestaw_6[[#This Row],[J]]</f>
        <v>0.22723616568813981</v>
      </c>
    </row>
    <row r="66" spans="1:22" x14ac:dyDescent="0.25">
      <c r="A66" t="s">
        <v>14</v>
      </c>
      <c r="B66" s="1">
        <v>43557</v>
      </c>
      <c r="C66">
        <v>2019</v>
      </c>
      <c r="D66">
        <v>4</v>
      </c>
      <c r="E66">
        <v>14</v>
      </c>
      <c r="F66">
        <v>24</v>
      </c>
      <c r="G66">
        <v>1000</v>
      </c>
      <c r="H66">
        <v>24000</v>
      </c>
      <c r="I66">
        <v>0</v>
      </c>
      <c r="J66">
        <v>0</v>
      </c>
      <c r="K66">
        <v>0</v>
      </c>
      <c r="L66">
        <v>0</v>
      </c>
      <c r="M66">
        <v>22</v>
      </c>
      <c r="N66">
        <v>24</v>
      </c>
      <c r="O66">
        <f>Zestaw_6[[#This Row],[Rzeczywista Ilosc Produkcji]]-Zestaw_6[[#This Row],[Ilosc Produktow Prawidlowych]]</f>
        <v>0</v>
      </c>
      <c r="P66">
        <f>Zestaw_6[[#This Row],[Czas Naprawy]]/(Zestaw_6[[#This Row],[Ilosc Awarii]]+1)</f>
        <v>1.0434782608695652</v>
      </c>
      <c r="Q66">
        <f>(Zestaw_6[[#This Row],[Nominalny Czas Pracy]]-Zestaw_6[[#This Row],[Czas Naprawy]])/(Zestaw_6[[#This Row],[Ilosc Awarii]]+1)</f>
        <v>0</v>
      </c>
      <c r="R66">
        <f>Zestaw_6[[#This Row],[MTTR]]+Zestaw_6[[#This Row],[MTTF]]</f>
        <v>1.0434782608695652</v>
      </c>
      <c r="S66">
        <f>(Zestaw_6[[#This Row],[Nominalny Czas Pracy]]-Zestaw_6[[#This Row],[Czas Naprawy]])/Zestaw_6[[#This Row],[Nominalny Czas Pracy]]</f>
        <v>0</v>
      </c>
      <c r="T66">
        <f>($AA$3*Zestaw_6[[#This Row],[Rzeczywista Ilosc Produkcji]])/(Zestaw_6[[#This Row],[Rzeczywisty Czas Pracy]]+1)</f>
        <v>0</v>
      </c>
      <c r="U66">
        <f>(Zestaw_6[[#This Row],[Rzeczywista Ilosc Produkcji]]-Zestaw_6[[#This Row],[Ilość defektów]])/(Zestaw_6[[#This Row],[Rzeczywista Ilosc Produkcji]]+1)</f>
        <v>0</v>
      </c>
      <c r="V66">
        <f>Zestaw_6[[#This Row],[D]]*Zestaw_6[[#This Row],[E]]*Zestaw_6[[#This Row],[J]]</f>
        <v>0</v>
      </c>
    </row>
    <row r="67" spans="1:22" x14ac:dyDescent="0.25">
      <c r="A67" t="s">
        <v>14</v>
      </c>
      <c r="B67" s="1">
        <v>43558</v>
      </c>
      <c r="C67">
        <v>2019</v>
      </c>
      <c r="D67">
        <v>4</v>
      </c>
      <c r="E67">
        <v>14</v>
      </c>
      <c r="F67">
        <v>24</v>
      </c>
      <c r="G67">
        <v>1000</v>
      </c>
      <c r="H67">
        <v>24000</v>
      </c>
      <c r="I67">
        <v>24</v>
      </c>
      <c r="J67">
        <v>24000</v>
      </c>
      <c r="K67">
        <v>8431</v>
      </c>
      <c r="L67">
        <v>6672</v>
      </c>
      <c r="M67">
        <v>0</v>
      </c>
      <c r="N67">
        <v>0</v>
      </c>
      <c r="O67">
        <f>Zestaw_6[[#This Row],[Rzeczywista Ilosc Produkcji]]-Zestaw_6[[#This Row],[Ilosc Produktow Prawidlowych]]</f>
        <v>1759</v>
      </c>
      <c r="P67">
        <f>Zestaw_6[[#This Row],[Czas Naprawy]]/(Zestaw_6[[#This Row],[Ilosc Awarii]]+1)</f>
        <v>0</v>
      </c>
      <c r="Q67">
        <f>(Zestaw_6[[#This Row],[Nominalny Czas Pracy]]-Zestaw_6[[#This Row],[Czas Naprawy]])/(Zestaw_6[[#This Row],[Ilosc Awarii]]+1)</f>
        <v>24</v>
      </c>
      <c r="R67">
        <f>Zestaw_6[[#This Row],[MTTR]]+Zestaw_6[[#This Row],[MTTF]]</f>
        <v>24</v>
      </c>
      <c r="S67">
        <f>(Zestaw_6[[#This Row],[Nominalny Czas Pracy]]-Zestaw_6[[#This Row],[Czas Naprawy]])/Zestaw_6[[#This Row],[Nominalny Czas Pracy]]</f>
        <v>1</v>
      </c>
      <c r="T67">
        <f>($AA$3*Zestaw_6[[#This Row],[Rzeczywista Ilosc Produkcji]])/(Zestaw_6[[#This Row],[Rzeczywisty Czas Pracy]]+1)</f>
        <v>0.33724000000000004</v>
      </c>
      <c r="U67">
        <f>(Zestaw_6[[#This Row],[Rzeczywista Ilosc Produkcji]]-Zestaw_6[[#This Row],[Ilość defektów]])/(Zestaw_6[[#This Row],[Rzeczywista Ilosc Produkcji]]+1)</f>
        <v>0.79127134724857684</v>
      </c>
      <c r="V67">
        <f>Zestaw_6[[#This Row],[D]]*Zestaw_6[[#This Row],[E]]*Zestaw_6[[#This Row],[J]]</f>
        <v>0.26684834914611011</v>
      </c>
    </row>
    <row r="68" spans="1:22" x14ac:dyDescent="0.25">
      <c r="A68" t="s">
        <v>14</v>
      </c>
      <c r="B68" s="1">
        <v>43559</v>
      </c>
      <c r="C68">
        <v>2019</v>
      </c>
      <c r="D68">
        <v>4</v>
      </c>
      <c r="E68">
        <v>14</v>
      </c>
      <c r="F68">
        <v>24</v>
      </c>
      <c r="G68">
        <v>1000</v>
      </c>
      <c r="H68">
        <v>24000</v>
      </c>
      <c r="I68">
        <v>24</v>
      </c>
      <c r="J68">
        <v>24000</v>
      </c>
      <c r="K68">
        <v>10738</v>
      </c>
      <c r="L68">
        <v>8555</v>
      </c>
      <c r="M68">
        <v>0</v>
      </c>
      <c r="N68">
        <v>0</v>
      </c>
      <c r="O68">
        <f>Zestaw_6[[#This Row],[Rzeczywista Ilosc Produkcji]]-Zestaw_6[[#This Row],[Ilosc Produktow Prawidlowych]]</f>
        <v>2183</v>
      </c>
      <c r="P68">
        <f>Zestaw_6[[#This Row],[Czas Naprawy]]/(Zestaw_6[[#This Row],[Ilosc Awarii]]+1)</f>
        <v>0</v>
      </c>
      <c r="Q68">
        <f>(Zestaw_6[[#This Row],[Nominalny Czas Pracy]]-Zestaw_6[[#This Row],[Czas Naprawy]])/(Zestaw_6[[#This Row],[Ilosc Awarii]]+1)</f>
        <v>24</v>
      </c>
      <c r="R68">
        <f>Zestaw_6[[#This Row],[MTTR]]+Zestaw_6[[#This Row],[MTTF]]</f>
        <v>24</v>
      </c>
      <c r="S68">
        <f>(Zestaw_6[[#This Row],[Nominalny Czas Pracy]]-Zestaw_6[[#This Row],[Czas Naprawy]])/Zestaw_6[[#This Row],[Nominalny Czas Pracy]]</f>
        <v>1</v>
      </c>
      <c r="T68">
        <f>($AA$3*Zestaw_6[[#This Row],[Rzeczywista Ilosc Produkcji]])/(Zestaw_6[[#This Row],[Rzeczywisty Czas Pracy]]+1)</f>
        <v>0.42951999999999996</v>
      </c>
      <c r="U68">
        <f>(Zestaw_6[[#This Row],[Rzeczywista Ilosc Produkcji]]-Zestaw_6[[#This Row],[Ilość defektów]])/(Zestaw_6[[#This Row],[Rzeczywista Ilosc Produkcji]]+1)</f>
        <v>0.79662910885557314</v>
      </c>
      <c r="V68">
        <f>Zestaw_6[[#This Row],[D]]*Zestaw_6[[#This Row],[E]]*Zestaw_6[[#This Row],[J]]</f>
        <v>0.34216813483564573</v>
      </c>
    </row>
    <row r="69" spans="1:22" x14ac:dyDescent="0.25">
      <c r="A69" t="s">
        <v>14</v>
      </c>
      <c r="B69" s="1">
        <v>43560</v>
      </c>
      <c r="C69">
        <v>2019</v>
      </c>
      <c r="D69">
        <v>4</v>
      </c>
      <c r="E69">
        <v>14</v>
      </c>
      <c r="F69">
        <v>24</v>
      </c>
      <c r="G69">
        <v>1000</v>
      </c>
      <c r="H69">
        <v>24000</v>
      </c>
      <c r="I69">
        <v>20.96</v>
      </c>
      <c r="J69">
        <v>20958</v>
      </c>
      <c r="K69">
        <v>7139</v>
      </c>
      <c r="L69">
        <v>4987</v>
      </c>
      <c r="M69">
        <v>3</v>
      </c>
      <c r="N69">
        <v>3.04</v>
      </c>
      <c r="O69">
        <f>Zestaw_6[[#This Row],[Rzeczywista Ilosc Produkcji]]-Zestaw_6[[#This Row],[Ilosc Produktow Prawidlowych]]</f>
        <v>2152</v>
      </c>
      <c r="P69">
        <f>Zestaw_6[[#This Row],[Czas Naprawy]]/(Zestaw_6[[#This Row],[Ilosc Awarii]]+1)</f>
        <v>0.76</v>
      </c>
      <c r="Q69">
        <f>(Zestaw_6[[#This Row],[Nominalny Czas Pracy]]-Zestaw_6[[#This Row],[Czas Naprawy]])/(Zestaw_6[[#This Row],[Ilosc Awarii]]+1)</f>
        <v>5.24</v>
      </c>
      <c r="R69">
        <f>Zestaw_6[[#This Row],[MTTR]]+Zestaw_6[[#This Row],[MTTF]]</f>
        <v>6</v>
      </c>
      <c r="S69">
        <f>(Zestaw_6[[#This Row],[Nominalny Czas Pracy]]-Zestaw_6[[#This Row],[Czas Naprawy]])/Zestaw_6[[#This Row],[Nominalny Czas Pracy]]</f>
        <v>0.87333333333333341</v>
      </c>
      <c r="T69">
        <f>($AA$3*Zestaw_6[[#This Row],[Rzeczywista Ilosc Produkcji]])/(Zestaw_6[[#This Row],[Rzeczywisty Czas Pracy]]+1)</f>
        <v>0.3250910746812386</v>
      </c>
      <c r="U69">
        <f>(Zestaw_6[[#This Row],[Rzeczywista Ilosc Produkcji]]-Zestaw_6[[#This Row],[Ilość defektów]])/(Zestaw_6[[#This Row],[Rzeczywista Ilosc Produkcji]]+1)</f>
        <v>0.69845938375350136</v>
      </c>
      <c r="V69">
        <f>Zestaw_6[[#This Row],[D]]*Zestaw_6[[#This Row],[E]]*Zestaw_6[[#This Row],[J]]</f>
        <v>0.19830160953877604</v>
      </c>
    </row>
    <row r="70" spans="1:22" x14ac:dyDescent="0.25">
      <c r="A70" t="s">
        <v>14</v>
      </c>
      <c r="B70" s="1">
        <v>43563</v>
      </c>
      <c r="C70">
        <v>2019</v>
      </c>
      <c r="D70">
        <v>4</v>
      </c>
      <c r="E70">
        <v>15</v>
      </c>
      <c r="F70">
        <v>24</v>
      </c>
      <c r="G70">
        <v>1000</v>
      </c>
      <c r="H70">
        <v>24000</v>
      </c>
      <c r="I70">
        <v>16.73</v>
      </c>
      <c r="J70">
        <v>16726</v>
      </c>
      <c r="K70">
        <v>7135</v>
      </c>
      <c r="L70">
        <v>4937</v>
      </c>
      <c r="M70">
        <v>7</v>
      </c>
      <c r="N70">
        <v>7.27</v>
      </c>
      <c r="O70">
        <f>Zestaw_6[[#This Row],[Rzeczywista Ilosc Produkcji]]-Zestaw_6[[#This Row],[Ilosc Produktow Prawidlowych]]</f>
        <v>2198</v>
      </c>
      <c r="P70">
        <f>Zestaw_6[[#This Row],[Czas Naprawy]]/(Zestaw_6[[#This Row],[Ilosc Awarii]]+1)</f>
        <v>0.90874999999999995</v>
      </c>
      <c r="Q70">
        <f>(Zestaw_6[[#This Row],[Nominalny Czas Pracy]]-Zestaw_6[[#This Row],[Czas Naprawy]])/(Zestaw_6[[#This Row],[Ilosc Awarii]]+1)</f>
        <v>2.0912500000000001</v>
      </c>
      <c r="R70">
        <f>Zestaw_6[[#This Row],[MTTR]]+Zestaw_6[[#This Row],[MTTF]]</f>
        <v>3</v>
      </c>
      <c r="S70">
        <f>(Zestaw_6[[#This Row],[Nominalny Czas Pracy]]-Zestaw_6[[#This Row],[Czas Naprawy]])/Zestaw_6[[#This Row],[Nominalny Czas Pracy]]</f>
        <v>0.69708333333333339</v>
      </c>
      <c r="T70">
        <f>($AA$3*Zestaw_6[[#This Row],[Rzeczywista Ilosc Produkcji]])/(Zestaw_6[[#This Row],[Rzeczywisty Czas Pracy]]+1)</f>
        <v>0.40242526790750138</v>
      </c>
      <c r="U70">
        <f>(Zestaw_6[[#This Row],[Rzeczywista Ilosc Produkcji]]-Zestaw_6[[#This Row],[Ilość defektów]])/(Zestaw_6[[#This Row],[Rzeczywista Ilosc Produkcji]]+1)</f>
        <v>0.69184417040358748</v>
      </c>
      <c r="V70">
        <f>Zestaw_6[[#This Row],[D]]*Zestaw_6[[#This Row],[E]]*Zestaw_6[[#This Row],[J]]</f>
        <v>0.19407885750852874</v>
      </c>
    </row>
    <row r="71" spans="1:22" x14ac:dyDescent="0.25">
      <c r="A71" t="s">
        <v>14</v>
      </c>
      <c r="B71" s="1">
        <v>43564</v>
      </c>
      <c r="C71">
        <v>2019</v>
      </c>
      <c r="D71">
        <v>4</v>
      </c>
      <c r="E71">
        <v>15</v>
      </c>
      <c r="F71">
        <v>24</v>
      </c>
      <c r="G71">
        <v>1000</v>
      </c>
      <c r="H71">
        <v>24000</v>
      </c>
      <c r="I71">
        <v>14.52</v>
      </c>
      <c r="J71">
        <v>14516</v>
      </c>
      <c r="K71">
        <v>4961</v>
      </c>
      <c r="L71">
        <v>3027</v>
      </c>
      <c r="M71">
        <v>9</v>
      </c>
      <c r="N71">
        <v>9.48</v>
      </c>
      <c r="O71">
        <f>Zestaw_6[[#This Row],[Rzeczywista Ilosc Produkcji]]-Zestaw_6[[#This Row],[Ilosc Produktow Prawidlowych]]</f>
        <v>1934</v>
      </c>
      <c r="P71">
        <f>Zestaw_6[[#This Row],[Czas Naprawy]]/(Zestaw_6[[#This Row],[Ilosc Awarii]]+1)</f>
        <v>0.94800000000000006</v>
      </c>
      <c r="Q71">
        <f>(Zestaw_6[[#This Row],[Nominalny Czas Pracy]]-Zestaw_6[[#This Row],[Czas Naprawy]])/(Zestaw_6[[#This Row],[Ilosc Awarii]]+1)</f>
        <v>1.452</v>
      </c>
      <c r="R71">
        <f>Zestaw_6[[#This Row],[MTTR]]+Zestaw_6[[#This Row],[MTTF]]</f>
        <v>2.4</v>
      </c>
      <c r="S71">
        <f>(Zestaw_6[[#This Row],[Nominalny Czas Pracy]]-Zestaw_6[[#This Row],[Czas Naprawy]])/Zestaw_6[[#This Row],[Nominalny Czas Pracy]]</f>
        <v>0.60499999999999998</v>
      </c>
      <c r="T71">
        <f>($AA$3*Zestaw_6[[#This Row],[Rzeczywista Ilosc Produkcji]])/(Zestaw_6[[#This Row],[Rzeczywisty Czas Pracy]]+1)</f>
        <v>0.31965206185567013</v>
      </c>
      <c r="U71">
        <f>(Zestaw_6[[#This Row],[Rzeczywista Ilosc Produkcji]]-Zestaw_6[[#This Row],[Ilość defektów]])/(Zestaw_6[[#This Row],[Rzeczywista Ilosc Produkcji]]+1)</f>
        <v>0.61003627569528418</v>
      </c>
      <c r="V71">
        <f>Zestaw_6[[#This Row],[D]]*Zestaw_6[[#This Row],[E]]*Zestaw_6[[#This Row],[J]]</f>
        <v>0.11797460876631471</v>
      </c>
    </row>
    <row r="72" spans="1:22" x14ac:dyDescent="0.25">
      <c r="A72" t="s">
        <v>14</v>
      </c>
      <c r="B72" s="1">
        <v>43565</v>
      </c>
      <c r="C72">
        <v>2019</v>
      </c>
      <c r="D72">
        <v>4</v>
      </c>
      <c r="E72">
        <v>15</v>
      </c>
      <c r="F72">
        <v>24</v>
      </c>
      <c r="G72">
        <v>1000</v>
      </c>
      <c r="H72">
        <v>24000</v>
      </c>
      <c r="I72">
        <v>17.690000000000001</v>
      </c>
      <c r="J72">
        <v>17691</v>
      </c>
      <c r="K72">
        <v>4423</v>
      </c>
      <c r="L72">
        <v>2722</v>
      </c>
      <c r="M72">
        <v>6</v>
      </c>
      <c r="N72">
        <v>6.31</v>
      </c>
      <c r="O72">
        <f>Zestaw_6[[#This Row],[Rzeczywista Ilosc Produkcji]]-Zestaw_6[[#This Row],[Ilosc Produktow Prawidlowych]]</f>
        <v>1701</v>
      </c>
      <c r="P72">
        <f>Zestaw_6[[#This Row],[Czas Naprawy]]/(Zestaw_6[[#This Row],[Ilosc Awarii]]+1)</f>
        <v>0.90142857142857136</v>
      </c>
      <c r="Q72">
        <f>(Zestaw_6[[#This Row],[Nominalny Czas Pracy]]-Zestaw_6[[#This Row],[Czas Naprawy]])/(Zestaw_6[[#This Row],[Ilosc Awarii]]+1)</f>
        <v>2.5271428571428571</v>
      </c>
      <c r="R72">
        <f>Zestaw_6[[#This Row],[MTTR]]+Zestaw_6[[#This Row],[MTTF]]</f>
        <v>3.4285714285714284</v>
      </c>
      <c r="S72">
        <f>(Zestaw_6[[#This Row],[Nominalny Czas Pracy]]-Zestaw_6[[#This Row],[Czas Naprawy]])/Zestaw_6[[#This Row],[Nominalny Czas Pracy]]</f>
        <v>0.73708333333333342</v>
      </c>
      <c r="T72">
        <f>($AA$3*Zestaw_6[[#This Row],[Rzeczywista Ilosc Produkcji]])/(Zestaw_6[[#This Row],[Rzeczywisty Czas Pracy]]+1)</f>
        <v>0.23665061530230069</v>
      </c>
      <c r="U72">
        <f>(Zestaw_6[[#This Row],[Rzeczywista Ilosc Produkcji]]-Zestaw_6[[#This Row],[Ilość defektów]])/(Zestaw_6[[#This Row],[Rzeczywista Ilosc Produkcji]]+1)</f>
        <v>0.61528028933092227</v>
      </c>
      <c r="V72">
        <f>Zestaw_6[[#This Row],[D]]*Zestaw_6[[#This Row],[E]]*Zestaw_6[[#This Row],[J]]</f>
        <v>0.10732409419404705</v>
      </c>
    </row>
    <row r="73" spans="1:22" x14ac:dyDescent="0.25">
      <c r="A73" t="s">
        <v>14</v>
      </c>
      <c r="B73" s="1">
        <v>43566</v>
      </c>
      <c r="C73">
        <v>2019</v>
      </c>
      <c r="D73">
        <v>4</v>
      </c>
      <c r="E73">
        <v>15</v>
      </c>
      <c r="F73">
        <v>24</v>
      </c>
      <c r="G73">
        <v>1000</v>
      </c>
      <c r="H73">
        <v>24000</v>
      </c>
      <c r="I73">
        <v>23.42</v>
      </c>
      <c r="J73">
        <v>23416</v>
      </c>
      <c r="K73">
        <v>13236</v>
      </c>
      <c r="L73">
        <v>8870</v>
      </c>
      <c r="M73">
        <v>1</v>
      </c>
      <c r="N73">
        <v>0.57999999999999996</v>
      </c>
      <c r="O73">
        <f>Zestaw_6[[#This Row],[Rzeczywista Ilosc Produkcji]]-Zestaw_6[[#This Row],[Ilosc Produktow Prawidlowych]]</f>
        <v>4366</v>
      </c>
      <c r="P73">
        <f>Zestaw_6[[#This Row],[Czas Naprawy]]/(Zestaw_6[[#This Row],[Ilosc Awarii]]+1)</f>
        <v>0.28999999999999998</v>
      </c>
      <c r="Q73">
        <f>(Zestaw_6[[#This Row],[Nominalny Czas Pracy]]-Zestaw_6[[#This Row],[Czas Naprawy]])/(Zestaw_6[[#This Row],[Ilosc Awarii]]+1)</f>
        <v>11.71</v>
      </c>
      <c r="R73">
        <f>Zestaw_6[[#This Row],[MTTR]]+Zestaw_6[[#This Row],[MTTF]]</f>
        <v>12</v>
      </c>
      <c r="S73">
        <f>(Zestaw_6[[#This Row],[Nominalny Czas Pracy]]-Zestaw_6[[#This Row],[Czas Naprawy]])/Zestaw_6[[#This Row],[Nominalny Czas Pracy]]</f>
        <v>0.97583333333333344</v>
      </c>
      <c r="T73">
        <f>($AA$3*Zestaw_6[[#This Row],[Rzeczywista Ilosc Produkcji]])/(Zestaw_6[[#This Row],[Rzeczywisty Czas Pracy]]+1)</f>
        <v>0.54201474201474198</v>
      </c>
      <c r="U73">
        <f>(Zestaw_6[[#This Row],[Rzeczywista Ilosc Produkcji]]-Zestaw_6[[#This Row],[Ilość defektów]])/(Zestaw_6[[#This Row],[Rzeczywista Ilosc Produkcji]]+1)</f>
        <v>0.67009141044043208</v>
      </c>
      <c r="V73">
        <f>Zestaw_6[[#This Row],[D]]*Zestaw_6[[#This Row],[E]]*Zestaw_6[[#This Row],[J]]</f>
        <v>0.35442210356805809</v>
      </c>
    </row>
    <row r="74" spans="1:22" x14ac:dyDescent="0.25">
      <c r="A74" t="s">
        <v>14</v>
      </c>
      <c r="B74" s="1">
        <v>43567</v>
      </c>
      <c r="C74">
        <v>2019</v>
      </c>
      <c r="D74">
        <v>4</v>
      </c>
      <c r="E74">
        <v>15</v>
      </c>
      <c r="F74">
        <v>24</v>
      </c>
      <c r="G74">
        <v>1000</v>
      </c>
      <c r="H74">
        <v>24000</v>
      </c>
      <c r="I74">
        <v>20.16</v>
      </c>
      <c r="J74">
        <v>20164</v>
      </c>
      <c r="K74">
        <v>6598</v>
      </c>
      <c r="L74">
        <v>6598</v>
      </c>
      <c r="M74">
        <v>4</v>
      </c>
      <c r="N74">
        <v>3.84</v>
      </c>
      <c r="O74">
        <f>Zestaw_6[[#This Row],[Rzeczywista Ilosc Produkcji]]-Zestaw_6[[#This Row],[Ilosc Produktow Prawidlowych]]</f>
        <v>0</v>
      </c>
      <c r="P74">
        <f>Zestaw_6[[#This Row],[Czas Naprawy]]/(Zestaw_6[[#This Row],[Ilosc Awarii]]+1)</f>
        <v>0.76800000000000002</v>
      </c>
      <c r="Q74">
        <f>(Zestaw_6[[#This Row],[Nominalny Czas Pracy]]-Zestaw_6[[#This Row],[Czas Naprawy]])/(Zestaw_6[[#This Row],[Ilosc Awarii]]+1)</f>
        <v>4.032</v>
      </c>
      <c r="R74">
        <f>Zestaw_6[[#This Row],[MTTR]]+Zestaw_6[[#This Row],[MTTF]]</f>
        <v>4.8</v>
      </c>
      <c r="S74">
        <f>(Zestaw_6[[#This Row],[Nominalny Czas Pracy]]-Zestaw_6[[#This Row],[Czas Naprawy]])/Zestaw_6[[#This Row],[Nominalny Czas Pracy]]</f>
        <v>0.84</v>
      </c>
      <c r="T74">
        <f>($AA$3*Zestaw_6[[#This Row],[Rzeczywista Ilosc Produkcji]])/(Zestaw_6[[#This Row],[Rzeczywisty Czas Pracy]]+1)</f>
        <v>0.31181474480151228</v>
      </c>
      <c r="U74">
        <f>(Zestaw_6[[#This Row],[Rzeczywista Ilosc Produkcji]]-Zestaw_6[[#This Row],[Ilość defektów]])/(Zestaw_6[[#This Row],[Rzeczywista Ilosc Produkcji]]+1)</f>
        <v>0.9998484618881649</v>
      </c>
      <c r="V74">
        <f>Zestaw_6[[#This Row],[D]]*Zestaw_6[[#This Row],[E]]*Zestaw_6[[#This Row],[J]]</f>
        <v>0.2618846941064279</v>
      </c>
    </row>
    <row r="75" spans="1:22" x14ac:dyDescent="0.25">
      <c r="A75" t="s">
        <v>14</v>
      </c>
      <c r="B75" s="1">
        <v>43570</v>
      </c>
      <c r="C75">
        <v>2019</v>
      </c>
      <c r="D75">
        <v>4</v>
      </c>
      <c r="E75">
        <v>16</v>
      </c>
      <c r="F75">
        <v>24</v>
      </c>
      <c r="G75">
        <v>1000</v>
      </c>
      <c r="H75">
        <v>24000</v>
      </c>
      <c r="I75">
        <v>21.61</v>
      </c>
      <c r="J75">
        <v>21606</v>
      </c>
      <c r="K75">
        <v>11605</v>
      </c>
      <c r="L75">
        <v>11605</v>
      </c>
      <c r="M75">
        <v>3</v>
      </c>
      <c r="N75">
        <v>2.39</v>
      </c>
      <c r="O75">
        <f>Zestaw_6[[#This Row],[Rzeczywista Ilosc Produkcji]]-Zestaw_6[[#This Row],[Ilosc Produktow Prawidlowych]]</f>
        <v>0</v>
      </c>
      <c r="P75">
        <f>Zestaw_6[[#This Row],[Czas Naprawy]]/(Zestaw_6[[#This Row],[Ilosc Awarii]]+1)</f>
        <v>0.59750000000000003</v>
      </c>
      <c r="Q75">
        <f>(Zestaw_6[[#This Row],[Nominalny Czas Pracy]]-Zestaw_6[[#This Row],[Czas Naprawy]])/(Zestaw_6[[#This Row],[Ilosc Awarii]]+1)</f>
        <v>5.4024999999999999</v>
      </c>
      <c r="R75">
        <f>Zestaw_6[[#This Row],[MTTR]]+Zestaw_6[[#This Row],[MTTF]]</f>
        <v>6</v>
      </c>
      <c r="S75">
        <f>(Zestaw_6[[#This Row],[Nominalny Czas Pracy]]-Zestaw_6[[#This Row],[Czas Naprawy]])/Zestaw_6[[#This Row],[Nominalny Czas Pracy]]</f>
        <v>0.90041666666666664</v>
      </c>
      <c r="T75">
        <f>($AA$3*Zestaw_6[[#This Row],[Rzeczywista Ilosc Produkcji]])/(Zestaw_6[[#This Row],[Rzeczywisty Czas Pracy]]+1)</f>
        <v>0.51326846528084924</v>
      </c>
      <c r="U75">
        <f>(Zestaw_6[[#This Row],[Rzeczywista Ilosc Produkcji]]-Zestaw_6[[#This Row],[Ilość defektów]])/(Zestaw_6[[#This Row],[Rzeczywista Ilosc Produkcji]]+1)</f>
        <v>0.99991383767017061</v>
      </c>
      <c r="V75">
        <f>Zestaw_6[[#This Row],[D]]*Zestaw_6[[#This Row],[E]]*Zestaw_6[[#This Row],[J]]</f>
        <v>0.46211566022034489</v>
      </c>
    </row>
    <row r="76" spans="1:22" x14ac:dyDescent="0.25">
      <c r="A76" t="s">
        <v>14</v>
      </c>
      <c r="B76" s="1">
        <v>43571</v>
      </c>
      <c r="C76">
        <v>2019</v>
      </c>
      <c r="D76">
        <v>4</v>
      </c>
      <c r="E76">
        <v>16</v>
      </c>
      <c r="F76">
        <v>24</v>
      </c>
      <c r="G76">
        <v>1000</v>
      </c>
      <c r="H76">
        <v>24000</v>
      </c>
      <c r="I76">
        <v>19.760000000000002</v>
      </c>
      <c r="J76">
        <v>19755</v>
      </c>
      <c r="K76">
        <v>9608</v>
      </c>
      <c r="L76">
        <v>7610</v>
      </c>
      <c r="M76">
        <v>5</v>
      </c>
      <c r="N76">
        <v>4.24</v>
      </c>
      <c r="O76">
        <f>Zestaw_6[[#This Row],[Rzeczywista Ilosc Produkcji]]-Zestaw_6[[#This Row],[Ilosc Produktow Prawidlowych]]</f>
        <v>1998</v>
      </c>
      <c r="P76">
        <f>Zestaw_6[[#This Row],[Czas Naprawy]]/(Zestaw_6[[#This Row],[Ilosc Awarii]]+1)</f>
        <v>0.70666666666666667</v>
      </c>
      <c r="Q76">
        <f>(Zestaw_6[[#This Row],[Nominalny Czas Pracy]]-Zestaw_6[[#This Row],[Czas Naprawy]])/(Zestaw_6[[#This Row],[Ilosc Awarii]]+1)</f>
        <v>3.293333333333333</v>
      </c>
      <c r="R76">
        <f>Zestaw_6[[#This Row],[MTTR]]+Zestaw_6[[#This Row],[MTTF]]</f>
        <v>3.9999999999999996</v>
      </c>
      <c r="S76">
        <f>(Zestaw_6[[#This Row],[Nominalny Czas Pracy]]-Zestaw_6[[#This Row],[Czas Naprawy]])/Zestaw_6[[#This Row],[Nominalny Czas Pracy]]</f>
        <v>0.82333333333333325</v>
      </c>
      <c r="T76">
        <f>($AA$3*Zestaw_6[[#This Row],[Rzeczywista Ilosc Produkcji]])/(Zestaw_6[[#This Row],[Rzeczywisty Czas Pracy]]+1)</f>
        <v>0.46281310211946047</v>
      </c>
      <c r="U76">
        <f>(Zestaw_6[[#This Row],[Rzeczywista Ilosc Produkcji]]-Zestaw_6[[#This Row],[Ilość defektów]])/(Zestaw_6[[#This Row],[Rzeczywista Ilosc Produkcji]]+1)</f>
        <v>0.79196586533458213</v>
      </c>
      <c r="V76">
        <f>Zestaw_6[[#This Row],[D]]*Zestaw_6[[#This Row],[E]]*Zestaw_6[[#This Row],[J]]</f>
        <v>0.30177816063443513</v>
      </c>
    </row>
    <row r="77" spans="1:22" x14ac:dyDescent="0.25">
      <c r="A77" t="s">
        <v>14</v>
      </c>
      <c r="B77" s="1">
        <v>43572</v>
      </c>
      <c r="C77">
        <v>2019</v>
      </c>
      <c r="D77">
        <v>4</v>
      </c>
      <c r="E77">
        <v>16</v>
      </c>
      <c r="F77">
        <v>24</v>
      </c>
      <c r="G77">
        <v>1000</v>
      </c>
      <c r="H77">
        <v>24000</v>
      </c>
      <c r="I77">
        <v>17.47</v>
      </c>
      <c r="J77">
        <v>17475</v>
      </c>
      <c r="K77">
        <v>4073</v>
      </c>
      <c r="L77">
        <v>2680</v>
      </c>
      <c r="M77">
        <v>6</v>
      </c>
      <c r="N77">
        <v>6.53</v>
      </c>
      <c r="O77">
        <f>Zestaw_6[[#This Row],[Rzeczywista Ilosc Produkcji]]-Zestaw_6[[#This Row],[Ilosc Produktow Prawidlowych]]</f>
        <v>1393</v>
      </c>
      <c r="P77">
        <f>Zestaw_6[[#This Row],[Czas Naprawy]]/(Zestaw_6[[#This Row],[Ilosc Awarii]]+1)</f>
        <v>0.93285714285714294</v>
      </c>
      <c r="Q77">
        <f>(Zestaw_6[[#This Row],[Nominalny Czas Pracy]]-Zestaw_6[[#This Row],[Czas Naprawy]])/(Zestaw_6[[#This Row],[Ilosc Awarii]]+1)</f>
        <v>2.4957142857142856</v>
      </c>
      <c r="R77">
        <f>Zestaw_6[[#This Row],[MTTR]]+Zestaw_6[[#This Row],[MTTF]]</f>
        <v>3.4285714285714284</v>
      </c>
      <c r="S77">
        <f>(Zestaw_6[[#This Row],[Nominalny Czas Pracy]]-Zestaw_6[[#This Row],[Czas Naprawy]])/Zestaw_6[[#This Row],[Nominalny Czas Pracy]]</f>
        <v>0.72791666666666666</v>
      </c>
      <c r="T77">
        <f>($AA$3*Zestaw_6[[#This Row],[Rzeczywista Ilosc Produkcji]])/(Zestaw_6[[#This Row],[Rzeczywisty Czas Pracy]]+1)</f>
        <v>0.22051976177585278</v>
      </c>
      <c r="U77">
        <f>(Zestaw_6[[#This Row],[Rzeczywista Ilosc Produkcji]]-Zestaw_6[[#This Row],[Ilość defektów]])/(Zestaw_6[[#This Row],[Rzeczywista Ilosc Produkcji]]+1)</f>
        <v>0.65783014236622483</v>
      </c>
      <c r="V77">
        <f>Zestaw_6[[#This Row],[D]]*Zestaw_6[[#This Row],[E]]*Zestaw_6[[#This Row],[J]]</f>
        <v>0.10559490098225247</v>
      </c>
    </row>
    <row r="78" spans="1:22" x14ac:dyDescent="0.25">
      <c r="A78" t="s">
        <v>14</v>
      </c>
      <c r="B78" s="1">
        <v>43573</v>
      </c>
      <c r="C78">
        <v>2019</v>
      </c>
      <c r="D78">
        <v>4</v>
      </c>
      <c r="E78">
        <v>16</v>
      </c>
      <c r="F78">
        <v>24</v>
      </c>
      <c r="G78">
        <v>1000</v>
      </c>
      <c r="H78">
        <v>24000</v>
      </c>
      <c r="I78">
        <v>21.74</v>
      </c>
      <c r="J78">
        <v>21739</v>
      </c>
      <c r="K78">
        <v>8529</v>
      </c>
      <c r="L78">
        <v>6596</v>
      </c>
      <c r="M78">
        <v>2</v>
      </c>
      <c r="N78">
        <v>2.2599999999999998</v>
      </c>
      <c r="O78">
        <f>Zestaw_6[[#This Row],[Rzeczywista Ilosc Produkcji]]-Zestaw_6[[#This Row],[Ilosc Produktow Prawidlowych]]</f>
        <v>1933</v>
      </c>
      <c r="P78">
        <f>Zestaw_6[[#This Row],[Czas Naprawy]]/(Zestaw_6[[#This Row],[Ilosc Awarii]]+1)</f>
        <v>0.7533333333333333</v>
      </c>
      <c r="Q78">
        <f>(Zestaw_6[[#This Row],[Nominalny Czas Pracy]]-Zestaw_6[[#This Row],[Czas Naprawy]])/(Zestaw_6[[#This Row],[Ilosc Awarii]]+1)</f>
        <v>7.246666666666667</v>
      </c>
      <c r="R78">
        <f>Zestaw_6[[#This Row],[MTTR]]+Zestaw_6[[#This Row],[MTTF]]</f>
        <v>8</v>
      </c>
      <c r="S78">
        <f>(Zestaw_6[[#This Row],[Nominalny Czas Pracy]]-Zestaw_6[[#This Row],[Czas Naprawy]])/Zestaw_6[[#This Row],[Nominalny Czas Pracy]]</f>
        <v>0.90583333333333338</v>
      </c>
      <c r="T78">
        <f>($AA$3*Zestaw_6[[#This Row],[Rzeczywista Ilosc Produkcji]])/(Zestaw_6[[#This Row],[Rzeczywisty Czas Pracy]]+1)</f>
        <v>0.37506596306068601</v>
      </c>
      <c r="U78">
        <f>(Zestaw_6[[#This Row],[Rzeczywista Ilosc Produkcji]]-Zestaw_6[[#This Row],[Ilość defektów]])/(Zestaw_6[[#This Row],[Rzeczywista Ilosc Produkcji]]+1)</f>
        <v>0.77327080890973032</v>
      </c>
      <c r="V78">
        <f>Zestaw_6[[#This Row],[D]]*Zestaw_6[[#This Row],[E]]*Zestaw_6[[#This Row],[J]]</f>
        <v>0.26271663202252693</v>
      </c>
    </row>
    <row r="79" spans="1:22" x14ac:dyDescent="0.25">
      <c r="A79" t="s">
        <v>14</v>
      </c>
      <c r="B79" s="1">
        <v>43574</v>
      </c>
      <c r="C79">
        <v>2019</v>
      </c>
      <c r="D79">
        <v>4</v>
      </c>
      <c r="E79">
        <v>16</v>
      </c>
      <c r="F79">
        <v>24</v>
      </c>
      <c r="G79">
        <v>1000</v>
      </c>
      <c r="H79">
        <v>24000</v>
      </c>
      <c r="I79">
        <v>16.95</v>
      </c>
      <c r="J79">
        <v>16948</v>
      </c>
      <c r="K79">
        <v>4086</v>
      </c>
      <c r="L79">
        <v>2867</v>
      </c>
      <c r="M79">
        <v>7</v>
      </c>
      <c r="N79">
        <v>7.05</v>
      </c>
      <c r="O79">
        <f>Zestaw_6[[#This Row],[Rzeczywista Ilosc Produkcji]]-Zestaw_6[[#This Row],[Ilosc Produktow Prawidlowych]]</f>
        <v>1219</v>
      </c>
      <c r="P79">
        <f>Zestaw_6[[#This Row],[Czas Naprawy]]/(Zestaw_6[[#This Row],[Ilosc Awarii]]+1)</f>
        <v>0.88124999999999998</v>
      </c>
      <c r="Q79">
        <f>(Zestaw_6[[#This Row],[Nominalny Czas Pracy]]-Zestaw_6[[#This Row],[Czas Naprawy]])/(Zestaw_6[[#This Row],[Ilosc Awarii]]+1)</f>
        <v>2.1187499999999999</v>
      </c>
      <c r="R79">
        <f>Zestaw_6[[#This Row],[MTTR]]+Zestaw_6[[#This Row],[MTTF]]</f>
        <v>3</v>
      </c>
      <c r="S79">
        <f>(Zestaw_6[[#This Row],[Nominalny Czas Pracy]]-Zestaw_6[[#This Row],[Czas Naprawy]])/Zestaw_6[[#This Row],[Nominalny Czas Pracy]]</f>
        <v>0.70624999999999993</v>
      </c>
      <c r="T79">
        <f>($AA$3*Zestaw_6[[#This Row],[Rzeczywista Ilosc Produkcji]])/(Zestaw_6[[#This Row],[Rzeczywisty Czas Pracy]]+1)</f>
        <v>0.22763231197771591</v>
      </c>
      <c r="U79">
        <f>(Zestaw_6[[#This Row],[Rzeczywista Ilosc Produkcji]]-Zestaw_6[[#This Row],[Ilość defektów]])/(Zestaw_6[[#This Row],[Rzeczywista Ilosc Produkcji]]+1)</f>
        <v>0.70149253731343286</v>
      </c>
      <c r="V79">
        <f>Zestaw_6[[#This Row],[D]]*Zestaw_6[[#This Row],[E]]*Zestaw_6[[#This Row],[J]]</f>
        <v>0.11277567247328818</v>
      </c>
    </row>
    <row r="80" spans="1:22" x14ac:dyDescent="0.25">
      <c r="A80" t="s">
        <v>14</v>
      </c>
      <c r="B80" s="1">
        <v>43578</v>
      </c>
      <c r="C80">
        <v>2019</v>
      </c>
      <c r="D80">
        <v>4</v>
      </c>
      <c r="E80">
        <v>17</v>
      </c>
      <c r="F80">
        <v>24</v>
      </c>
      <c r="G80">
        <v>1000</v>
      </c>
      <c r="H80">
        <v>24000</v>
      </c>
      <c r="I80">
        <v>24</v>
      </c>
      <c r="J80">
        <v>24000</v>
      </c>
      <c r="K80">
        <v>8250</v>
      </c>
      <c r="L80">
        <v>5524</v>
      </c>
      <c r="M80">
        <v>0</v>
      </c>
      <c r="N80">
        <v>0</v>
      </c>
      <c r="O80">
        <f>Zestaw_6[[#This Row],[Rzeczywista Ilosc Produkcji]]-Zestaw_6[[#This Row],[Ilosc Produktow Prawidlowych]]</f>
        <v>2726</v>
      </c>
      <c r="P80">
        <f>Zestaw_6[[#This Row],[Czas Naprawy]]/(Zestaw_6[[#This Row],[Ilosc Awarii]]+1)</f>
        <v>0</v>
      </c>
      <c r="Q80">
        <f>(Zestaw_6[[#This Row],[Nominalny Czas Pracy]]-Zestaw_6[[#This Row],[Czas Naprawy]])/(Zestaw_6[[#This Row],[Ilosc Awarii]]+1)</f>
        <v>24</v>
      </c>
      <c r="R80">
        <f>Zestaw_6[[#This Row],[MTTR]]+Zestaw_6[[#This Row],[MTTF]]</f>
        <v>24</v>
      </c>
      <c r="S80">
        <f>(Zestaw_6[[#This Row],[Nominalny Czas Pracy]]-Zestaw_6[[#This Row],[Czas Naprawy]])/Zestaw_6[[#This Row],[Nominalny Czas Pracy]]</f>
        <v>1</v>
      </c>
      <c r="T80">
        <f>($AA$3*Zestaw_6[[#This Row],[Rzeczywista Ilosc Produkcji]])/(Zestaw_6[[#This Row],[Rzeczywisty Czas Pracy]]+1)</f>
        <v>0.33</v>
      </c>
      <c r="U80">
        <f>(Zestaw_6[[#This Row],[Rzeczywista Ilosc Produkcji]]-Zestaw_6[[#This Row],[Ilość defektów]])/(Zestaw_6[[#This Row],[Rzeczywista Ilosc Produkcji]]+1)</f>
        <v>0.66949460671433769</v>
      </c>
      <c r="V80">
        <f>Zestaw_6[[#This Row],[D]]*Zestaw_6[[#This Row],[E]]*Zestaw_6[[#This Row],[J]]</f>
        <v>0.22093322021573145</v>
      </c>
    </row>
    <row r="81" spans="1:22" x14ac:dyDescent="0.25">
      <c r="A81" t="s">
        <v>14</v>
      </c>
      <c r="B81" s="1">
        <v>43579</v>
      </c>
      <c r="C81">
        <v>2019</v>
      </c>
      <c r="D81">
        <v>4</v>
      </c>
      <c r="E81">
        <v>17</v>
      </c>
      <c r="F81">
        <v>24</v>
      </c>
      <c r="G81">
        <v>1000</v>
      </c>
      <c r="H81">
        <v>24000</v>
      </c>
      <c r="I81">
        <v>0</v>
      </c>
      <c r="J81">
        <v>0</v>
      </c>
      <c r="K81">
        <v>0</v>
      </c>
      <c r="L81">
        <v>0</v>
      </c>
      <c r="M81">
        <v>21</v>
      </c>
      <c r="N81">
        <v>24</v>
      </c>
      <c r="O81">
        <f>Zestaw_6[[#This Row],[Rzeczywista Ilosc Produkcji]]-Zestaw_6[[#This Row],[Ilosc Produktow Prawidlowych]]</f>
        <v>0</v>
      </c>
      <c r="P81">
        <f>Zestaw_6[[#This Row],[Czas Naprawy]]/(Zestaw_6[[#This Row],[Ilosc Awarii]]+1)</f>
        <v>1.0909090909090908</v>
      </c>
      <c r="Q81">
        <f>(Zestaw_6[[#This Row],[Nominalny Czas Pracy]]-Zestaw_6[[#This Row],[Czas Naprawy]])/(Zestaw_6[[#This Row],[Ilosc Awarii]]+1)</f>
        <v>0</v>
      </c>
      <c r="R81">
        <f>Zestaw_6[[#This Row],[MTTR]]+Zestaw_6[[#This Row],[MTTF]]</f>
        <v>1.0909090909090908</v>
      </c>
      <c r="S81">
        <f>(Zestaw_6[[#This Row],[Nominalny Czas Pracy]]-Zestaw_6[[#This Row],[Czas Naprawy]])/Zestaw_6[[#This Row],[Nominalny Czas Pracy]]</f>
        <v>0</v>
      </c>
      <c r="T81">
        <f>($AA$3*Zestaw_6[[#This Row],[Rzeczywista Ilosc Produkcji]])/(Zestaw_6[[#This Row],[Rzeczywisty Czas Pracy]]+1)</f>
        <v>0</v>
      </c>
      <c r="U81">
        <f>(Zestaw_6[[#This Row],[Rzeczywista Ilosc Produkcji]]-Zestaw_6[[#This Row],[Ilość defektów]])/(Zestaw_6[[#This Row],[Rzeczywista Ilosc Produkcji]]+1)</f>
        <v>0</v>
      </c>
      <c r="V81">
        <f>Zestaw_6[[#This Row],[D]]*Zestaw_6[[#This Row],[E]]*Zestaw_6[[#This Row],[J]]</f>
        <v>0</v>
      </c>
    </row>
    <row r="82" spans="1:22" x14ac:dyDescent="0.25">
      <c r="A82" t="s">
        <v>14</v>
      </c>
      <c r="B82" s="1">
        <v>43580</v>
      </c>
      <c r="C82">
        <v>2019</v>
      </c>
      <c r="D82">
        <v>4</v>
      </c>
      <c r="E82">
        <v>17</v>
      </c>
      <c r="F82">
        <v>24</v>
      </c>
      <c r="G82">
        <v>1000</v>
      </c>
      <c r="H82">
        <v>24000</v>
      </c>
      <c r="I82">
        <v>21.76</v>
      </c>
      <c r="J82">
        <v>21757</v>
      </c>
      <c r="K82">
        <v>10575</v>
      </c>
      <c r="L82">
        <v>8406</v>
      </c>
      <c r="M82">
        <v>3</v>
      </c>
      <c r="N82">
        <v>2.2400000000000002</v>
      </c>
      <c r="O82">
        <f>Zestaw_6[[#This Row],[Rzeczywista Ilosc Produkcji]]-Zestaw_6[[#This Row],[Ilosc Produktow Prawidlowych]]</f>
        <v>2169</v>
      </c>
      <c r="P82">
        <f>Zestaw_6[[#This Row],[Czas Naprawy]]/(Zestaw_6[[#This Row],[Ilosc Awarii]]+1)</f>
        <v>0.56000000000000005</v>
      </c>
      <c r="Q82">
        <f>(Zestaw_6[[#This Row],[Nominalny Czas Pracy]]-Zestaw_6[[#This Row],[Czas Naprawy]])/(Zestaw_6[[#This Row],[Ilosc Awarii]]+1)</f>
        <v>5.4399999999999995</v>
      </c>
      <c r="R82">
        <f>Zestaw_6[[#This Row],[MTTR]]+Zestaw_6[[#This Row],[MTTF]]</f>
        <v>6</v>
      </c>
      <c r="S82">
        <f>(Zestaw_6[[#This Row],[Nominalny Czas Pracy]]-Zestaw_6[[#This Row],[Czas Naprawy]])/Zestaw_6[[#This Row],[Nominalny Czas Pracy]]</f>
        <v>0.90666666666666662</v>
      </c>
      <c r="T82">
        <f>($AA$3*Zestaw_6[[#This Row],[Rzeczywista Ilosc Produkcji]])/(Zestaw_6[[#This Row],[Rzeczywisty Czas Pracy]]+1)</f>
        <v>0.46463093145869949</v>
      </c>
      <c r="U82">
        <f>(Zestaw_6[[#This Row],[Rzeczywista Ilosc Produkcji]]-Zestaw_6[[#This Row],[Ilość defektów]])/(Zestaw_6[[#This Row],[Rzeczywista Ilosc Produkcji]]+1)</f>
        <v>0.79481845688350983</v>
      </c>
      <c r="V82">
        <f>Zestaw_6[[#This Row],[D]]*Zestaw_6[[#This Row],[E]]*Zestaw_6[[#This Row],[J]]</f>
        <v>0.33482949756586522</v>
      </c>
    </row>
    <row r="83" spans="1:22" x14ac:dyDescent="0.25">
      <c r="A83" t="s">
        <v>14</v>
      </c>
      <c r="B83" s="1">
        <v>43581</v>
      </c>
      <c r="C83">
        <v>2019</v>
      </c>
      <c r="D83">
        <v>4</v>
      </c>
      <c r="E83">
        <v>17</v>
      </c>
      <c r="F83">
        <v>24</v>
      </c>
      <c r="G83">
        <v>1000</v>
      </c>
      <c r="H83">
        <v>24000</v>
      </c>
      <c r="I83">
        <v>23.21</v>
      </c>
      <c r="J83">
        <v>23205</v>
      </c>
      <c r="K83">
        <v>23205</v>
      </c>
      <c r="L83">
        <v>17159</v>
      </c>
      <c r="M83">
        <v>1</v>
      </c>
      <c r="N83">
        <v>0.79</v>
      </c>
      <c r="O83">
        <f>Zestaw_6[[#This Row],[Rzeczywista Ilosc Produkcji]]-Zestaw_6[[#This Row],[Ilosc Produktow Prawidlowych]]</f>
        <v>6046</v>
      </c>
      <c r="P83">
        <f>Zestaw_6[[#This Row],[Czas Naprawy]]/(Zestaw_6[[#This Row],[Ilosc Awarii]]+1)</f>
        <v>0.39500000000000002</v>
      </c>
      <c r="Q83">
        <f>(Zestaw_6[[#This Row],[Nominalny Czas Pracy]]-Zestaw_6[[#This Row],[Czas Naprawy]])/(Zestaw_6[[#This Row],[Ilosc Awarii]]+1)</f>
        <v>11.605</v>
      </c>
      <c r="R83">
        <f>Zestaw_6[[#This Row],[MTTR]]+Zestaw_6[[#This Row],[MTTF]]</f>
        <v>12</v>
      </c>
      <c r="S83">
        <f>(Zestaw_6[[#This Row],[Nominalny Czas Pracy]]-Zestaw_6[[#This Row],[Czas Naprawy]])/Zestaw_6[[#This Row],[Nominalny Czas Pracy]]</f>
        <v>0.96708333333333341</v>
      </c>
      <c r="T83">
        <f>($AA$3*Zestaw_6[[#This Row],[Rzeczywista Ilosc Produkcji]])/(Zestaw_6[[#This Row],[Rzeczywisty Czas Pracy]]+1)</f>
        <v>0.9584882280049567</v>
      </c>
      <c r="U83">
        <f>(Zestaw_6[[#This Row],[Rzeczywista Ilosc Produkcji]]-Zestaw_6[[#This Row],[Ilość defektów]])/(Zestaw_6[[#This Row],[Rzeczywista Ilosc Produkcji]]+1)</f>
        <v>0.73942083943807635</v>
      </c>
      <c r="V83">
        <f>Zestaw_6[[#This Row],[D]]*Zestaw_6[[#This Row],[E]]*Zestaw_6[[#This Row],[J]]</f>
        <v>0.685397267042401</v>
      </c>
    </row>
    <row r="84" spans="1:22" x14ac:dyDescent="0.25">
      <c r="A84" t="s">
        <v>14</v>
      </c>
      <c r="B84" s="1">
        <v>43584</v>
      </c>
      <c r="C84">
        <v>2019</v>
      </c>
      <c r="D84">
        <v>4</v>
      </c>
      <c r="E84">
        <v>18</v>
      </c>
      <c r="F84">
        <v>24</v>
      </c>
      <c r="G84">
        <v>1000</v>
      </c>
      <c r="H84">
        <v>24000</v>
      </c>
      <c r="I84">
        <v>21.82</v>
      </c>
      <c r="J84">
        <v>21824</v>
      </c>
      <c r="K84">
        <v>5358</v>
      </c>
      <c r="L84">
        <v>3832</v>
      </c>
      <c r="M84">
        <v>3</v>
      </c>
      <c r="N84">
        <v>2.1800000000000002</v>
      </c>
      <c r="O84">
        <f>Zestaw_6[[#This Row],[Rzeczywista Ilosc Produkcji]]-Zestaw_6[[#This Row],[Ilosc Produktow Prawidlowych]]</f>
        <v>1526</v>
      </c>
      <c r="P84">
        <f>Zestaw_6[[#This Row],[Czas Naprawy]]/(Zestaw_6[[#This Row],[Ilosc Awarii]]+1)</f>
        <v>0.54500000000000004</v>
      </c>
      <c r="Q84">
        <f>(Zestaw_6[[#This Row],[Nominalny Czas Pracy]]-Zestaw_6[[#This Row],[Czas Naprawy]])/(Zestaw_6[[#This Row],[Ilosc Awarii]]+1)</f>
        <v>5.4550000000000001</v>
      </c>
      <c r="R84">
        <f>Zestaw_6[[#This Row],[MTTR]]+Zestaw_6[[#This Row],[MTTF]]</f>
        <v>6</v>
      </c>
      <c r="S84">
        <f>(Zestaw_6[[#This Row],[Nominalny Czas Pracy]]-Zestaw_6[[#This Row],[Czas Naprawy]])/Zestaw_6[[#This Row],[Nominalny Czas Pracy]]</f>
        <v>0.90916666666666668</v>
      </c>
      <c r="T84">
        <f>($AA$3*Zestaw_6[[#This Row],[Rzeczywista Ilosc Produkcji]])/(Zestaw_6[[#This Row],[Rzeczywisty Czas Pracy]]+1)</f>
        <v>0.23479404031551274</v>
      </c>
      <c r="U84">
        <f>(Zestaw_6[[#This Row],[Rzeczywista Ilosc Produkcji]]-Zestaw_6[[#This Row],[Ilość defektów]])/(Zestaw_6[[#This Row],[Rzeczywista Ilosc Produkcji]]+1)</f>
        <v>0.71505877962306397</v>
      </c>
      <c r="V84">
        <f>Zestaw_6[[#This Row],[D]]*Zestaw_6[[#This Row],[E]]*Zestaw_6[[#This Row],[J]]</f>
        <v>0.15264139172039992</v>
      </c>
    </row>
    <row r="85" spans="1:22" x14ac:dyDescent="0.25">
      <c r="A85" t="s">
        <v>14</v>
      </c>
      <c r="B85" s="1">
        <v>43585</v>
      </c>
      <c r="C85">
        <v>2019</v>
      </c>
      <c r="D85">
        <v>4</v>
      </c>
      <c r="E85">
        <v>18</v>
      </c>
      <c r="F85">
        <v>24</v>
      </c>
      <c r="G85">
        <v>1000</v>
      </c>
      <c r="H85">
        <v>24000</v>
      </c>
      <c r="I85">
        <v>17.36</v>
      </c>
      <c r="J85">
        <v>17358</v>
      </c>
      <c r="K85">
        <v>3679</v>
      </c>
      <c r="L85">
        <v>3679</v>
      </c>
      <c r="M85">
        <v>6</v>
      </c>
      <c r="N85">
        <v>6.64</v>
      </c>
      <c r="O85">
        <f>Zestaw_6[[#This Row],[Rzeczywista Ilosc Produkcji]]-Zestaw_6[[#This Row],[Ilosc Produktow Prawidlowych]]</f>
        <v>0</v>
      </c>
      <c r="P85">
        <f>Zestaw_6[[#This Row],[Czas Naprawy]]/(Zestaw_6[[#This Row],[Ilosc Awarii]]+1)</f>
        <v>0.94857142857142851</v>
      </c>
      <c r="Q85">
        <f>(Zestaw_6[[#This Row],[Nominalny Czas Pracy]]-Zestaw_6[[#This Row],[Czas Naprawy]])/(Zestaw_6[[#This Row],[Ilosc Awarii]]+1)</f>
        <v>2.48</v>
      </c>
      <c r="R85">
        <f>Zestaw_6[[#This Row],[MTTR]]+Zestaw_6[[#This Row],[MTTF]]</f>
        <v>3.4285714285714284</v>
      </c>
      <c r="S85">
        <f>(Zestaw_6[[#This Row],[Nominalny Czas Pracy]]-Zestaw_6[[#This Row],[Czas Naprawy]])/Zestaw_6[[#This Row],[Nominalny Czas Pracy]]</f>
        <v>0.72333333333333327</v>
      </c>
      <c r="T85">
        <f>($AA$3*Zestaw_6[[#This Row],[Rzeczywista Ilosc Produkcji]])/(Zestaw_6[[#This Row],[Rzeczywisty Czas Pracy]]+1)</f>
        <v>0.20038126361655775</v>
      </c>
      <c r="U85">
        <f>(Zestaw_6[[#This Row],[Rzeczywista Ilosc Produkcji]]-Zestaw_6[[#This Row],[Ilość defektów]])/(Zestaw_6[[#This Row],[Rzeczywista Ilosc Produkcji]]+1)</f>
        <v>0.99972826086956523</v>
      </c>
      <c r="V85">
        <f>Zestaw_6[[#This Row],[D]]*Zestaw_6[[#This Row],[E]]*Zestaw_6[[#This Row],[J]]</f>
        <v>0.1449030608147043</v>
      </c>
    </row>
    <row r="86" spans="1:22" x14ac:dyDescent="0.25">
      <c r="A86" t="s">
        <v>14</v>
      </c>
      <c r="B86" s="1">
        <v>43587</v>
      </c>
      <c r="C86">
        <v>2019</v>
      </c>
      <c r="D86">
        <v>5</v>
      </c>
      <c r="E86">
        <v>18</v>
      </c>
      <c r="F86">
        <v>24</v>
      </c>
      <c r="G86">
        <v>1000</v>
      </c>
      <c r="H86">
        <v>24000</v>
      </c>
      <c r="I86">
        <v>23.29</v>
      </c>
      <c r="J86">
        <v>23291</v>
      </c>
      <c r="K86">
        <v>13360</v>
      </c>
      <c r="L86">
        <v>8933</v>
      </c>
      <c r="M86">
        <v>1</v>
      </c>
      <c r="N86">
        <v>0.71</v>
      </c>
      <c r="O86">
        <f>Zestaw_6[[#This Row],[Rzeczywista Ilosc Produkcji]]-Zestaw_6[[#This Row],[Ilosc Produktow Prawidlowych]]</f>
        <v>4427</v>
      </c>
      <c r="P86">
        <f>Zestaw_6[[#This Row],[Czas Naprawy]]/(Zestaw_6[[#This Row],[Ilosc Awarii]]+1)</f>
        <v>0.35499999999999998</v>
      </c>
      <c r="Q86">
        <f>(Zestaw_6[[#This Row],[Nominalny Czas Pracy]]-Zestaw_6[[#This Row],[Czas Naprawy]])/(Zestaw_6[[#This Row],[Ilosc Awarii]]+1)</f>
        <v>11.645</v>
      </c>
      <c r="R86">
        <f>Zestaw_6[[#This Row],[MTTR]]+Zestaw_6[[#This Row],[MTTF]]</f>
        <v>12</v>
      </c>
      <c r="S86">
        <f>(Zestaw_6[[#This Row],[Nominalny Czas Pracy]]-Zestaw_6[[#This Row],[Czas Naprawy]])/Zestaw_6[[#This Row],[Nominalny Czas Pracy]]</f>
        <v>0.97041666666666659</v>
      </c>
      <c r="T86">
        <f>($AA$3*Zestaw_6[[#This Row],[Rzeczywista Ilosc Produkcji]])/(Zestaw_6[[#This Row],[Rzeczywisty Czas Pracy]]+1)</f>
        <v>0.55002058460271719</v>
      </c>
      <c r="U86">
        <f>(Zestaw_6[[#This Row],[Rzeczywista Ilosc Produkcji]]-Zestaw_6[[#This Row],[Ilość defektów]])/(Zestaw_6[[#This Row],[Rzeczywista Ilosc Produkcji]]+1)</f>
        <v>0.66858768056283213</v>
      </c>
      <c r="V86">
        <f>Zestaw_6[[#This Row],[D]]*Zestaw_6[[#This Row],[E]]*Zestaw_6[[#This Row],[J]]</f>
        <v>0.35685810105825388</v>
      </c>
    </row>
    <row r="87" spans="1:22" x14ac:dyDescent="0.25">
      <c r="A87" t="s">
        <v>14</v>
      </c>
      <c r="B87" s="1">
        <v>43591</v>
      </c>
      <c r="C87">
        <v>2019</v>
      </c>
      <c r="D87">
        <v>5</v>
      </c>
      <c r="E87">
        <v>19</v>
      </c>
      <c r="F87">
        <v>24</v>
      </c>
      <c r="G87">
        <v>1000</v>
      </c>
      <c r="H87">
        <v>24000</v>
      </c>
      <c r="I87">
        <v>18.55</v>
      </c>
      <c r="J87">
        <v>18552</v>
      </c>
      <c r="K87">
        <v>4499</v>
      </c>
      <c r="L87">
        <v>2917</v>
      </c>
      <c r="M87">
        <v>6</v>
      </c>
      <c r="N87">
        <v>5.45</v>
      </c>
      <c r="O87">
        <f>Zestaw_6[[#This Row],[Rzeczywista Ilosc Produkcji]]-Zestaw_6[[#This Row],[Ilosc Produktow Prawidlowych]]</f>
        <v>1582</v>
      </c>
      <c r="P87">
        <f>Zestaw_6[[#This Row],[Czas Naprawy]]/(Zestaw_6[[#This Row],[Ilosc Awarii]]+1)</f>
        <v>0.77857142857142858</v>
      </c>
      <c r="Q87">
        <f>(Zestaw_6[[#This Row],[Nominalny Czas Pracy]]-Zestaw_6[[#This Row],[Czas Naprawy]])/(Zestaw_6[[#This Row],[Ilosc Awarii]]+1)</f>
        <v>2.65</v>
      </c>
      <c r="R87">
        <f>Zestaw_6[[#This Row],[MTTR]]+Zestaw_6[[#This Row],[MTTF]]</f>
        <v>3.4285714285714284</v>
      </c>
      <c r="S87">
        <f>(Zestaw_6[[#This Row],[Nominalny Czas Pracy]]-Zestaw_6[[#This Row],[Czas Naprawy]])/Zestaw_6[[#This Row],[Nominalny Czas Pracy]]</f>
        <v>0.7729166666666667</v>
      </c>
      <c r="T87">
        <f>($AA$3*Zestaw_6[[#This Row],[Rzeczywista Ilosc Produkcji]])/(Zestaw_6[[#This Row],[Rzeczywisty Czas Pracy]]+1)</f>
        <v>0.23012787723785164</v>
      </c>
      <c r="U87">
        <f>(Zestaw_6[[#This Row],[Rzeczywista Ilosc Produkcji]]-Zestaw_6[[#This Row],[Ilość defektów]])/(Zestaw_6[[#This Row],[Rzeczywista Ilosc Produkcji]]+1)</f>
        <v>0.64822222222222226</v>
      </c>
      <c r="V87">
        <f>Zestaw_6[[#This Row],[D]]*Zestaw_6[[#This Row],[E]]*Zestaw_6[[#This Row],[J]]</f>
        <v>0.11529907390830728</v>
      </c>
    </row>
    <row r="88" spans="1:22" x14ac:dyDescent="0.25">
      <c r="A88" t="s">
        <v>14</v>
      </c>
      <c r="B88" s="1">
        <v>43592</v>
      </c>
      <c r="C88">
        <v>2019</v>
      </c>
      <c r="D88">
        <v>5</v>
      </c>
      <c r="E88">
        <v>19</v>
      </c>
      <c r="F88">
        <v>24</v>
      </c>
      <c r="G88">
        <v>1000</v>
      </c>
      <c r="H88">
        <v>24000</v>
      </c>
      <c r="I88">
        <v>15.89</v>
      </c>
      <c r="J88">
        <v>15888</v>
      </c>
      <c r="K88">
        <v>15888</v>
      </c>
      <c r="L88">
        <v>10017</v>
      </c>
      <c r="M88">
        <v>8</v>
      </c>
      <c r="N88">
        <v>8.11</v>
      </c>
      <c r="O88">
        <f>Zestaw_6[[#This Row],[Rzeczywista Ilosc Produkcji]]-Zestaw_6[[#This Row],[Ilosc Produktow Prawidlowych]]</f>
        <v>5871</v>
      </c>
      <c r="P88">
        <f>Zestaw_6[[#This Row],[Czas Naprawy]]/(Zestaw_6[[#This Row],[Ilosc Awarii]]+1)</f>
        <v>0.90111111111111108</v>
      </c>
      <c r="Q88">
        <f>(Zestaw_6[[#This Row],[Nominalny Czas Pracy]]-Zestaw_6[[#This Row],[Czas Naprawy]])/(Zestaw_6[[#This Row],[Ilosc Awarii]]+1)</f>
        <v>1.7655555555555555</v>
      </c>
      <c r="R88">
        <f>Zestaw_6[[#This Row],[MTTR]]+Zestaw_6[[#This Row],[MTTF]]</f>
        <v>2.6666666666666665</v>
      </c>
      <c r="S88">
        <f>(Zestaw_6[[#This Row],[Nominalny Czas Pracy]]-Zestaw_6[[#This Row],[Czas Naprawy]])/Zestaw_6[[#This Row],[Nominalny Czas Pracy]]</f>
        <v>0.66208333333333336</v>
      </c>
      <c r="T88">
        <f>($AA$3*Zestaw_6[[#This Row],[Rzeczywista Ilosc Produkcji]])/(Zestaw_6[[#This Row],[Rzeczywisty Czas Pracy]]+1)</f>
        <v>0.94067495559502656</v>
      </c>
      <c r="U88">
        <f>(Zestaw_6[[#This Row],[Rzeczywista Ilosc Produkcji]]-Zestaw_6[[#This Row],[Ilość defektów]])/(Zestaw_6[[#This Row],[Rzeczywista Ilosc Produkcji]]+1)</f>
        <v>0.63043615079614823</v>
      </c>
      <c r="V88">
        <f>Zestaw_6[[#This Row],[D]]*Zestaw_6[[#This Row],[E]]*Zestaw_6[[#This Row],[J]]</f>
        <v>0.39263891940389734</v>
      </c>
    </row>
    <row r="89" spans="1:22" x14ac:dyDescent="0.25">
      <c r="A89" t="s">
        <v>14</v>
      </c>
      <c r="B89" s="1">
        <v>43593</v>
      </c>
      <c r="C89">
        <v>2019</v>
      </c>
      <c r="D89">
        <v>5</v>
      </c>
      <c r="E89">
        <v>19</v>
      </c>
      <c r="F89">
        <v>24</v>
      </c>
      <c r="G89">
        <v>1000</v>
      </c>
      <c r="H89">
        <v>24000</v>
      </c>
      <c r="I89">
        <v>24</v>
      </c>
      <c r="J89">
        <v>24000</v>
      </c>
      <c r="K89">
        <v>13377</v>
      </c>
      <c r="L89">
        <v>13377</v>
      </c>
      <c r="M89">
        <v>0</v>
      </c>
      <c r="N89">
        <v>0</v>
      </c>
      <c r="O89">
        <f>Zestaw_6[[#This Row],[Rzeczywista Ilosc Produkcji]]-Zestaw_6[[#This Row],[Ilosc Produktow Prawidlowych]]</f>
        <v>0</v>
      </c>
      <c r="P89">
        <f>Zestaw_6[[#This Row],[Czas Naprawy]]/(Zestaw_6[[#This Row],[Ilosc Awarii]]+1)</f>
        <v>0</v>
      </c>
      <c r="Q89">
        <f>(Zestaw_6[[#This Row],[Nominalny Czas Pracy]]-Zestaw_6[[#This Row],[Czas Naprawy]])/(Zestaw_6[[#This Row],[Ilosc Awarii]]+1)</f>
        <v>24</v>
      </c>
      <c r="R89">
        <f>Zestaw_6[[#This Row],[MTTR]]+Zestaw_6[[#This Row],[MTTF]]</f>
        <v>24</v>
      </c>
      <c r="S89">
        <f>(Zestaw_6[[#This Row],[Nominalny Czas Pracy]]-Zestaw_6[[#This Row],[Czas Naprawy]])/Zestaw_6[[#This Row],[Nominalny Czas Pracy]]</f>
        <v>1</v>
      </c>
      <c r="T89">
        <f>($AA$3*Zestaw_6[[#This Row],[Rzeczywista Ilosc Produkcji]])/(Zestaw_6[[#This Row],[Rzeczywisty Czas Pracy]]+1)</f>
        <v>0.53508</v>
      </c>
      <c r="U89">
        <f>(Zestaw_6[[#This Row],[Rzeczywista Ilosc Produkcji]]-Zestaw_6[[#This Row],[Ilość defektów]])/(Zestaw_6[[#This Row],[Rzeczywista Ilosc Produkcji]]+1)</f>
        <v>0.99992525041112279</v>
      </c>
      <c r="V89">
        <f>Zestaw_6[[#This Row],[D]]*Zestaw_6[[#This Row],[E]]*Zestaw_6[[#This Row],[J]]</f>
        <v>0.53504000298998355</v>
      </c>
    </row>
    <row r="90" spans="1:22" x14ac:dyDescent="0.25">
      <c r="A90" t="s">
        <v>14</v>
      </c>
      <c r="B90" s="1">
        <v>43594</v>
      </c>
      <c r="C90">
        <v>2019</v>
      </c>
      <c r="D90">
        <v>5</v>
      </c>
      <c r="E90">
        <v>19</v>
      </c>
      <c r="F90">
        <v>24</v>
      </c>
      <c r="G90">
        <v>1000</v>
      </c>
      <c r="H90">
        <v>24000</v>
      </c>
      <c r="I90">
        <v>19.55</v>
      </c>
      <c r="J90">
        <v>19545</v>
      </c>
      <c r="K90">
        <v>0</v>
      </c>
      <c r="L90">
        <v>0</v>
      </c>
      <c r="M90">
        <v>4</v>
      </c>
      <c r="N90">
        <v>4.45</v>
      </c>
      <c r="O90">
        <f>Zestaw_6[[#This Row],[Rzeczywista Ilosc Produkcji]]-Zestaw_6[[#This Row],[Ilosc Produktow Prawidlowych]]</f>
        <v>0</v>
      </c>
      <c r="P90">
        <f>Zestaw_6[[#This Row],[Czas Naprawy]]/(Zestaw_6[[#This Row],[Ilosc Awarii]]+1)</f>
        <v>0.89</v>
      </c>
      <c r="Q90">
        <f>(Zestaw_6[[#This Row],[Nominalny Czas Pracy]]-Zestaw_6[[#This Row],[Czas Naprawy]])/(Zestaw_6[[#This Row],[Ilosc Awarii]]+1)</f>
        <v>3.91</v>
      </c>
      <c r="R90">
        <f>Zestaw_6[[#This Row],[MTTR]]+Zestaw_6[[#This Row],[MTTF]]</f>
        <v>4.8</v>
      </c>
      <c r="S90">
        <f>(Zestaw_6[[#This Row],[Nominalny Czas Pracy]]-Zestaw_6[[#This Row],[Czas Naprawy]])/Zestaw_6[[#This Row],[Nominalny Czas Pracy]]</f>
        <v>0.81458333333333333</v>
      </c>
      <c r="T90">
        <f>($AA$3*Zestaw_6[[#This Row],[Rzeczywista Ilosc Produkcji]])/(Zestaw_6[[#This Row],[Rzeczywisty Czas Pracy]]+1)</f>
        <v>0</v>
      </c>
      <c r="U90">
        <f>(Zestaw_6[[#This Row],[Rzeczywista Ilosc Produkcji]]-Zestaw_6[[#This Row],[Ilość defektów]])/(Zestaw_6[[#This Row],[Rzeczywista Ilosc Produkcji]]+1)</f>
        <v>0</v>
      </c>
      <c r="V90">
        <f>Zestaw_6[[#This Row],[D]]*Zestaw_6[[#This Row],[E]]*Zestaw_6[[#This Row],[J]]</f>
        <v>0</v>
      </c>
    </row>
    <row r="91" spans="1:22" x14ac:dyDescent="0.25">
      <c r="A91" t="s">
        <v>14</v>
      </c>
      <c r="B91" s="1">
        <v>43595</v>
      </c>
      <c r="C91">
        <v>2019</v>
      </c>
      <c r="D91">
        <v>5</v>
      </c>
      <c r="E91">
        <v>19</v>
      </c>
      <c r="F91">
        <v>24</v>
      </c>
      <c r="G91">
        <v>1000</v>
      </c>
      <c r="H91">
        <v>24000</v>
      </c>
      <c r="I91">
        <v>24</v>
      </c>
      <c r="J91">
        <v>24000</v>
      </c>
      <c r="K91">
        <v>8709</v>
      </c>
      <c r="L91">
        <v>6898</v>
      </c>
      <c r="M91">
        <v>0</v>
      </c>
      <c r="N91">
        <v>0</v>
      </c>
      <c r="O91">
        <f>Zestaw_6[[#This Row],[Rzeczywista Ilosc Produkcji]]-Zestaw_6[[#This Row],[Ilosc Produktow Prawidlowych]]</f>
        <v>1811</v>
      </c>
      <c r="P91">
        <f>Zestaw_6[[#This Row],[Czas Naprawy]]/(Zestaw_6[[#This Row],[Ilosc Awarii]]+1)</f>
        <v>0</v>
      </c>
      <c r="Q91">
        <f>(Zestaw_6[[#This Row],[Nominalny Czas Pracy]]-Zestaw_6[[#This Row],[Czas Naprawy]])/(Zestaw_6[[#This Row],[Ilosc Awarii]]+1)</f>
        <v>24</v>
      </c>
      <c r="R91">
        <f>Zestaw_6[[#This Row],[MTTR]]+Zestaw_6[[#This Row],[MTTF]]</f>
        <v>24</v>
      </c>
      <c r="S91">
        <f>(Zestaw_6[[#This Row],[Nominalny Czas Pracy]]-Zestaw_6[[#This Row],[Czas Naprawy]])/Zestaw_6[[#This Row],[Nominalny Czas Pracy]]</f>
        <v>1</v>
      </c>
      <c r="T91">
        <f>($AA$3*Zestaw_6[[#This Row],[Rzeczywista Ilosc Produkcji]])/(Zestaw_6[[#This Row],[Rzeczywisty Czas Pracy]]+1)</f>
        <v>0.34836</v>
      </c>
      <c r="U91">
        <f>(Zestaw_6[[#This Row],[Rzeczywista Ilosc Produkcji]]-Zestaw_6[[#This Row],[Ilość defektów]])/(Zestaw_6[[#This Row],[Rzeczywista Ilosc Produkcji]]+1)</f>
        <v>0.79196326061997702</v>
      </c>
      <c r="V91">
        <f>Zestaw_6[[#This Row],[D]]*Zestaw_6[[#This Row],[E]]*Zestaw_6[[#This Row],[J]]</f>
        <v>0.2758883214695752</v>
      </c>
    </row>
    <row r="92" spans="1:22" x14ac:dyDescent="0.25">
      <c r="A92" t="s">
        <v>14</v>
      </c>
      <c r="B92" s="1">
        <v>43598</v>
      </c>
      <c r="C92">
        <v>2019</v>
      </c>
      <c r="D92">
        <v>5</v>
      </c>
      <c r="E92">
        <v>20</v>
      </c>
      <c r="F92">
        <v>24</v>
      </c>
      <c r="G92">
        <v>1000</v>
      </c>
      <c r="H92">
        <v>24000</v>
      </c>
      <c r="I92">
        <v>21.8</v>
      </c>
      <c r="J92">
        <v>21797</v>
      </c>
      <c r="K92">
        <v>0</v>
      </c>
      <c r="L92">
        <v>0</v>
      </c>
      <c r="M92">
        <v>3</v>
      </c>
      <c r="N92">
        <v>2.2000000000000002</v>
      </c>
      <c r="O92">
        <f>Zestaw_6[[#This Row],[Rzeczywista Ilosc Produkcji]]-Zestaw_6[[#This Row],[Ilosc Produktow Prawidlowych]]</f>
        <v>0</v>
      </c>
      <c r="P92">
        <f>Zestaw_6[[#This Row],[Czas Naprawy]]/(Zestaw_6[[#This Row],[Ilosc Awarii]]+1)</f>
        <v>0.55000000000000004</v>
      </c>
      <c r="Q92">
        <f>(Zestaw_6[[#This Row],[Nominalny Czas Pracy]]-Zestaw_6[[#This Row],[Czas Naprawy]])/(Zestaw_6[[#This Row],[Ilosc Awarii]]+1)</f>
        <v>5.45</v>
      </c>
      <c r="R92">
        <f>Zestaw_6[[#This Row],[MTTR]]+Zestaw_6[[#This Row],[MTTF]]</f>
        <v>6</v>
      </c>
      <c r="S92">
        <f>(Zestaw_6[[#This Row],[Nominalny Czas Pracy]]-Zestaw_6[[#This Row],[Czas Naprawy]])/Zestaw_6[[#This Row],[Nominalny Czas Pracy]]</f>
        <v>0.90833333333333333</v>
      </c>
      <c r="T92">
        <f>($AA$3*Zestaw_6[[#This Row],[Rzeczywista Ilosc Produkcji]])/(Zestaw_6[[#This Row],[Rzeczywisty Czas Pracy]]+1)</f>
        <v>0</v>
      </c>
      <c r="U92">
        <f>(Zestaw_6[[#This Row],[Rzeczywista Ilosc Produkcji]]-Zestaw_6[[#This Row],[Ilość defektów]])/(Zestaw_6[[#This Row],[Rzeczywista Ilosc Produkcji]]+1)</f>
        <v>0</v>
      </c>
      <c r="V92">
        <f>Zestaw_6[[#This Row],[D]]*Zestaw_6[[#This Row],[E]]*Zestaw_6[[#This Row],[J]]</f>
        <v>0</v>
      </c>
    </row>
    <row r="93" spans="1:22" x14ac:dyDescent="0.25">
      <c r="A93" t="s">
        <v>14</v>
      </c>
      <c r="B93" s="1">
        <v>43599</v>
      </c>
      <c r="C93">
        <v>2019</v>
      </c>
      <c r="D93">
        <v>5</v>
      </c>
      <c r="E93">
        <v>20</v>
      </c>
      <c r="F93">
        <v>24</v>
      </c>
      <c r="G93">
        <v>1000</v>
      </c>
      <c r="H93">
        <v>24000</v>
      </c>
      <c r="I93">
        <v>21.66</v>
      </c>
      <c r="J93">
        <v>21660</v>
      </c>
      <c r="K93">
        <v>12356</v>
      </c>
      <c r="L93">
        <v>8861</v>
      </c>
      <c r="M93">
        <v>2</v>
      </c>
      <c r="N93">
        <v>2.34</v>
      </c>
      <c r="O93">
        <f>Zestaw_6[[#This Row],[Rzeczywista Ilosc Produkcji]]-Zestaw_6[[#This Row],[Ilosc Produktow Prawidlowych]]</f>
        <v>3495</v>
      </c>
      <c r="P93">
        <f>Zestaw_6[[#This Row],[Czas Naprawy]]/(Zestaw_6[[#This Row],[Ilosc Awarii]]+1)</f>
        <v>0.77999999999999992</v>
      </c>
      <c r="Q93">
        <f>(Zestaw_6[[#This Row],[Nominalny Czas Pracy]]-Zestaw_6[[#This Row],[Czas Naprawy]])/(Zestaw_6[[#This Row],[Ilosc Awarii]]+1)</f>
        <v>7.22</v>
      </c>
      <c r="R93">
        <f>Zestaw_6[[#This Row],[MTTR]]+Zestaw_6[[#This Row],[MTTF]]</f>
        <v>8</v>
      </c>
      <c r="S93">
        <f>(Zestaw_6[[#This Row],[Nominalny Czas Pracy]]-Zestaw_6[[#This Row],[Czas Naprawy]])/Zestaw_6[[#This Row],[Nominalny Czas Pracy]]</f>
        <v>0.90249999999999997</v>
      </c>
      <c r="T93">
        <f>($AA$3*Zestaw_6[[#This Row],[Rzeczywista Ilosc Produkcji]])/(Zestaw_6[[#This Row],[Rzeczywisty Czas Pracy]]+1)</f>
        <v>0.54527802294792582</v>
      </c>
      <c r="U93">
        <f>(Zestaw_6[[#This Row],[Rzeczywista Ilosc Produkcji]]-Zestaw_6[[#This Row],[Ilość defektów]])/(Zestaw_6[[#This Row],[Rzeczywista Ilosc Produkcji]]+1)</f>
        <v>0.7170834344905721</v>
      </c>
      <c r="V93">
        <f>Zestaw_6[[#This Row],[D]]*Zestaw_6[[#This Row],[E]]*Zestaw_6[[#This Row],[J]]</f>
        <v>0.35288637829657421</v>
      </c>
    </row>
    <row r="94" spans="1:22" x14ac:dyDescent="0.25">
      <c r="A94" t="s">
        <v>14</v>
      </c>
      <c r="B94" s="1">
        <v>43600</v>
      </c>
      <c r="C94">
        <v>2019</v>
      </c>
      <c r="D94">
        <v>5</v>
      </c>
      <c r="E94">
        <v>20</v>
      </c>
      <c r="F94">
        <v>24</v>
      </c>
      <c r="G94">
        <v>1000</v>
      </c>
      <c r="H94">
        <v>24000</v>
      </c>
      <c r="I94">
        <v>24</v>
      </c>
      <c r="J94">
        <v>24000</v>
      </c>
      <c r="K94">
        <v>13282</v>
      </c>
      <c r="L94">
        <v>8976</v>
      </c>
      <c r="M94">
        <v>0</v>
      </c>
      <c r="N94">
        <v>0</v>
      </c>
      <c r="O94">
        <f>Zestaw_6[[#This Row],[Rzeczywista Ilosc Produkcji]]-Zestaw_6[[#This Row],[Ilosc Produktow Prawidlowych]]</f>
        <v>4306</v>
      </c>
      <c r="P94">
        <f>Zestaw_6[[#This Row],[Czas Naprawy]]/(Zestaw_6[[#This Row],[Ilosc Awarii]]+1)</f>
        <v>0</v>
      </c>
      <c r="Q94">
        <f>(Zestaw_6[[#This Row],[Nominalny Czas Pracy]]-Zestaw_6[[#This Row],[Czas Naprawy]])/(Zestaw_6[[#This Row],[Ilosc Awarii]]+1)</f>
        <v>24</v>
      </c>
      <c r="R94">
        <f>Zestaw_6[[#This Row],[MTTR]]+Zestaw_6[[#This Row],[MTTF]]</f>
        <v>24</v>
      </c>
      <c r="S94">
        <f>(Zestaw_6[[#This Row],[Nominalny Czas Pracy]]-Zestaw_6[[#This Row],[Czas Naprawy]])/Zestaw_6[[#This Row],[Nominalny Czas Pracy]]</f>
        <v>1</v>
      </c>
      <c r="T94">
        <f>($AA$3*Zestaw_6[[#This Row],[Rzeczywista Ilosc Produkcji]])/(Zestaw_6[[#This Row],[Rzeczywisty Czas Pracy]]+1)</f>
        <v>0.53127999999999997</v>
      </c>
      <c r="U94">
        <f>(Zestaw_6[[#This Row],[Rzeczywista Ilosc Produkcji]]-Zestaw_6[[#This Row],[Ilość defektów]])/(Zestaw_6[[#This Row],[Rzeczywista Ilosc Produkcji]]+1)</f>
        <v>0.67575095987352252</v>
      </c>
      <c r="V94">
        <f>Zestaw_6[[#This Row],[D]]*Zestaw_6[[#This Row],[E]]*Zestaw_6[[#This Row],[J]]</f>
        <v>0.35901296996160503</v>
      </c>
    </row>
    <row r="95" spans="1:22" x14ac:dyDescent="0.25">
      <c r="A95" t="s">
        <v>14</v>
      </c>
      <c r="B95" s="1">
        <v>43601</v>
      </c>
      <c r="C95">
        <v>2019</v>
      </c>
      <c r="D95">
        <v>5</v>
      </c>
      <c r="E95">
        <v>20</v>
      </c>
      <c r="F95">
        <v>24</v>
      </c>
      <c r="G95">
        <v>1000</v>
      </c>
      <c r="H95">
        <v>24000</v>
      </c>
      <c r="I95">
        <v>15.93</v>
      </c>
      <c r="J95">
        <v>15927</v>
      </c>
      <c r="K95">
        <v>0</v>
      </c>
      <c r="L95">
        <v>0</v>
      </c>
      <c r="M95">
        <v>8</v>
      </c>
      <c r="N95">
        <v>8.07</v>
      </c>
      <c r="O95">
        <f>Zestaw_6[[#This Row],[Rzeczywista Ilosc Produkcji]]-Zestaw_6[[#This Row],[Ilosc Produktow Prawidlowych]]</f>
        <v>0</v>
      </c>
      <c r="P95">
        <f>Zestaw_6[[#This Row],[Czas Naprawy]]/(Zestaw_6[[#This Row],[Ilosc Awarii]]+1)</f>
        <v>0.89666666666666672</v>
      </c>
      <c r="Q95">
        <f>(Zestaw_6[[#This Row],[Nominalny Czas Pracy]]-Zestaw_6[[#This Row],[Czas Naprawy]])/(Zestaw_6[[#This Row],[Ilosc Awarii]]+1)</f>
        <v>1.77</v>
      </c>
      <c r="R95">
        <f>Zestaw_6[[#This Row],[MTTR]]+Zestaw_6[[#This Row],[MTTF]]</f>
        <v>2.666666666666667</v>
      </c>
      <c r="S95">
        <f>(Zestaw_6[[#This Row],[Nominalny Czas Pracy]]-Zestaw_6[[#This Row],[Czas Naprawy]])/Zestaw_6[[#This Row],[Nominalny Czas Pracy]]</f>
        <v>0.66374999999999995</v>
      </c>
      <c r="T95">
        <f>($AA$3*Zestaw_6[[#This Row],[Rzeczywista Ilosc Produkcji]])/(Zestaw_6[[#This Row],[Rzeczywisty Czas Pracy]]+1)</f>
        <v>0</v>
      </c>
      <c r="U95">
        <f>(Zestaw_6[[#This Row],[Rzeczywista Ilosc Produkcji]]-Zestaw_6[[#This Row],[Ilość defektów]])/(Zestaw_6[[#This Row],[Rzeczywista Ilosc Produkcji]]+1)</f>
        <v>0</v>
      </c>
      <c r="V95">
        <f>Zestaw_6[[#This Row],[D]]*Zestaw_6[[#This Row],[E]]*Zestaw_6[[#This Row],[J]]</f>
        <v>0</v>
      </c>
    </row>
    <row r="96" spans="1:22" x14ac:dyDescent="0.25">
      <c r="A96" t="s">
        <v>14</v>
      </c>
      <c r="B96" s="1">
        <v>43602</v>
      </c>
      <c r="C96">
        <v>2019</v>
      </c>
      <c r="D96">
        <v>5</v>
      </c>
      <c r="E96">
        <v>20</v>
      </c>
      <c r="F96">
        <v>24</v>
      </c>
      <c r="G96">
        <v>1000</v>
      </c>
      <c r="H96">
        <v>24000</v>
      </c>
      <c r="I96">
        <v>18.25</v>
      </c>
      <c r="J96">
        <v>18250</v>
      </c>
      <c r="K96">
        <v>0</v>
      </c>
      <c r="L96">
        <v>0</v>
      </c>
      <c r="M96">
        <v>5</v>
      </c>
      <c r="N96">
        <v>5.75</v>
      </c>
      <c r="O96">
        <f>Zestaw_6[[#This Row],[Rzeczywista Ilosc Produkcji]]-Zestaw_6[[#This Row],[Ilosc Produktow Prawidlowych]]</f>
        <v>0</v>
      </c>
      <c r="P96">
        <f>Zestaw_6[[#This Row],[Czas Naprawy]]/(Zestaw_6[[#This Row],[Ilosc Awarii]]+1)</f>
        <v>0.95833333333333337</v>
      </c>
      <c r="Q96">
        <f>(Zestaw_6[[#This Row],[Nominalny Czas Pracy]]-Zestaw_6[[#This Row],[Czas Naprawy]])/(Zestaw_6[[#This Row],[Ilosc Awarii]]+1)</f>
        <v>3.0416666666666665</v>
      </c>
      <c r="R96">
        <f>Zestaw_6[[#This Row],[MTTR]]+Zestaw_6[[#This Row],[MTTF]]</f>
        <v>4</v>
      </c>
      <c r="S96">
        <f>(Zestaw_6[[#This Row],[Nominalny Czas Pracy]]-Zestaw_6[[#This Row],[Czas Naprawy]])/Zestaw_6[[#This Row],[Nominalny Czas Pracy]]</f>
        <v>0.76041666666666663</v>
      </c>
      <c r="T96">
        <f>($AA$3*Zestaw_6[[#This Row],[Rzeczywista Ilosc Produkcji]])/(Zestaw_6[[#This Row],[Rzeczywisty Czas Pracy]]+1)</f>
        <v>0</v>
      </c>
      <c r="U96">
        <f>(Zestaw_6[[#This Row],[Rzeczywista Ilosc Produkcji]]-Zestaw_6[[#This Row],[Ilość defektów]])/(Zestaw_6[[#This Row],[Rzeczywista Ilosc Produkcji]]+1)</f>
        <v>0</v>
      </c>
      <c r="V96">
        <f>Zestaw_6[[#This Row],[D]]*Zestaw_6[[#This Row],[E]]*Zestaw_6[[#This Row],[J]]</f>
        <v>0</v>
      </c>
    </row>
    <row r="97" spans="1:22" x14ac:dyDescent="0.25">
      <c r="A97" t="s">
        <v>14</v>
      </c>
      <c r="B97" s="1">
        <v>43605</v>
      </c>
      <c r="C97">
        <v>2019</v>
      </c>
      <c r="D97">
        <v>5</v>
      </c>
      <c r="E97">
        <v>21</v>
      </c>
      <c r="F97">
        <v>24</v>
      </c>
      <c r="G97">
        <v>1000</v>
      </c>
      <c r="H97">
        <v>24000</v>
      </c>
      <c r="I97">
        <v>19.22</v>
      </c>
      <c r="J97">
        <v>19224</v>
      </c>
      <c r="K97">
        <v>8279</v>
      </c>
      <c r="L97">
        <v>6564</v>
      </c>
      <c r="M97">
        <v>4</v>
      </c>
      <c r="N97">
        <v>4.78</v>
      </c>
      <c r="O97">
        <f>Zestaw_6[[#This Row],[Rzeczywista Ilosc Produkcji]]-Zestaw_6[[#This Row],[Ilosc Produktow Prawidlowych]]</f>
        <v>1715</v>
      </c>
      <c r="P97">
        <f>Zestaw_6[[#This Row],[Czas Naprawy]]/(Zestaw_6[[#This Row],[Ilosc Awarii]]+1)</f>
        <v>0.95600000000000007</v>
      </c>
      <c r="Q97">
        <f>(Zestaw_6[[#This Row],[Nominalny Czas Pracy]]-Zestaw_6[[#This Row],[Czas Naprawy]])/(Zestaw_6[[#This Row],[Ilosc Awarii]]+1)</f>
        <v>3.8439999999999999</v>
      </c>
      <c r="R97">
        <f>Zestaw_6[[#This Row],[MTTR]]+Zestaw_6[[#This Row],[MTTF]]</f>
        <v>4.8</v>
      </c>
      <c r="S97">
        <f>(Zestaw_6[[#This Row],[Nominalny Czas Pracy]]-Zestaw_6[[#This Row],[Czas Naprawy]])/Zestaw_6[[#This Row],[Nominalny Czas Pracy]]</f>
        <v>0.80083333333333329</v>
      </c>
      <c r="T97">
        <f>($AA$3*Zestaw_6[[#This Row],[Rzeczywista Ilosc Produkcji]])/(Zestaw_6[[#This Row],[Rzeczywisty Czas Pracy]]+1)</f>
        <v>0.40944609297725026</v>
      </c>
      <c r="U97">
        <f>(Zestaw_6[[#This Row],[Rzeczywista Ilosc Produkcji]]-Zestaw_6[[#This Row],[Ilość defektów]])/(Zestaw_6[[#This Row],[Rzeczywista Ilosc Produkcji]]+1)</f>
        <v>0.79275362318840581</v>
      </c>
      <c r="V97">
        <f>Zestaw_6[[#This Row],[D]]*Zestaw_6[[#This Row],[E]]*Zestaw_6[[#This Row],[J]]</f>
        <v>0.259942390527865</v>
      </c>
    </row>
    <row r="98" spans="1:22" x14ac:dyDescent="0.25">
      <c r="A98" t="s">
        <v>14</v>
      </c>
      <c r="B98" s="1">
        <v>43606</v>
      </c>
      <c r="C98">
        <v>2019</v>
      </c>
      <c r="D98">
        <v>5</v>
      </c>
      <c r="E98">
        <v>21</v>
      </c>
      <c r="F98">
        <v>24</v>
      </c>
      <c r="G98">
        <v>1000</v>
      </c>
      <c r="H98">
        <v>24000</v>
      </c>
      <c r="I98">
        <v>23.41</v>
      </c>
      <c r="J98">
        <v>23410</v>
      </c>
      <c r="K98">
        <v>9094</v>
      </c>
      <c r="L98">
        <v>6531</v>
      </c>
      <c r="M98">
        <v>1</v>
      </c>
      <c r="N98">
        <v>0.59</v>
      </c>
      <c r="O98">
        <f>Zestaw_6[[#This Row],[Rzeczywista Ilosc Produkcji]]-Zestaw_6[[#This Row],[Ilosc Produktow Prawidlowych]]</f>
        <v>2563</v>
      </c>
      <c r="P98">
        <f>Zestaw_6[[#This Row],[Czas Naprawy]]/(Zestaw_6[[#This Row],[Ilosc Awarii]]+1)</f>
        <v>0.29499999999999998</v>
      </c>
      <c r="Q98">
        <f>(Zestaw_6[[#This Row],[Nominalny Czas Pracy]]-Zestaw_6[[#This Row],[Czas Naprawy]])/(Zestaw_6[[#This Row],[Ilosc Awarii]]+1)</f>
        <v>11.705</v>
      </c>
      <c r="R98">
        <f>Zestaw_6[[#This Row],[MTTR]]+Zestaw_6[[#This Row],[MTTF]]</f>
        <v>12</v>
      </c>
      <c r="S98">
        <f>(Zestaw_6[[#This Row],[Nominalny Czas Pracy]]-Zestaw_6[[#This Row],[Czas Naprawy]])/Zestaw_6[[#This Row],[Nominalny Czas Pracy]]</f>
        <v>0.97541666666666671</v>
      </c>
      <c r="T98">
        <f>($AA$3*Zestaw_6[[#This Row],[Rzeczywista Ilosc Produkcji]])/(Zestaw_6[[#This Row],[Rzeczywisty Czas Pracy]]+1)</f>
        <v>0.37255223269151982</v>
      </c>
      <c r="U98">
        <f>(Zestaw_6[[#This Row],[Rzeczywista Ilosc Produkcji]]-Zestaw_6[[#This Row],[Ilość defektów]])/(Zestaw_6[[#This Row],[Rzeczywista Ilosc Produkcji]]+1)</f>
        <v>0.71808686091258933</v>
      </c>
      <c r="V98">
        <f>Zestaw_6[[#This Row],[D]]*Zestaw_6[[#This Row],[E]]*Zestaw_6[[#This Row],[J]]</f>
        <v>0.26094821040998573</v>
      </c>
    </row>
    <row r="99" spans="1:22" x14ac:dyDescent="0.25">
      <c r="A99" t="s">
        <v>14</v>
      </c>
      <c r="B99" s="1">
        <v>43607</v>
      </c>
      <c r="C99">
        <v>2019</v>
      </c>
      <c r="D99">
        <v>5</v>
      </c>
      <c r="E99">
        <v>21</v>
      </c>
      <c r="F99">
        <v>24</v>
      </c>
      <c r="G99">
        <v>1000</v>
      </c>
      <c r="H99">
        <v>24000</v>
      </c>
      <c r="I99">
        <v>22.67</v>
      </c>
      <c r="J99">
        <v>22670</v>
      </c>
      <c r="K99">
        <v>5479</v>
      </c>
      <c r="L99">
        <v>3896</v>
      </c>
      <c r="M99">
        <v>2</v>
      </c>
      <c r="N99">
        <v>1.33</v>
      </c>
      <c r="O99">
        <f>Zestaw_6[[#This Row],[Rzeczywista Ilosc Produkcji]]-Zestaw_6[[#This Row],[Ilosc Produktow Prawidlowych]]</f>
        <v>1583</v>
      </c>
      <c r="P99">
        <f>Zestaw_6[[#This Row],[Czas Naprawy]]/(Zestaw_6[[#This Row],[Ilosc Awarii]]+1)</f>
        <v>0.44333333333333336</v>
      </c>
      <c r="Q99">
        <f>(Zestaw_6[[#This Row],[Nominalny Czas Pracy]]-Zestaw_6[[#This Row],[Czas Naprawy]])/(Zestaw_6[[#This Row],[Ilosc Awarii]]+1)</f>
        <v>7.5566666666666675</v>
      </c>
      <c r="R99">
        <f>Zestaw_6[[#This Row],[MTTR]]+Zestaw_6[[#This Row],[MTTF]]</f>
        <v>8</v>
      </c>
      <c r="S99">
        <f>(Zestaw_6[[#This Row],[Nominalny Czas Pracy]]-Zestaw_6[[#This Row],[Czas Naprawy]])/Zestaw_6[[#This Row],[Nominalny Czas Pracy]]</f>
        <v>0.94458333333333344</v>
      </c>
      <c r="T99">
        <f>($AA$3*Zestaw_6[[#This Row],[Rzeczywista Ilosc Produkcji]])/(Zestaw_6[[#This Row],[Rzeczywisty Czas Pracy]]+1)</f>
        <v>0.23147444021968736</v>
      </c>
      <c r="U99">
        <f>(Zestaw_6[[#This Row],[Rzeczywista Ilosc Produkcji]]-Zestaw_6[[#This Row],[Ilość defektów]])/(Zestaw_6[[#This Row],[Rzeczywista Ilosc Produkcji]]+1)</f>
        <v>0.71094890510948905</v>
      </c>
      <c r="V99">
        <f>Zestaw_6[[#This Row],[D]]*Zestaw_6[[#This Row],[E]]*Zestaw_6[[#This Row],[J]]</f>
        <v>0.15544677296916135</v>
      </c>
    </row>
    <row r="100" spans="1:22" x14ac:dyDescent="0.25">
      <c r="A100" t="s">
        <v>14</v>
      </c>
      <c r="B100" s="1">
        <v>43608</v>
      </c>
      <c r="C100">
        <v>2019</v>
      </c>
      <c r="D100">
        <v>5</v>
      </c>
      <c r="E100">
        <v>21</v>
      </c>
      <c r="F100">
        <v>24</v>
      </c>
      <c r="G100">
        <v>1000</v>
      </c>
      <c r="H100">
        <v>24000</v>
      </c>
      <c r="I100">
        <v>22.79</v>
      </c>
      <c r="J100">
        <v>22786</v>
      </c>
      <c r="K100">
        <v>0</v>
      </c>
      <c r="L100">
        <v>0</v>
      </c>
      <c r="M100">
        <v>2</v>
      </c>
      <c r="N100">
        <v>1.21</v>
      </c>
      <c r="O100">
        <f>Zestaw_6[[#This Row],[Rzeczywista Ilosc Produkcji]]-Zestaw_6[[#This Row],[Ilosc Produktow Prawidlowych]]</f>
        <v>0</v>
      </c>
      <c r="P100">
        <f>Zestaw_6[[#This Row],[Czas Naprawy]]/(Zestaw_6[[#This Row],[Ilosc Awarii]]+1)</f>
        <v>0.40333333333333332</v>
      </c>
      <c r="Q100">
        <f>(Zestaw_6[[#This Row],[Nominalny Czas Pracy]]-Zestaw_6[[#This Row],[Czas Naprawy]])/(Zestaw_6[[#This Row],[Ilosc Awarii]]+1)</f>
        <v>7.5966666666666667</v>
      </c>
      <c r="R100">
        <f>Zestaw_6[[#This Row],[MTTR]]+Zestaw_6[[#This Row],[MTTF]]</f>
        <v>8</v>
      </c>
      <c r="S100">
        <f>(Zestaw_6[[#This Row],[Nominalny Czas Pracy]]-Zestaw_6[[#This Row],[Czas Naprawy]])/Zestaw_6[[#This Row],[Nominalny Czas Pracy]]</f>
        <v>0.94958333333333333</v>
      </c>
      <c r="T100">
        <f>($AA$3*Zestaw_6[[#This Row],[Rzeczywista Ilosc Produkcji]])/(Zestaw_6[[#This Row],[Rzeczywisty Czas Pracy]]+1)</f>
        <v>0</v>
      </c>
      <c r="U100">
        <f>(Zestaw_6[[#This Row],[Rzeczywista Ilosc Produkcji]]-Zestaw_6[[#This Row],[Ilość defektów]])/(Zestaw_6[[#This Row],[Rzeczywista Ilosc Produkcji]]+1)</f>
        <v>0</v>
      </c>
      <c r="V100">
        <f>Zestaw_6[[#This Row],[D]]*Zestaw_6[[#This Row],[E]]*Zestaw_6[[#This Row],[J]]</f>
        <v>0</v>
      </c>
    </row>
    <row r="101" spans="1:22" x14ac:dyDescent="0.25">
      <c r="A101" t="s">
        <v>14</v>
      </c>
      <c r="B101" s="1">
        <v>43609</v>
      </c>
      <c r="C101">
        <v>2019</v>
      </c>
      <c r="D101">
        <v>5</v>
      </c>
      <c r="E101">
        <v>21</v>
      </c>
      <c r="F101">
        <v>24</v>
      </c>
      <c r="G101">
        <v>1000</v>
      </c>
      <c r="H101">
        <v>24000</v>
      </c>
      <c r="I101">
        <v>16.39</v>
      </c>
      <c r="J101">
        <v>16385</v>
      </c>
      <c r="K101">
        <v>16385</v>
      </c>
      <c r="L101">
        <v>10207</v>
      </c>
      <c r="M101">
        <v>8</v>
      </c>
      <c r="N101">
        <v>7.61</v>
      </c>
      <c r="O101">
        <f>Zestaw_6[[#This Row],[Rzeczywista Ilosc Produkcji]]-Zestaw_6[[#This Row],[Ilosc Produktow Prawidlowych]]</f>
        <v>6178</v>
      </c>
      <c r="P101">
        <f>Zestaw_6[[#This Row],[Czas Naprawy]]/(Zestaw_6[[#This Row],[Ilosc Awarii]]+1)</f>
        <v>0.84555555555555562</v>
      </c>
      <c r="Q101">
        <f>(Zestaw_6[[#This Row],[Nominalny Czas Pracy]]-Zestaw_6[[#This Row],[Czas Naprawy]])/(Zestaw_6[[#This Row],[Ilosc Awarii]]+1)</f>
        <v>1.8211111111111111</v>
      </c>
      <c r="R101">
        <f>Zestaw_6[[#This Row],[MTTR]]+Zestaw_6[[#This Row],[MTTF]]</f>
        <v>2.666666666666667</v>
      </c>
      <c r="S101">
        <f>(Zestaw_6[[#This Row],[Nominalny Czas Pracy]]-Zestaw_6[[#This Row],[Czas Naprawy]])/Zestaw_6[[#This Row],[Nominalny Czas Pracy]]</f>
        <v>0.68291666666666673</v>
      </c>
      <c r="T101">
        <f>($AA$3*Zestaw_6[[#This Row],[Rzeczywista Ilosc Produkcji]])/(Zestaw_6[[#This Row],[Rzeczywisty Czas Pracy]]+1)</f>
        <v>0.94220816561242104</v>
      </c>
      <c r="U101">
        <f>(Zestaw_6[[#This Row],[Rzeczywista Ilosc Produkcji]]-Zestaw_6[[#This Row],[Ilość defektów]])/(Zestaw_6[[#This Row],[Rzeczywista Ilosc Produkcji]]+1)</f>
        <v>0.62290980104967653</v>
      </c>
      <c r="V101">
        <f>Zestaw_6[[#This Row],[D]]*Zestaw_6[[#This Row],[E]]*Zestaw_6[[#This Row],[J]]</f>
        <v>0.40081109955041405</v>
      </c>
    </row>
    <row r="102" spans="1:22" x14ac:dyDescent="0.25">
      <c r="A102" t="s">
        <v>14</v>
      </c>
      <c r="B102" s="1">
        <v>43612</v>
      </c>
      <c r="C102">
        <v>2019</v>
      </c>
      <c r="D102">
        <v>5</v>
      </c>
      <c r="E102">
        <v>22</v>
      </c>
      <c r="F102">
        <v>24</v>
      </c>
      <c r="G102">
        <v>1000</v>
      </c>
      <c r="H102">
        <v>24000</v>
      </c>
      <c r="I102">
        <v>22.96</v>
      </c>
      <c r="J102">
        <v>22955</v>
      </c>
      <c r="K102">
        <v>8227</v>
      </c>
      <c r="L102">
        <v>5879</v>
      </c>
      <c r="M102">
        <v>1</v>
      </c>
      <c r="N102">
        <v>1.04</v>
      </c>
      <c r="O102">
        <f>Zestaw_6[[#This Row],[Rzeczywista Ilosc Produkcji]]-Zestaw_6[[#This Row],[Ilosc Produktow Prawidlowych]]</f>
        <v>2348</v>
      </c>
      <c r="P102">
        <f>Zestaw_6[[#This Row],[Czas Naprawy]]/(Zestaw_6[[#This Row],[Ilosc Awarii]]+1)</f>
        <v>0.52</v>
      </c>
      <c r="Q102">
        <f>(Zestaw_6[[#This Row],[Nominalny Czas Pracy]]-Zestaw_6[[#This Row],[Czas Naprawy]])/(Zestaw_6[[#This Row],[Ilosc Awarii]]+1)</f>
        <v>11.48</v>
      </c>
      <c r="R102">
        <f>Zestaw_6[[#This Row],[MTTR]]+Zestaw_6[[#This Row],[MTTF]]</f>
        <v>12</v>
      </c>
      <c r="S102">
        <f>(Zestaw_6[[#This Row],[Nominalny Czas Pracy]]-Zestaw_6[[#This Row],[Czas Naprawy]])/Zestaw_6[[#This Row],[Nominalny Czas Pracy]]</f>
        <v>0.95666666666666667</v>
      </c>
      <c r="T102">
        <f>($AA$3*Zestaw_6[[#This Row],[Rzeczywista Ilosc Produkcji]])/(Zestaw_6[[#This Row],[Rzeczywisty Czas Pracy]]+1)</f>
        <v>0.34336393989983305</v>
      </c>
      <c r="U102">
        <f>(Zestaw_6[[#This Row],[Rzeczywista Ilosc Produkcji]]-Zestaw_6[[#This Row],[Ilość defektów]])/(Zestaw_6[[#This Row],[Rzeczywista Ilosc Produkcji]]+1)</f>
        <v>0.71451142440447257</v>
      </c>
      <c r="V102">
        <f>Zestaw_6[[#This Row],[D]]*Zestaw_6[[#This Row],[E]]*Zestaw_6[[#This Row],[J]]</f>
        <v>0.23470616794952642</v>
      </c>
    </row>
    <row r="103" spans="1:22" x14ac:dyDescent="0.25">
      <c r="A103" t="s">
        <v>14</v>
      </c>
      <c r="B103" s="1">
        <v>43613</v>
      </c>
      <c r="C103">
        <v>2019</v>
      </c>
      <c r="D103">
        <v>5</v>
      </c>
      <c r="E103">
        <v>22</v>
      </c>
      <c r="F103">
        <v>24</v>
      </c>
      <c r="G103">
        <v>1000</v>
      </c>
      <c r="H103">
        <v>24000</v>
      </c>
      <c r="I103">
        <v>24</v>
      </c>
      <c r="J103">
        <v>24000</v>
      </c>
      <c r="K103">
        <v>13775</v>
      </c>
      <c r="L103">
        <v>8649</v>
      </c>
      <c r="M103">
        <v>0</v>
      </c>
      <c r="N103">
        <v>0</v>
      </c>
      <c r="O103">
        <f>Zestaw_6[[#This Row],[Rzeczywista Ilosc Produkcji]]-Zestaw_6[[#This Row],[Ilosc Produktow Prawidlowych]]</f>
        <v>5126</v>
      </c>
      <c r="P103">
        <f>Zestaw_6[[#This Row],[Czas Naprawy]]/(Zestaw_6[[#This Row],[Ilosc Awarii]]+1)</f>
        <v>0</v>
      </c>
      <c r="Q103">
        <f>(Zestaw_6[[#This Row],[Nominalny Czas Pracy]]-Zestaw_6[[#This Row],[Czas Naprawy]])/(Zestaw_6[[#This Row],[Ilosc Awarii]]+1)</f>
        <v>24</v>
      </c>
      <c r="R103">
        <f>Zestaw_6[[#This Row],[MTTR]]+Zestaw_6[[#This Row],[MTTF]]</f>
        <v>24</v>
      </c>
      <c r="S103">
        <f>(Zestaw_6[[#This Row],[Nominalny Czas Pracy]]-Zestaw_6[[#This Row],[Czas Naprawy]])/Zestaw_6[[#This Row],[Nominalny Czas Pracy]]</f>
        <v>1</v>
      </c>
      <c r="T103">
        <f>($AA$3*Zestaw_6[[#This Row],[Rzeczywista Ilosc Produkcji]])/(Zestaw_6[[#This Row],[Rzeczywisty Czas Pracy]]+1)</f>
        <v>0.55100000000000005</v>
      </c>
      <c r="U103">
        <f>(Zestaw_6[[#This Row],[Rzeczywista Ilosc Produkcji]]-Zestaw_6[[#This Row],[Ilość defektów]])/(Zestaw_6[[#This Row],[Rzeczywista Ilosc Produkcji]]+1)</f>
        <v>0.62783101045296164</v>
      </c>
      <c r="V103">
        <f>Zestaw_6[[#This Row],[D]]*Zestaw_6[[#This Row],[E]]*Zestaw_6[[#This Row],[J]]</f>
        <v>0.34593488675958189</v>
      </c>
    </row>
    <row r="104" spans="1:22" x14ac:dyDescent="0.25">
      <c r="A104" t="s">
        <v>14</v>
      </c>
      <c r="B104" s="1">
        <v>43614</v>
      </c>
      <c r="C104">
        <v>2019</v>
      </c>
      <c r="D104">
        <v>5</v>
      </c>
      <c r="E104">
        <v>22</v>
      </c>
      <c r="F104">
        <v>24</v>
      </c>
      <c r="G104">
        <v>1000</v>
      </c>
      <c r="H104">
        <v>24000</v>
      </c>
      <c r="I104">
        <v>0</v>
      </c>
      <c r="J104">
        <v>0</v>
      </c>
      <c r="K104">
        <v>0</v>
      </c>
      <c r="L104">
        <v>0</v>
      </c>
      <c r="M104">
        <v>20</v>
      </c>
      <c r="N104">
        <v>24</v>
      </c>
      <c r="O104">
        <f>Zestaw_6[[#This Row],[Rzeczywista Ilosc Produkcji]]-Zestaw_6[[#This Row],[Ilosc Produktow Prawidlowych]]</f>
        <v>0</v>
      </c>
      <c r="P104">
        <f>Zestaw_6[[#This Row],[Czas Naprawy]]/(Zestaw_6[[#This Row],[Ilosc Awarii]]+1)</f>
        <v>1.1428571428571428</v>
      </c>
      <c r="Q104">
        <f>(Zestaw_6[[#This Row],[Nominalny Czas Pracy]]-Zestaw_6[[#This Row],[Czas Naprawy]])/(Zestaw_6[[#This Row],[Ilosc Awarii]]+1)</f>
        <v>0</v>
      </c>
      <c r="R104">
        <f>Zestaw_6[[#This Row],[MTTR]]+Zestaw_6[[#This Row],[MTTF]]</f>
        <v>1.1428571428571428</v>
      </c>
      <c r="S104">
        <f>(Zestaw_6[[#This Row],[Nominalny Czas Pracy]]-Zestaw_6[[#This Row],[Czas Naprawy]])/Zestaw_6[[#This Row],[Nominalny Czas Pracy]]</f>
        <v>0</v>
      </c>
      <c r="T104">
        <f>($AA$3*Zestaw_6[[#This Row],[Rzeczywista Ilosc Produkcji]])/(Zestaw_6[[#This Row],[Rzeczywisty Czas Pracy]]+1)</f>
        <v>0</v>
      </c>
      <c r="U104">
        <f>(Zestaw_6[[#This Row],[Rzeczywista Ilosc Produkcji]]-Zestaw_6[[#This Row],[Ilość defektów]])/(Zestaw_6[[#This Row],[Rzeczywista Ilosc Produkcji]]+1)</f>
        <v>0</v>
      </c>
      <c r="V104">
        <f>Zestaw_6[[#This Row],[D]]*Zestaw_6[[#This Row],[E]]*Zestaw_6[[#This Row],[J]]</f>
        <v>0</v>
      </c>
    </row>
    <row r="105" spans="1:22" x14ac:dyDescent="0.25">
      <c r="A105" t="s">
        <v>14</v>
      </c>
      <c r="B105" s="1">
        <v>43615</v>
      </c>
      <c r="C105">
        <v>2019</v>
      </c>
      <c r="D105">
        <v>5</v>
      </c>
      <c r="E105">
        <v>22</v>
      </c>
      <c r="F105">
        <v>24</v>
      </c>
      <c r="G105">
        <v>1000</v>
      </c>
      <c r="H105">
        <v>24000</v>
      </c>
      <c r="I105">
        <v>20.37</v>
      </c>
      <c r="J105">
        <v>20375</v>
      </c>
      <c r="K105">
        <v>11718</v>
      </c>
      <c r="L105">
        <v>8791</v>
      </c>
      <c r="M105">
        <v>4</v>
      </c>
      <c r="N105">
        <v>3.63</v>
      </c>
      <c r="O105">
        <f>Zestaw_6[[#This Row],[Rzeczywista Ilosc Produkcji]]-Zestaw_6[[#This Row],[Ilosc Produktow Prawidlowych]]</f>
        <v>2927</v>
      </c>
      <c r="P105">
        <f>Zestaw_6[[#This Row],[Czas Naprawy]]/(Zestaw_6[[#This Row],[Ilosc Awarii]]+1)</f>
        <v>0.72599999999999998</v>
      </c>
      <c r="Q105">
        <f>(Zestaw_6[[#This Row],[Nominalny Czas Pracy]]-Zestaw_6[[#This Row],[Czas Naprawy]])/(Zestaw_6[[#This Row],[Ilosc Awarii]]+1)</f>
        <v>4.0739999999999998</v>
      </c>
      <c r="R105">
        <f>Zestaw_6[[#This Row],[MTTR]]+Zestaw_6[[#This Row],[MTTF]]</f>
        <v>4.8</v>
      </c>
      <c r="S105">
        <f>(Zestaw_6[[#This Row],[Nominalny Czas Pracy]]-Zestaw_6[[#This Row],[Czas Naprawy]])/Zestaw_6[[#This Row],[Nominalny Czas Pracy]]</f>
        <v>0.84875</v>
      </c>
      <c r="T105">
        <f>($AA$3*Zestaw_6[[#This Row],[Rzeczywista Ilosc Produkcji]])/(Zestaw_6[[#This Row],[Rzeczywisty Czas Pracy]]+1)</f>
        <v>0.54833879270004682</v>
      </c>
      <c r="U105">
        <f>(Zestaw_6[[#This Row],[Rzeczywista Ilosc Produkcji]]-Zestaw_6[[#This Row],[Ilość defektów]])/(Zestaw_6[[#This Row],[Rzeczywista Ilosc Produkcji]]+1)</f>
        <v>0.75014933014762353</v>
      </c>
      <c r="V105">
        <f>Zestaw_6[[#This Row],[D]]*Zestaw_6[[#This Row],[E]]*Zestaw_6[[#This Row],[J]]</f>
        <v>0.34912141135966485</v>
      </c>
    </row>
    <row r="106" spans="1:22" x14ac:dyDescent="0.25">
      <c r="A106" t="s">
        <v>14</v>
      </c>
      <c r="B106" s="1">
        <v>43616</v>
      </c>
      <c r="C106">
        <v>2019</v>
      </c>
      <c r="D106">
        <v>5</v>
      </c>
      <c r="E106">
        <v>22</v>
      </c>
      <c r="F106">
        <v>24</v>
      </c>
      <c r="G106">
        <v>1000</v>
      </c>
      <c r="H106">
        <v>24000</v>
      </c>
      <c r="I106">
        <v>23.59</v>
      </c>
      <c r="J106">
        <v>23590</v>
      </c>
      <c r="K106">
        <v>7605</v>
      </c>
      <c r="L106">
        <v>5767</v>
      </c>
      <c r="M106">
        <v>1</v>
      </c>
      <c r="N106">
        <v>0.41</v>
      </c>
      <c r="O106">
        <f>Zestaw_6[[#This Row],[Rzeczywista Ilosc Produkcji]]-Zestaw_6[[#This Row],[Ilosc Produktow Prawidlowych]]</f>
        <v>1838</v>
      </c>
      <c r="P106">
        <f>Zestaw_6[[#This Row],[Czas Naprawy]]/(Zestaw_6[[#This Row],[Ilosc Awarii]]+1)</f>
        <v>0.20499999999999999</v>
      </c>
      <c r="Q106">
        <f>(Zestaw_6[[#This Row],[Nominalny Czas Pracy]]-Zestaw_6[[#This Row],[Czas Naprawy]])/(Zestaw_6[[#This Row],[Ilosc Awarii]]+1)</f>
        <v>11.795</v>
      </c>
      <c r="R106">
        <f>Zestaw_6[[#This Row],[MTTR]]+Zestaw_6[[#This Row],[MTTF]]</f>
        <v>12</v>
      </c>
      <c r="S106">
        <f>(Zestaw_6[[#This Row],[Nominalny Czas Pracy]]-Zestaw_6[[#This Row],[Czas Naprawy]])/Zestaw_6[[#This Row],[Nominalny Czas Pracy]]</f>
        <v>0.98291666666666666</v>
      </c>
      <c r="T106">
        <f>($AA$3*Zestaw_6[[#This Row],[Rzeczywista Ilosc Produkcji]])/(Zestaw_6[[#This Row],[Rzeczywisty Czas Pracy]]+1)</f>
        <v>0.30927206181374545</v>
      </c>
      <c r="U106">
        <f>(Zestaw_6[[#This Row],[Rzeczywista Ilosc Produkcji]]-Zestaw_6[[#This Row],[Ilość defektów]])/(Zestaw_6[[#This Row],[Rzeczywista Ilosc Produkcji]]+1)</f>
        <v>0.75821719694977652</v>
      </c>
      <c r="V106">
        <f>Zestaw_6[[#This Row],[D]]*Zestaw_6[[#This Row],[E]]*Zestaw_6[[#This Row],[J]]</f>
        <v>0.23048943279165646</v>
      </c>
    </row>
    <row r="107" spans="1:22" x14ac:dyDescent="0.25">
      <c r="A107" t="s">
        <v>14</v>
      </c>
      <c r="B107" s="1">
        <v>43619</v>
      </c>
      <c r="C107">
        <v>2019</v>
      </c>
      <c r="D107">
        <v>6</v>
      </c>
      <c r="E107">
        <v>23</v>
      </c>
      <c r="F107">
        <v>24</v>
      </c>
      <c r="G107">
        <v>1000</v>
      </c>
      <c r="H107">
        <v>24000</v>
      </c>
      <c r="I107">
        <v>24</v>
      </c>
      <c r="J107">
        <v>24000</v>
      </c>
      <c r="K107">
        <v>12871</v>
      </c>
      <c r="L107">
        <v>8738</v>
      </c>
      <c r="M107">
        <v>0</v>
      </c>
      <c r="N107">
        <v>0</v>
      </c>
      <c r="O107">
        <f>Zestaw_6[[#This Row],[Rzeczywista Ilosc Produkcji]]-Zestaw_6[[#This Row],[Ilosc Produktow Prawidlowych]]</f>
        <v>4133</v>
      </c>
      <c r="P107">
        <f>Zestaw_6[[#This Row],[Czas Naprawy]]/(Zestaw_6[[#This Row],[Ilosc Awarii]]+1)</f>
        <v>0</v>
      </c>
      <c r="Q107">
        <f>(Zestaw_6[[#This Row],[Nominalny Czas Pracy]]-Zestaw_6[[#This Row],[Czas Naprawy]])/(Zestaw_6[[#This Row],[Ilosc Awarii]]+1)</f>
        <v>24</v>
      </c>
      <c r="R107">
        <f>Zestaw_6[[#This Row],[MTTR]]+Zestaw_6[[#This Row],[MTTF]]</f>
        <v>24</v>
      </c>
      <c r="S107">
        <f>(Zestaw_6[[#This Row],[Nominalny Czas Pracy]]-Zestaw_6[[#This Row],[Czas Naprawy]])/Zestaw_6[[#This Row],[Nominalny Czas Pracy]]</f>
        <v>1</v>
      </c>
      <c r="T107">
        <f>($AA$3*Zestaw_6[[#This Row],[Rzeczywista Ilosc Produkcji]])/(Zestaw_6[[#This Row],[Rzeczywisty Czas Pracy]]+1)</f>
        <v>0.51483999999999996</v>
      </c>
      <c r="U107">
        <f>(Zestaw_6[[#This Row],[Rzeczywista Ilosc Produkcji]]-Zestaw_6[[#This Row],[Ilość defektów]])/(Zestaw_6[[#This Row],[Rzeczywista Ilosc Produkcji]]+1)</f>
        <v>0.6788377874456184</v>
      </c>
      <c r="V107">
        <f>Zestaw_6[[#This Row],[D]]*Zestaw_6[[#This Row],[E]]*Zestaw_6[[#This Row],[J]]</f>
        <v>0.34949284648850215</v>
      </c>
    </row>
    <row r="108" spans="1:22" x14ac:dyDescent="0.25">
      <c r="A108" t="s">
        <v>14</v>
      </c>
      <c r="B108" s="1">
        <v>43620</v>
      </c>
      <c r="C108">
        <v>2019</v>
      </c>
      <c r="D108">
        <v>6</v>
      </c>
      <c r="E108">
        <v>23</v>
      </c>
      <c r="F108">
        <v>24</v>
      </c>
      <c r="G108">
        <v>1000</v>
      </c>
      <c r="H108">
        <v>24000</v>
      </c>
      <c r="I108">
        <v>14.43</v>
      </c>
      <c r="J108">
        <v>14426</v>
      </c>
      <c r="K108">
        <v>7158</v>
      </c>
      <c r="L108">
        <v>5526</v>
      </c>
      <c r="M108">
        <v>10</v>
      </c>
      <c r="N108">
        <v>9.57</v>
      </c>
      <c r="O108">
        <f>Zestaw_6[[#This Row],[Rzeczywista Ilosc Produkcji]]-Zestaw_6[[#This Row],[Ilosc Produktow Prawidlowych]]</f>
        <v>1632</v>
      </c>
      <c r="P108">
        <f>Zestaw_6[[#This Row],[Czas Naprawy]]/(Zestaw_6[[#This Row],[Ilosc Awarii]]+1)</f>
        <v>0.87</v>
      </c>
      <c r="Q108">
        <f>(Zestaw_6[[#This Row],[Nominalny Czas Pracy]]-Zestaw_6[[#This Row],[Czas Naprawy]])/(Zestaw_6[[#This Row],[Ilosc Awarii]]+1)</f>
        <v>1.3118181818181818</v>
      </c>
      <c r="R108">
        <f>Zestaw_6[[#This Row],[MTTR]]+Zestaw_6[[#This Row],[MTTF]]</f>
        <v>2.1818181818181817</v>
      </c>
      <c r="S108">
        <f>(Zestaw_6[[#This Row],[Nominalny Czas Pracy]]-Zestaw_6[[#This Row],[Czas Naprawy]])/Zestaw_6[[#This Row],[Nominalny Czas Pracy]]</f>
        <v>0.60124999999999995</v>
      </c>
      <c r="T108">
        <f>($AA$3*Zestaw_6[[#This Row],[Rzeczywista Ilosc Produkcji]])/(Zestaw_6[[#This Row],[Rzeczywisty Czas Pracy]]+1)</f>
        <v>0.46390149060272201</v>
      </c>
      <c r="U108">
        <f>(Zestaw_6[[#This Row],[Rzeczywista Ilosc Produkcji]]-Zestaw_6[[#This Row],[Ilość defektów]])/(Zestaw_6[[#This Row],[Rzeczywista Ilosc Produkcji]]+1)</f>
        <v>0.77189551613353824</v>
      </c>
      <c r="V108">
        <f>Zestaw_6[[#This Row],[D]]*Zestaw_6[[#This Row],[E]]*Zestaw_6[[#This Row],[J]]</f>
        <v>0.21529769266499835</v>
      </c>
    </row>
    <row r="109" spans="1:22" x14ac:dyDescent="0.25">
      <c r="A109" t="s">
        <v>14</v>
      </c>
      <c r="B109" s="1">
        <v>43621</v>
      </c>
      <c r="C109">
        <v>2019</v>
      </c>
      <c r="D109">
        <v>6</v>
      </c>
      <c r="E109">
        <v>23</v>
      </c>
      <c r="F109">
        <v>24</v>
      </c>
      <c r="G109">
        <v>1000</v>
      </c>
      <c r="H109">
        <v>24000</v>
      </c>
      <c r="I109">
        <v>14.71</v>
      </c>
      <c r="J109">
        <v>14713</v>
      </c>
      <c r="K109">
        <v>5962</v>
      </c>
      <c r="L109">
        <v>5962</v>
      </c>
      <c r="M109">
        <v>8</v>
      </c>
      <c r="N109">
        <v>9.2899999999999991</v>
      </c>
      <c r="O109">
        <f>Zestaw_6[[#This Row],[Rzeczywista Ilosc Produkcji]]-Zestaw_6[[#This Row],[Ilosc Produktow Prawidlowych]]</f>
        <v>0</v>
      </c>
      <c r="P109">
        <f>Zestaw_6[[#This Row],[Czas Naprawy]]/(Zestaw_6[[#This Row],[Ilosc Awarii]]+1)</f>
        <v>1.0322222222222222</v>
      </c>
      <c r="Q109">
        <f>(Zestaw_6[[#This Row],[Nominalny Czas Pracy]]-Zestaw_6[[#This Row],[Czas Naprawy]])/(Zestaw_6[[#This Row],[Ilosc Awarii]]+1)</f>
        <v>1.6344444444444446</v>
      </c>
      <c r="R109">
        <f>Zestaw_6[[#This Row],[MTTR]]+Zestaw_6[[#This Row],[MTTF]]</f>
        <v>2.666666666666667</v>
      </c>
      <c r="S109">
        <f>(Zestaw_6[[#This Row],[Nominalny Czas Pracy]]-Zestaw_6[[#This Row],[Czas Naprawy]])/Zestaw_6[[#This Row],[Nominalny Czas Pracy]]</f>
        <v>0.61291666666666667</v>
      </c>
      <c r="T109">
        <f>($AA$3*Zestaw_6[[#This Row],[Rzeczywista Ilosc Produkcji]])/(Zestaw_6[[#This Row],[Rzeczywisty Czas Pracy]]+1)</f>
        <v>0.37950350095480584</v>
      </c>
      <c r="U109">
        <f>(Zestaw_6[[#This Row],[Rzeczywista Ilosc Produkcji]]-Zestaw_6[[#This Row],[Ilość defektów]])/(Zestaw_6[[#This Row],[Rzeczywista Ilosc Produkcji]]+1)</f>
        <v>0.99983229917826599</v>
      </c>
      <c r="V109">
        <f>Zestaw_6[[#This Row],[D]]*Zestaw_6[[#This Row],[E]]*Zestaw_6[[#This Row],[J]]</f>
        <v>0.23256501290812404</v>
      </c>
    </row>
    <row r="110" spans="1:22" x14ac:dyDescent="0.25">
      <c r="A110" t="s">
        <v>14</v>
      </c>
      <c r="B110" s="1">
        <v>43622</v>
      </c>
      <c r="C110">
        <v>2019</v>
      </c>
      <c r="D110">
        <v>6</v>
      </c>
      <c r="E110">
        <v>23</v>
      </c>
      <c r="F110">
        <v>24</v>
      </c>
      <c r="G110">
        <v>1000</v>
      </c>
      <c r="H110">
        <v>24000</v>
      </c>
      <c r="I110">
        <v>21.66</v>
      </c>
      <c r="J110">
        <v>21664</v>
      </c>
      <c r="K110">
        <v>8350</v>
      </c>
      <c r="L110">
        <v>5502</v>
      </c>
      <c r="M110">
        <v>2</v>
      </c>
      <c r="N110">
        <v>2.34</v>
      </c>
      <c r="O110">
        <f>Zestaw_6[[#This Row],[Rzeczywista Ilosc Produkcji]]-Zestaw_6[[#This Row],[Ilosc Produktow Prawidlowych]]</f>
        <v>2848</v>
      </c>
      <c r="P110">
        <f>Zestaw_6[[#This Row],[Czas Naprawy]]/(Zestaw_6[[#This Row],[Ilosc Awarii]]+1)</f>
        <v>0.77999999999999992</v>
      </c>
      <c r="Q110">
        <f>(Zestaw_6[[#This Row],[Nominalny Czas Pracy]]-Zestaw_6[[#This Row],[Czas Naprawy]])/(Zestaw_6[[#This Row],[Ilosc Awarii]]+1)</f>
        <v>7.22</v>
      </c>
      <c r="R110">
        <f>Zestaw_6[[#This Row],[MTTR]]+Zestaw_6[[#This Row],[MTTF]]</f>
        <v>8</v>
      </c>
      <c r="S110">
        <f>(Zestaw_6[[#This Row],[Nominalny Czas Pracy]]-Zestaw_6[[#This Row],[Czas Naprawy]])/Zestaw_6[[#This Row],[Nominalny Czas Pracy]]</f>
        <v>0.90249999999999997</v>
      </c>
      <c r="T110">
        <f>($AA$3*Zestaw_6[[#This Row],[Rzeczywista Ilosc Produkcji]])/(Zestaw_6[[#This Row],[Rzeczywisty Czas Pracy]]+1)</f>
        <v>0.36849073256840248</v>
      </c>
      <c r="U110">
        <f>(Zestaw_6[[#This Row],[Rzeczywista Ilosc Produkcji]]-Zestaw_6[[#This Row],[Ilość defektów]])/(Zestaw_6[[#This Row],[Rzeczywista Ilosc Produkcji]]+1)</f>
        <v>0.6588432523051132</v>
      </c>
      <c r="V110">
        <f>Zestaw_6[[#This Row],[D]]*Zestaw_6[[#This Row],[E]]*Zestaw_6[[#This Row],[J]]</f>
        <v>0.21910681350241815</v>
      </c>
    </row>
    <row r="111" spans="1:22" x14ac:dyDescent="0.25">
      <c r="A111" t="s">
        <v>14</v>
      </c>
      <c r="B111" s="1">
        <v>43623</v>
      </c>
      <c r="C111">
        <v>2019</v>
      </c>
      <c r="D111">
        <v>6</v>
      </c>
      <c r="E111">
        <v>23</v>
      </c>
      <c r="F111">
        <v>24</v>
      </c>
      <c r="G111">
        <v>1000</v>
      </c>
      <c r="H111">
        <v>24000</v>
      </c>
      <c r="I111">
        <v>24</v>
      </c>
      <c r="J111">
        <v>24000</v>
      </c>
      <c r="K111">
        <v>10582</v>
      </c>
      <c r="L111">
        <v>8017</v>
      </c>
      <c r="M111">
        <v>0</v>
      </c>
      <c r="N111">
        <v>0</v>
      </c>
      <c r="O111">
        <f>Zestaw_6[[#This Row],[Rzeczywista Ilosc Produkcji]]-Zestaw_6[[#This Row],[Ilosc Produktow Prawidlowych]]</f>
        <v>2565</v>
      </c>
      <c r="P111">
        <f>Zestaw_6[[#This Row],[Czas Naprawy]]/(Zestaw_6[[#This Row],[Ilosc Awarii]]+1)</f>
        <v>0</v>
      </c>
      <c r="Q111">
        <f>(Zestaw_6[[#This Row],[Nominalny Czas Pracy]]-Zestaw_6[[#This Row],[Czas Naprawy]])/(Zestaw_6[[#This Row],[Ilosc Awarii]]+1)</f>
        <v>24</v>
      </c>
      <c r="R111">
        <f>Zestaw_6[[#This Row],[MTTR]]+Zestaw_6[[#This Row],[MTTF]]</f>
        <v>24</v>
      </c>
      <c r="S111">
        <f>(Zestaw_6[[#This Row],[Nominalny Czas Pracy]]-Zestaw_6[[#This Row],[Czas Naprawy]])/Zestaw_6[[#This Row],[Nominalny Czas Pracy]]</f>
        <v>1</v>
      </c>
      <c r="T111">
        <f>($AA$3*Zestaw_6[[#This Row],[Rzeczywista Ilosc Produkcji]])/(Zestaw_6[[#This Row],[Rzeczywisty Czas Pracy]]+1)</f>
        <v>0.42328000000000005</v>
      </c>
      <c r="U111">
        <f>(Zestaw_6[[#This Row],[Rzeczywista Ilosc Produkcji]]-Zestaw_6[[#This Row],[Ilość defektów]])/(Zestaw_6[[#This Row],[Rzeczywista Ilosc Produkcji]]+1)</f>
        <v>0.75753567041481618</v>
      </c>
      <c r="V111">
        <f>Zestaw_6[[#This Row],[D]]*Zestaw_6[[#This Row],[E]]*Zestaw_6[[#This Row],[J]]</f>
        <v>0.32064969857318343</v>
      </c>
    </row>
    <row r="112" spans="1:22" x14ac:dyDescent="0.25">
      <c r="A112" t="s">
        <v>14</v>
      </c>
      <c r="B112" s="1">
        <v>43626</v>
      </c>
      <c r="C112">
        <v>2019</v>
      </c>
      <c r="D112">
        <v>6</v>
      </c>
      <c r="E112">
        <v>24</v>
      </c>
      <c r="F112">
        <v>24</v>
      </c>
      <c r="G112">
        <v>1000</v>
      </c>
      <c r="H112">
        <v>24000</v>
      </c>
      <c r="I112">
        <v>22.81</v>
      </c>
      <c r="J112">
        <v>22806</v>
      </c>
      <c r="K112">
        <v>12628</v>
      </c>
      <c r="L112">
        <v>9214</v>
      </c>
      <c r="M112">
        <v>2</v>
      </c>
      <c r="N112">
        <v>1.19</v>
      </c>
      <c r="O112">
        <f>Zestaw_6[[#This Row],[Rzeczywista Ilosc Produkcji]]-Zestaw_6[[#This Row],[Ilosc Produktow Prawidlowych]]</f>
        <v>3414</v>
      </c>
      <c r="P112">
        <f>Zestaw_6[[#This Row],[Czas Naprawy]]/(Zestaw_6[[#This Row],[Ilosc Awarii]]+1)</f>
        <v>0.39666666666666667</v>
      </c>
      <c r="Q112">
        <f>(Zestaw_6[[#This Row],[Nominalny Czas Pracy]]-Zestaw_6[[#This Row],[Czas Naprawy]])/(Zestaw_6[[#This Row],[Ilosc Awarii]]+1)</f>
        <v>7.6033333333333326</v>
      </c>
      <c r="R112">
        <f>Zestaw_6[[#This Row],[MTTR]]+Zestaw_6[[#This Row],[MTTF]]</f>
        <v>7.9999999999999991</v>
      </c>
      <c r="S112">
        <f>(Zestaw_6[[#This Row],[Nominalny Czas Pracy]]-Zestaw_6[[#This Row],[Czas Naprawy]])/Zestaw_6[[#This Row],[Nominalny Czas Pracy]]</f>
        <v>0.95041666666666658</v>
      </c>
      <c r="T112">
        <f>($AA$3*Zestaw_6[[#This Row],[Rzeczywista Ilosc Produkcji]])/(Zestaw_6[[#This Row],[Rzeczywisty Czas Pracy]]+1)</f>
        <v>0.53036539269214622</v>
      </c>
      <c r="U112">
        <f>(Zestaw_6[[#This Row],[Rzeczywista Ilosc Produkcji]]-Zestaw_6[[#This Row],[Ilość defektów]])/(Zestaw_6[[#This Row],[Rzeczywista Ilosc Produkcji]]+1)</f>
        <v>0.72959062475255365</v>
      </c>
      <c r="V112">
        <f>Zestaw_6[[#This Row],[D]]*Zestaw_6[[#This Row],[E]]*Zestaw_6[[#This Row],[J]]</f>
        <v>0.36776336629891049</v>
      </c>
    </row>
    <row r="113" spans="1:22" x14ac:dyDescent="0.25">
      <c r="A113" t="s">
        <v>14</v>
      </c>
      <c r="B113" s="1">
        <v>43627</v>
      </c>
      <c r="C113">
        <v>2019</v>
      </c>
      <c r="D113">
        <v>6</v>
      </c>
      <c r="E113">
        <v>24</v>
      </c>
      <c r="F113">
        <v>24</v>
      </c>
      <c r="G113">
        <v>1000</v>
      </c>
      <c r="H113">
        <v>24000</v>
      </c>
      <c r="I113">
        <v>0</v>
      </c>
      <c r="J113">
        <v>0</v>
      </c>
      <c r="K113">
        <v>0</v>
      </c>
      <c r="L113">
        <v>0</v>
      </c>
      <c r="M113">
        <v>22</v>
      </c>
      <c r="N113">
        <v>24</v>
      </c>
      <c r="O113">
        <f>Zestaw_6[[#This Row],[Rzeczywista Ilosc Produkcji]]-Zestaw_6[[#This Row],[Ilosc Produktow Prawidlowych]]</f>
        <v>0</v>
      </c>
      <c r="P113">
        <f>Zestaw_6[[#This Row],[Czas Naprawy]]/(Zestaw_6[[#This Row],[Ilosc Awarii]]+1)</f>
        <v>1.0434782608695652</v>
      </c>
      <c r="Q113">
        <f>(Zestaw_6[[#This Row],[Nominalny Czas Pracy]]-Zestaw_6[[#This Row],[Czas Naprawy]])/(Zestaw_6[[#This Row],[Ilosc Awarii]]+1)</f>
        <v>0</v>
      </c>
      <c r="R113">
        <f>Zestaw_6[[#This Row],[MTTR]]+Zestaw_6[[#This Row],[MTTF]]</f>
        <v>1.0434782608695652</v>
      </c>
      <c r="S113">
        <f>(Zestaw_6[[#This Row],[Nominalny Czas Pracy]]-Zestaw_6[[#This Row],[Czas Naprawy]])/Zestaw_6[[#This Row],[Nominalny Czas Pracy]]</f>
        <v>0</v>
      </c>
      <c r="T113">
        <f>($AA$3*Zestaw_6[[#This Row],[Rzeczywista Ilosc Produkcji]])/(Zestaw_6[[#This Row],[Rzeczywisty Czas Pracy]]+1)</f>
        <v>0</v>
      </c>
      <c r="U113">
        <f>(Zestaw_6[[#This Row],[Rzeczywista Ilosc Produkcji]]-Zestaw_6[[#This Row],[Ilość defektów]])/(Zestaw_6[[#This Row],[Rzeczywista Ilosc Produkcji]]+1)</f>
        <v>0</v>
      </c>
      <c r="V113">
        <f>Zestaw_6[[#This Row],[D]]*Zestaw_6[[#This Row],[E]]*Zestaw_6[[#This Row],[J]]</f>
        <v>0</v>
      </c>
    </row>
    <row r="114" spans="1:22" x14ac:dyDescent="0.25">
      <c r="A114" t="s">
        <v>14</v>
      </c>
      <c r="B114" s="1">
        <v>43628</v>
      </c>
      <c r="C114">
        <v>2019</v>
      </c>
      <c r="D114">
        <v>6</v>
      </c>
      <c r="E114">
        <v>24</v>
      </c>
      <c r="F114">
        <v>24</v>
      </c>
      <c r="G114">
        <v>1000</v>
      </c>
      <c r="H114">
        <v>24000</v>
      </c>
      <c r="I114">
        <v>0</v>
      </c>
      <c r="J114">
        <v>0</v>
      </c>
      <c r="K114">
        <v>0</v>
      </c>
      <c r="L114">
        <v>0</v>
      </c>
      <c r="M114">
        <v>23</v>
      </c>
      <c r="N114">
        <v>24</v>
      </c>
      <c r="O114">
        <f>Zestaw_6[[#This Row],[Rzeczywista Ilosc Produkcji]]-Zestaw_6[[#This Row],[Ilosc Produktow Prawidlowych]]</f>
        <v>0</v>
      </c>
      <c r="P114">
        <f>Zestaw_6[[#This Row],[Czas Naprawy]]/(Zestaw_6[[#This Row],[Ilosc Awarii]]+1)</f>
        <v>1</v>
      </c>
      <c r="Q114">
        <f>(Zestaw_6[[#This Row],[Nominalny Czas Pracy]]-Zestaw_6[[#This Row],[Czas Naprawy]])/(Zestaw_6[[#This Row],[Ilosc Awarii]]+1)</f>
        <v>0</v>
      </c>
      <c r="R114">
        <f>Zestaw_6[[#This Row],[MTTR]]+Zestaw_6[[#This Row],[MTTF]]</f>
        <v>1</v>
      </c>
      <c r="S114">
        <f>(Zestaw_6[[#This Row],[Nominalny Czas Pracy]]-Zestaw_6[[#This Row],[Czas Naprawy]])/Zestaw_6[[#This Row],[Nominalny Czas Pracy]]</f>
        <v>0</v>
      </c>
      <c r="T114">
        <f>($AA$3*Zestaw_6[[#This Row],[Rzeczywista Ilosc Produkcji]])/(Zestaw_6[[#This Row],[Rzeczywisty Czas Pracy]]+1)</f>
        <v>0</v>
      </c>
      <c r="U114">
        <f>(Zestaw_6[[#This Row],[Rzeczywista Ilosc Produkcji]]-Zestaw_6[[#This Row],[Ilość defektów]])/(Zestaw_6[[#This Row],[Rzeczywista Ilosc Produkcji]]+1)</f>
        <v>0</v>
      </c>
      <c r="V114">
        <f>Zestaw_6[[#This Row],[D]]*Zestaw_6[[#This Row],[E]]*Zestaw_6[[#This Row],[J]]</f>
        <v>0</v>
      </c>
    </row>
    <row r="115" spans="1:22" x14ac:dyDescent="0.25">
      <c r="A115" t="s">
        <v>14</v>
      </c>
      <c r="B115" s="1">
        <v>43629</v>
      </c>
      <c r="C115">
        <v>2019</v>
      </c>
      <c r="D115">
        <v>6</v>
      </c>
      <c r="E115">
        <v>24</v>
      </c>
      <c r="F115">
        <v>24</v>
      </c>
      <c r="G115">
        <v>1000</v>
      </c>
      <c r="H115">
        <v>24000</v>
      </c>
      <c r="I115">
        <v>24</v>
      </c>
      <c r="J115">
        <v>24000</v>
      </c>
      <c r="K115">
        <v>12913</v>
      </c>
      <c r="L115">
        <v>8352</v>
      </c>
      <c r="M115">
        <v>0</v>
      </c>
      <c r="N115">
        <v>0</v>
      </c>
      <c r="O115">
        <f>Zestaw_6[[#This Row],[Rzeczywista Ilosc Produkcji]]-Zestaw_6[[#This Row],[Ilosc Produktow Prawidlowych]]</f>
        <v>4561</v>
      </c>
      <c r="P115">
        <f>Zestaw_6[[#This Row],[Czas Naprawy]]/(Zestaw_6[[#This Row],[Ilosc Awarii]]+1)</f>
        <v>0</v>
      </c>
      <c r="Q115">
        <f>(Zestaw_6[[#This Row],[Nominalny Czas Pracy]]-Zestaw_6[[#This Row],[Czas Naprawy]])/(Zestaw_6[[#This Row],[Ilosc Awarii]]+1)</f>
        <v>24</v>
      </c>
      <c r="R115">
        <f>Zestaw_6[[#This Row],[MTTR]]+Zestaw_6[[#This Row],[MTTF]]</f>
        <v>24</v>
      </c>
      <c r="S115">
        <f>(Zestaw_6[[#This Row],[Nominalny Czas Pracy]]-Zestaw_6[[#This Row],[Czas Naprawy]])/Zestaw_6[[#This Row],[Nominalny Czas Pracy]]</f>
        <v>1</v>
      </c>
      <c r="T115">
        <f>($AA$3*Zestaw_6[[#This Row],[Rzeczywista Ilosc Produkcji]])/(Zestaw_6[[#This Row],[Rzeczywisty Czas Pracy]]+1)</f>
        <v>0.51651999999999998</v>
      </c>
      <c r="U115">
        <f>(Zestaw_6[[#This Row],[Rzeczywista Ilosc Produkcji]]-Zestaw_6[[#This Row],[Ilość defektów]])/(Zestaw_6[[#This Row],[Rzeczywista Ilosc Produkcji]]+1)</f>
        <v>0.64673997212327705</v>
      </c>
      <c r="V115">
        <f>Zestaw_6[[#This Row],[D]]*Zestaw_6[[#This Row],[E]]*Zestaw_6[[#This Row],[J]]</f>
        <v>0.33405413040111503</v>
      </c>
    </row>
    <row r="116" spans="1:22" x14ac:dyDescent="0.25">
      <c r="A116" t="s">
        <v>14</v>
      </c>
      <c r="B116" s="1">
        <v>43630</v>
      </c>
      <c r="C116">
        <v>2019</v>
      </c>
      <c r="D116">
        <v>6</v>
      </c>
      <c r="E116">
        <v>24</v>
      </c>
      <c r="F116">
        <v>24</v>
      </c>
      <c r="G116">
        <v>1000</v>
      </c>
      <c r="H116">
        <v>24000</v>
      </c>
      <c r="I116">
        <v>17.71</v>
      </c>
      <c r="J116">
        <v>17713</v>
      </c>
      <c r="K116">
        <v>6093</v>
      </c>
      <c r="L116">
        <v>3699</v>
      </c>
      <c r="M116">
        <v>7</v>
      </c>
      <c r="N116">
        <v>6.29</v>
      </c>
      <c r="O116">
        <f>Zestaw_6[[#This Row],[Rzeczywista Ilosc Produkcji]]-Zestaw_6[[#This Row],[Ilosc Produktow Prawidlowych]]</f>
        <v>2394</v>
      </c>
      <c r="P116">
        <f>Zestaw_6[[#This Row],[Czas Naprawy]]/(Zestaw_6[[#This Row],[Ilosc Awarii]]+1)</f>
        <v>0.78625</v>
      </c>
      <c r="Q116">
        <f>(Zestaw_6[[#This Row],[Nominalny Czas Pracy]]-Zestaw_6[[#This Row],[Czas Naprawy]])/(Zestaw_6[[#This Row],[Ilosc Awarii]]+1)</f>
        <v>2.2137500000000001</v>
      </c>
      <c r="R116">
        <f>Zestaw_6[[#This Row],[MTTR]]+Zestaw_6[[#This Row],[MTTF]]</f>
        <v>3</v>
      </c>
      <c r="S116">
        <f>(Zestaw_6[[#This Row],[Nominalny Czas Pracy]]-Zestaw_6[[#This Row],[Czas Naprawy]])/Zestaw_6[[#This Row],[Nominalny Czas Pracy]]</f>
        <v>0.73791666666666667</v>
      </c>
      <c r="T116">
        <f>($AA$3*Zestaw_6[[#This Row],[Rzeczywista Ilosc Produkcji]])/(Zestaw_6[[#This Row],[Rzeczywisty Czas Pracy]]+1)</f>
        <v>0.32565473009086049</v>
      </c>
      <c r="U116">
        <f>(Zestaw_6[[#This Row],[Rzeczywista Ilosc Produkcji]]-Zestaw_6[[#This Row],[Ilość defektów]])/(Zestaw_6[[#This Row],[Rzeczywista Ilosc Produkcji]]+1)</f>
        <v>0.60699048244174603</v>
      </c>
      <c r="V116">
        <f>Zestaw_6[[#This Row],[D]]*Zestaw_6[[#This Row],[E]]*Zestaw_6[[#This Row],[J]]</f>
        <v>0.14586348699126125</v>
      </c>
    </row>
    <row r="117" spans="1:22" x14ac:dyDescent="0.25">
      <c r="A117" t="s">
        <v>14</v>
      </c>
      <c r="B117" s="1">
        <v>43633</v>
      </c>
      <c r="C117">
        <v>2019</v>
      </c>
      <c r="D117">
        <v>6</v>
      </c>
      <c r="E117">
        <v>25</v>
      </c>
      <c r="F117">
        <v>24</v>
      </c>
      <c r="G117">
        <v>1000</v>
      </c>
      <c r="H117">
        <v>24000</v>
      </c>
      <c r="I117">
        <v>21.65</v>
      </c>
      <c r="J117">
        <v>21648</v>
      </c>
      <c r="K117">
        <v>6827</v>
      </c>
      <c r="L117">
        <v>4500</v>
      </c>
      <c r="M117">
        <v>2</v>
      </c>
      <c r="N117">
        <v>2.35</v>
      </c>
      <c r="O117">
        <f>Zestaw_6[[#This Row],[Rzeczywista Ilosc Produkcji]]-Zestaw_6[[#This Row],[Ilosc Produktow Prawidlowych]]</f>
        <v>2327</v>
      </c>
      <c r="P117">
        <f>Zestaw_6[[#This Row],[Czas Naprawy]]/(Zestaw_6[[#This Row],[Ilosc Awarii]]+1)</f>
        <v>0.78333333333333333</v>
      </c>
      <c r="Q117">
        <f>(Zestaw_6[[#This Row],[Nominalny Czas Pracy]]-Zestaw_6[[#This Row],[Czas Naprawy]])/(Zestaw_6[[#This Row],[Ilosc Awarii]]+1)</f>
        <v>7.2166666666666659</v>
      </c>
      <c r="R117">
        <f>Zestaw_6[[#This Row],[MTTR]]+Zestaw_6[[#This Row],[MTTF]]</f>
        <v>7.9999999999999991</v>
      </c>
      <c r="S117">
        <f>(Zestaw_6[[#This Row],[Nominalny Czas Pracy]]-Zestaw_6[[#This Row],[Czas Naprawy]])/Zestaw_6[[#This Row],[Nominalny Czas Pracy]]</f>
        <v>0.90208333333333324</v>
      </c>
      <c r="T117">
        <f>($AA$3*Zestaw_6[[#This Row],[Rzeczywista Ilosc Produkcji]])/(Zestaw_6[[#This Row],[Rzeczywisty Czas Pracy]]+1)</f>
        <v>0.30141280353200883</v>
      </c>
      <c r="U117">
        <f>(Zestaw_6[[#This Row],[Rzeczywista Ilosc Produkcji]]-Zestaw_6[[#This Row],[Ilość defektów]])/(Zestaw_6[[#This Row],[Rzeczywista Ilosc Produkcji]]+1)</f>
        <v>0.65905096660808438</v>
      </c>
      <c r="V117">
        <f>Zestaw_6[[#This Row],[D]]*Zestaw_6[[#This Row],[E]]*Zestaw_6[[#This Row],[J]]</f>
        <v>0.17919560622989869</v>
      </c>
    </row>
    <row r="118" spans="1:22" x14ac:dyDescent="0.25">
      <c r="A118" t="s">
        <v>14</v>
      </c>
      <c r="B118" s="1">
        <v>43634</v>
      </c>
      <c r="C118">
        <v>2019</v>
      </c>
      <c r="D118">
        <v>6</v>
      </c>
      <c r="E118">
        <v>25</v>
      </c>
      <c r="F118">
        <v>24</v>
      </c>
      <c r="G118">
        <v>1000</v>
      </c>
      <c r="H118">
        <v>24000</v>
      </c>
      <c r="I118">
        <v>16.23</v>
      </c>
      <c r="J118">
        <v>16227</v>
      </c>
      <c r="K118">
        <v>5042</v>
      </c>
      <c r="L118">
        <v>3645</v>
      </c>
      <c r="M118">
        <v>7</v>
      </c>
      <c r="N118">
        <v>7.77</v>
      </c>
      <c r="O118">
        <f>Zestaw_6[[#This Row],[Rzeczywista Ilosc Produkcji]]-Zestaw_6[[#This Row],[Ilosc Produktow Prawidlowych]]</f>
        <v>1397</v>
      </c>
      <c r="P118">
        <f>Zestaw_6[[#This Row],[Czas Naprawy]]/(Zestaw_6[[#This Row],[Ilosc Awarii]]+1)</f>
        <v>0.97124999999999995</v>
      </c>
      <c r="Q118">
        <f>(Zestaw_6[[#This Row],[Nominalny Czas Pracy]]-Zestaw_6[[#This Row],[Czas Naprawy]])/(Zestaw_6[[#This Row],[Ilosc Awarii]]+1)</f>
        <v>2.0287500000000001</v>
      </c>
      <c r="R118">
        <f>Zestaw_6[[#This Row],[MTTR]]+Zestaw_6[[#This Row],[MTTF]]</f>
        <v>3</v>
      </c>
      <c r="S118">
        <f>(Zestaw_6[[#This Row],[Nominalny Czas Pracy]]-Zestaw_6[[#This Row],[Czas Naprawy]])/Zestaw_6[[#This Row],[Nominalny Czas Pracy]]</f>
        <v>0.67625000000000002</v>
      </c>
      <c r="T118">
        <f>($AA$3*Zestaw_6[[#This Row],[Rzeczywista Ilosc Produkcji]])/(Zestaw_6[[#This Row],[Rzeczywisty Czas Pracy]]+1)</f>
        <v>0.29262913522925127</v>
      </c>
      <c r="U118">
        <f>(Zestaw_6[[#This Row],[Rzeczywista Ilosc Produkcji]]-Zestaw_6[[#This Row],[Ilość defektów]])/(Zestaw_6[[#This Row],[Rzeczywista Ilosc Produkcji]]+1)</f>
        <v>0.72278405710886373</v>
      </c>
      <c r="V118">
        <f>Zestaw_6[[#This Row],[D]]*Zestaw_6[[#This Row],[E]]*Zestaw_6[[#This Row],[J]]</f>
        <v>0.14303206426473475</v>
      </c>
    </row>
    <row r="119" spans="1:22" x14ac:dyDescent="0.25">
      <c r="A119" t="s">
        <v>14</v>
      </c>
      <c r="B119" s="1">
        <v>43635</v>
      </c>
      <c r="C119">
        <v>2019</v>
      </c>
      <c r="D119">
        <v>6</v>
      </c>
      <c r="E119">
        <v>25</v>
      </c>
      <c r="F119">
        <v>24</v>
      </c>
      <c r="G119">
        <v>1000</v>
      </c>
      <c r="H119">
        <v>24000</v>
      </c>
      <c r="I119">
        <v>20.94</v>
      </c>
      <c r="J119">
        <v>20943</v>
      </c>
      <c r="K119">
        <v>7453</v>
      </c>
      <c r="L119">
        <v>5336</v>
      </c>
      <c r="M119">
        <v>3</v>
      </c>
      <c r="N119">
        <v>3.06</v>
      </c>
      <c r="O119">
        <f>Zestaw_6[[#This Row],[Rzeczywista Ilosc Produkcji]]-Zestaw_6[[#This Row],[Ilosc Produktow Prawidlowych]]</f>
        <v>2117</v>
      </c>
      <c r="P119">
        <f>Zestaw_6[[#This Row],[Czas Naprawy]]/(Zestaw_6[[#This Row],[Ilosc Awarii]]+1)</f>
        <v>0.76500000000000001</v>
      </c>
      <c r="Q119">
        <f>(Zestaw_6[[#This Row],[Nominalny Czas Pracy]]-Zestaw_6[[#This Row],[Czas Naprawy]])/(Zestaw_6[[#This Row],[Ilosc Awarii]]+1)</f>
        <v>5.2350000000000003</v>
      </c>
      <c r="R119">
        <f>Zestaw_6[[#This Row],[MTTR]]+Zestaw_6[[#This Row],[MTTF]]</f>
        <v>6</v>
      </c>
      <c r="S119">
        <f>(Zestaw_6[[#This Row],[Nominalny Czas Pracy]]-Zestaw_6[[#This Row],[Czas Naprawy]])/Zestaw_6[[#This Row],[Nominalny Czas Pracy]]</f>
        <v>0.87250000000000005</v>
      </c>
      <c r="T119">
        <f>($AA$3*Zestaw_6[[#This Row],[Rzeczywista Ilosc Produkcji]])/(Zestaw_6[[#This Row],[Rzeczywisty Czas Pracy]]+1)</f>
        <v>0.33969917958067458</v>
      </c>
      <c r="U119">
        <f>(Zestaw_6[[#This Row],[Rzeczywista Ilosc Produkcji]]-Zestaw_6[[#This Row],[Ilość defektów]])/(Zestaw_6[[#This Row],[Rzeczywista Ilosc Produkcji]]+1)</f>
        <v>0.71585725784813525</v>
      </c>
      <c r="V119">
        <f>Zestaw_6[[#This Row],[D]]*Zestaw_6[[#This Row],[E]]*Zestaw_6[[#This Row],[J]]</f>
        <v>0.21217116748142792</v>
      </c>
    </row>
    <row r="120" spans="1:22" x14ac:dyDescent="0.25">
      <c r="A120" t="s">
        <v>14</v>
      </c>
      <c r="B120" s="1">
        <v>43637</v>
      </c>
      <c r="C120">
        <v>2019</v>
      </c>
      <c r="D120">
        <v>6</v>
      </c>
      <c r="E120">
        <v>25</v>
      </c>
      <c r="F120">
        <v>24</v>
      </c>
      <c r="G120">
        <v>1000</v>
      </c>
      <c r="H120">
        <v>24000</v>
      </c>
      <c r="I120">
        <v>19.600000000000001</v>
      </c>
      <c r="J120">
        <v>19604</v>
      </c>
      <c r="K120">
        <v>11047</v>
      </c>
      <c r="L120">
        <v>8552</v>
      </c>
      <c r="M120">
        <v>4</v>
      </c>
      <c r="N120">
        <v>4.4000000000000004</v>
      </c>
      <c r="O120">
        <f>Zestaw_6[[#This Row],[Rzeczywista Ilosc Produkcji]]-Zestaw_6[[#This Row],[Ilosc Produktow Prawidlowych]]</f>
        <v>2495</v>
      </c>
      <c r="P120">
        <f>Zestaw_6[[#This Row],[Czas Naprawy]]/(Zestaw_6[[#This Row],[Ilosc Awarii]]+1)</f>
        <v>0.88000000000000012</v>
      </c>
      <c r="Q120">
        <f>(Zestaw_6[[#This Row],[Nominalny Czas Pracy]]-Zestaw_6[[#This Row],[Czas Naprawy]])/(Zestaw_6[[#This Row],[Ilosc Awarii]]+1)</f>
        <v>3.9200000000000004</v>
      </c>
      <c r="R120">
        <f>Zestaw_6[[#This Row],[MTTR]]+Zestaw_6[[#This Row],[MTTF]]</f>
        <v>4.8000000000000007</v>
      </c>
      <c r="S120">
        <f>(Zestaw_6[[#This Row],[Nominalny Czas Pracy]]-Zestaw_6[[#This Row],[Czas Naprawy]])/Zestaw_6[[#This Row],[Nominalny Czas Pracy]]</f>
        <v>0.81666666666666676</v>
      </c>
      <c r="T120">
        <f>($AA$3*Zestaw_6[[#This Row],[Rzeczywista Ilosc Produkcji]])/(Zestaw_6[[#This Row],[Rzeczywisty Czas Pracy]]+1)</f>
        <v>0.53626213592233007</v>
      </c>
      <c r="U120">
        <f>(Zestaw_6[[#This Row],[Rzeczywista Ilosc Produkcji]]-Zestaw_6[[#This Row],[Ilość defektów]])/(Zestaw_6[[#This Row],[Rzeczywista Ilosc Produkcji]]+1)</f>
        <v>0.77407675597393188</v>
      </c>
      <c r="V120">
        <f>Zestaw_6[[#This Row],[D]]*Zestaw_6[[#This Row],[E]]*Zestaw_6[[#This Row],[J]]</f>
        <v>0.33900491119656734</v>
      </c>
    </row>
    <row r="121" spans="1:22" x14ac:dyDescent="0.25">
      <c r="A121" t="s">
        <v>14</v>
      </c>
      <c r="B121" s="1">
        <v>43640</v>
      </c>
      <c r="C121">
        <v>2019</v>
      </c>
      <c r="D121">
        <v>6</v>
      </c>
      <c r="E121">
        <v>26</v>
      </c>
      <c r="F121">
        <v>24</v>
      </c>
      <c r="G121">
        <v>1000</v>
      </c>
      <c r="H121">
        <v>24000</v>
      </c>
      <c r="I121">
        <v>24</v>
      </c>
      <c r="J121">
        <v>24000</v>
      </c>
      <c r="K121">
        <v>7613</v>
      </c>
      <c r="L121">
        <v>5481</v>
      </c>
      <c r="M121">
        <v>0</v>
      </c>
      <c r="N121">
        <v>0</v>
      </c>
      <c r="O121">
        <f>Zestaw_6[[#This Row],[Rzeczywista Ilosc Produkcji]]-Zestaw_6[[#This Row],[Ilosc Produktow Prawidlowych]]</f>
        <v>2132</v>
      </c>
      <c r="P121">
        <f>Zestaw_6[[#This Row],[Czas Naprawy]]/(Zestaw_6[[#This Row],[Ilosc Awarii]]+1)</f>
        <v>0</v>
      </c>
      <c r="Q121">
        <f>(Zestaw_6[[#This Row],[Nominalny Czas Pracy]]-Zestaw_6[[#This Row],[Czas Naprawy]])/(Zestaw_6[[#This Row],[Ilosc Awarii]]+1)</f>
        <v>24</v>
      </c>
      <c r="R121">
        <f>Zestaw_6[[#This Row],[MTTR]]+Zestaw_6[[#This Row],[MTTF]]</f>
        <v>24</v>
      </c>
      <c r="S121">
        <f>(Zestaw_6[[#This Row],[Nominalny Czas Pracy]]-Zestaw_6[[#This Row],[Czas Naprawy]])/Zestaw_6[[#This Row],[Nominalny Czas Pracy]]</f>
        <v>1</v>
      </c>
      <c r="T121">
        <f>($AA$3*Zestaw_6[[#This Row],[Rzeczywista Ilosc Produkcji]])/(Zestaw_6[[#This Row],[Rzeczywisty Czas Pracy]]+1)</f>
        <v>0.30452000000000001</v>
      </c>
      <c r="U121">
        <f>(Zestaw_6[[#This Row],[Rzeczywista Ilosc Produkcji]]-Zestaw_6[[#This Row],[Ilość defektów]])/(Zestaw_6[[#This Row],[Rzeczywista Ilosc Produkcji]]+1)</f>
        <v>0.71985815602836878</v>
      </c>
      <c r="V121">
        <f>Zestaw_6[[#This Row],[D]]*Zestaw_6[[#This Row],[E]]*Zestaw_6[[#This Row],[J]]</f>
        <v>0.21921120567375887</v>
      </c>
    </row>
    <row r="122" spans="1:22" x14ac:dyDescent="0.25">
      <c r="A122" t="s">
        <v>14</v>
      </c>
      <c r="B122" s="1">
        <v>43641</v>
      </c>
      <c r="C122">
        <v>2019</v>
      </c>
      <c r="D122">
        <v>6</v>
      </c>
      <c r="E122">
        <v>26</v>
      </c>
      <c r="F122">
        <v>24</v>
      </c>
      <c r="G122">
        <v>1000</v>
      </c>
      <c r="H122">
        <v>24000</v>
      </c>
      <c r="I122">
        <v>17.77</v>
      </c>
      <c r="J122">
        <v>17771</v>
      </c>
      <c r="K122">
        <v>7956</v>
      </c>
      <c r="L122">
        <v>7956</v>
      </c>
      <c r="M122">
        <v>7</v>
      </c>
      <c r="N122">
        <v>6.23</v>
      </c>
      <c r="O122">
        <f>Zestaw_6[[#This Row],[Rzeczywista Ilosc Produkcji]]-Zestaw_6[[#This Row],[Ilosc Produktow Prawidlowych]]</f>
        <v>0</v>
      </c>
      <c r="P122">
        <f>Zestaw_6[[#This Row],[Czas Naprawy]]/(Zestaw_6[[#This Row],[Ilosc Awarii]]+1)</f>
        <v>0.77875000000000005</v>
      </c>
      <c r="Q122">
        <f>(Zestaw_6[[#This Row],[Nominalny Czas Pracy]]-Zestaw_6[[#This Row],[Czas Naprawy]])/(Zestaw_6[[#This Row],[Ilosc Awarii]]+1)</f>
        <v>2.2212499999999999</v>
      </c>
      <c r="R122">
        <f>Zestaw_6[[#This Row],[MTTR]]+Zestaw_6[[#This Row],[MTTF]]</f>
        <v>3</v>
      </c>
      <c r="S122">
        <f>(Zestaw_6[[#This Row],[Nominalny Czas Pracy]]-Zestaw_6[[#This Row],[Czas Naprawy]])/Zestaw_6[[#This Row],[Nominalny Czas Pracy]]</f>
        <v>0.74041666666666661</v>
      </c>
      <c r="T122">
        <f>($AA$3*Zestaw_6[[#This Row],[Rzeczywista Ilosc Produkcji]])/(Zestaw_6[[#This Row],[Rzeczywisty Czas Pracy]]+1)</f>
        <v>0.4238678742674481</v>
      </c>
      <c r="U122">
        <f>(Zestaw_6[[#This Row],[Rzeczywista Ilosc Produkcji]]-Zestaw_6[[#This Row],[Ilość defektów]])/(Zestaw_6[[#This Row],[Rzeczywista Ilosc Produkcji]]+1)</f>
        <v>0.99987432449415614</v>
      </c>
      <c r="V122">
        <f>Zestaw_6[[#This Row],[D]]*Zestaw_6[[#This Row],[E]]*Zestaw_6[[#This Row],[J]]</f>
        <v>0.3137993967173987</v>
      </c>
    </row>
    <row r="123" spans="1:22" x14ac:dyDescent="0.25">
      <c r="A123" t="s">
        <v>14</v>
      </c>
      <c r="B123" s="1">
        <v>43642</v>
      </c>
      <c r="C123">
        <v>2019</v>
      </c>
      <c r="D123">
        <v>6</v>
      </c>
      <c r="E123">
        <v>26</v>
      </c>
      <c r="F123">
        <v>24</v>
      </c>
      <c r="G123">
        <v>1000</v>
      </c>
      <c r="H123">
        <v>24000</v>
      </c>
      <c r="I123">
        <v>0</v>
      </c>
      <c r="J123">
        <v>0</v>
      </c>
      <c r="K123">
        <v>0</v>
      </c>
      <c r="L123">
        <v>0</v>
      </c>
      <c r="M123">
        <v>23</v>
      </c>
      <c r="N123">
        <v>24</v>
      </c>
      <c r="O123">
        <f>Zestaw_6[[#This Row],[Rzeczywista Ilosc Produkcji]]-Zestaw_6[[#This Row],[Ilosc Produktow Prawidlowych]]</f>
        <v>0</v>
      </c>
      <c r="P123">
        <f>Zestaw_6[[#This Row],[Czas Naprawy]]/(Zestaw_6[[#This Row],[Ilosc Awarii]]+1)</f>
        <v>1</v>
      </c>
      <c r="Q123">
        <f>(Zestaw_6[[#This Row],[Nominalny Czas Pracy]]-Zestaw_6[[#This Row],[Czas Naprawy]])/(Zestaw_6[[#This Row],[Ilosc Awarii]]+1)</f>
        <v>0</v>
      </c>
      <c r="R123">
        <f>Zestaw_6[[#This Row],[MTTR]]+Zestaw_6[[#This Row],[MTTF]]</f>
        <v>1</v>
      </c>
      <c r="S123">
        <f>(Zestaw_6[[#This Row],[Nominalny Czas Pracy]]-Zestaw_6[[#This Row],[Czas Naprawy]])/Zestaw_6[[#This Row],[Nominalny Czas Pracy]]</f>
        <v>0</v>
      </c>
      <c r="T123">
        <f>($AA$3*Zestaw_6[[#This Row],[Rzeczywista Ilosc Produkcji]])/(Zestaw_6[[#This Row],[Rzeczywisty Czas Pracy]]+1)</f>
        <v>0</v>
      </c>
      <c r="U123">
        <f>(Zestaw_6[[#This Row],[Rzeczywista Ilosc Produkcji]]-Zestaw_6[[#This Row],[Ilość defektów]])/(Zestaw_6[[#This Row],[Rzeczywista Ilosc Produkcji]]+1)</f>
        <v>0</v>
      </c>
      <c r="V123">
        <f>Zestaw_6[[#This Row],[D]]*Zestaw_6[[#This Row],[E]]*Zestaw_6[[#This Row],[J]]</f>
        <v>0</v>
      </c>
    </row>
    <row r="124" spans="1:22" x14ac:dyDescent="0.25">
      <c r="A124" t="s">
        <v>14</v>
      </c>
      <c r="B124" s="1">
        <v>43643</v>
      </c>
      <c r="C124">
        <v>2019</v>
      </c>
      <c r="D124">
        <v>6</v>
      </c>
      <c r="E124">
        <v>26</v>
      </c>
      <c r="F124">
        <v>24</v>
      </c>
      <c r="G124">
        <v>1000</v>
      </c>
      <c r="H124">
        <v>24000</v>
      </c>
      <c r="I124">
        <v>18.78</v>
      </c>
      <c r="J124">
        <v>18780</v>
      </c>
      <c r="K124">
        <v>0</v>
      </c>
      <c r="L124">
        <v>0</v>
      </c>
      <c r="M124">
        <v>5</v>
      </c>
      <c r="N124">
        <v>5.22</v>
      </c>
      <c r="O124">
        <f>Zestaw_6[[#This Row],[Rzeczywista Ilosc Produkcji]]-Zestaw_6[[#This Row],[Ilosc Produktow Prawidlowych]]</f>
        <v>0</v>
      </c>
      <c r="P124">
        <f>Zestaw_6[[#This Row],[Czas Naprawy]]/(Zestaw_6[[#This Row],[Ilosc Awarii]]+1)</f>
        <v>0.87</v>
      </c>
      <c r="Q124">
        <f>(Zestaw_6[[#This Row],[Nominalny Czas Pracy]]-Zestaw_6[[#This Row],[Czas Naprawy]])/(Zestaw_6[[#This Row],[Ilosc Awarii]]+1)</f>
        <v>3.1300000000000003</v>
      </c>
      <c r="R124">
        <f>Zestaw_6[[#This Row],[MTTR]]+Zestaw_6[[#This Row],[MTTF]]</f>
        <v>4</v>
      </c>
      <c r="S124">
        <f>(Zestaw_6[[#This Row],[Nominalny Czas Pracy]]-Zestaw_6[[#This Row],[Czas Naprawy]])/Zestaw_6[[#This Row],[Nominalny Czas Pracy]]</f>
        <v>0.78250000000000008</v>
      </c>
      <c r="T124">
        <f>($AA$3*Zestaw_6[[#This Row],[Rzeczywista Ilosc Produkcji]])/(Zestaw_6[[#This Row],[Rzeczywisty Czas Pracy]]+1)</f>
        <v>0</v>
      </c>
      <c r="U124">
        <f>(Zestaw_6[[#This Row],[Rzeczywista Ilosc Produkcji]]-Zestaw_6[[#This Row],[Ilość defektów]])/(Zestaw_6[[#This Row],[Rzeczywista Ilosc Produkcji]]+1)</f>
        <v>0</v>
      </c>
      <c r="V124">
        <f>Zestaw_6[[#This Row],[D]]*Zestaw_6[[#This Row],[E]]*Zestaw_6[[#This Row],[J]]</f>
        <v>0</v>
      </c>
    </row>
    <row r="125" spans="1:22" x14ac:dyDescent="0.25">
      <c r="A125" t="s">
        <v>14</v>
      </c>
      <c r="B125" s="1">
        <v>43644</v>
      </c>
      <c r="C125">
        <v>2019</v>
      </c>
      <c r="D125">
        <v>6</v>
      </c>
      <c r="E125">
        <v>26</v>
      </c>
      <c r="F125">
        <v>24</v>
      </c>
      <c r="G125">
        <v>1000</v>
      </c>
      <c r="H125">
        <v>24000</v>
      </c>
      <c r="I125">
        <v>18.7</v>
      </c>
      <c r="J125">
        <v>18695</v>
      </c>
      <c r="K125">
        <v>10292</v>
      </c>
      <c r="L125">
        <v>8008</v>
      </c>
      <c r="M125">
        <v>5</v>
      </c>
      <c r="N125">
        <v>5.3</v>
      </c>
      <c r="O125">
        <f>Zestaw_6[[#This Row],[Rzeczywista Ilosc Produkcji]]-Zestaw_6[[#This Row],[Ilosc Produktow Prawidlowych]]</f>
        <v>2284</v>
      </c>
      <c r="P125">
        <f>Zestaw_6[[#This Row],[Czas Naprawy]]/(Zestaw_6[[#This Row],[Ilosc Awarii]]+1)</f>
        <v>0.8833333333333333</v>
      </c>
      <c r="Q125">
        <f>(Zestaw_6[[#This Row],[Nominalny Czas Pracy]]-Zestaw_6[[#This Row],[Czas Naprawy]])/(Zestaw_6[[#This Row],[Ilosc Awarii]]+1)</f>
        <v>3.1166666666666667</v>
      </c>
      <c r="R125">
        <f>Zestaw_6[[#This Row],[MTTR]]+Zestaw_6[[#This Row],[MTTF]]</f>
        <v>4</v>
      </c>
      <c r="S125">
        <f>(Zestaw_6[[#This Row],[Nominalny Czas Pracy]]-Zestaw_6[[#This Row],[Czas Naprawy]])/Zestaw_6[[#This Row],[Nominalny Czas Pracy]]</f>
        <v>0.77916666666666667</v>
      </c>
      <c r="T125">
        <f>($AA$3*Zestaw_6[[#This Row],[Rzeczywista Ilosc Produkcji]])/(Zestaw_6[[#This Row],[Rzeczywisty Czas Pracy]]+1)</f>
        <v>0.52243654822335028</v>
      </c>
      <c r="U125">
        <f>(Zestaw_6[[#This Row],[Rzeczywista Ilosc Produkcji]]-Zestaw_6[[#This Row],[Ilość defektów]])/(Zestaw_6[[#This Row],[Rzeczywista Ilosc Produkcji]]+1)</f>
        <v>0.77800446905664045</v>
      </c>
      <c r="V125">
        <f>Zestaw_6[[#This Row],[D]]*Zestaw_6[[#This Row],[E]]*Zestaw_6[[#This Row],[J]]</f>
        <v>0.31669850109227715</v>
      </c>
    </row>
    <row r="126" spans="1:22" x14ac:dyDescent="0.25">
      <c r="A126" t="s">
        <v>14</v>
      </c>
      <c r="B126" s="1">
        <v>43647</v>
      </c>
      <c r="C126">
        <v>2019</v>
      </c>
      <c r="D126">
        <v>7</v>
      </c>
      <c r="E126">
        <v>27</v>
      </c>
      <c r="F126">
        <v>24</v>
      </c>
      <c r="G126">
        <v>1000</v>
      </c>
      <c r="H126">
        <v>24000</v>
      </c>
      <c r="I126">
        <v>18.47</v>
      </c>
      <c r="J126">
        <v>18468</v>
      </c>
      <c r="K126">
        <v>0</v>
      </c>
      <c r="L126">
        <v>0</v>
      </c>
      <c r="M126">
        <v>6</v>
      </c>
      <c r="N126">
        <v>5.53</v>
      </c>
      <c r="O126">
        <f>Zestaw_6[[#This Row],[Rzeczywista Ilosc Produkcji]]-Zestaw_6[[#This Row],[Ilosc Produktow Prawidlowych]]</f>
        <v>0</v>
      </c>
      <c r="P126">
        <f>Zestaw_6[[#This Row],[Czas Naprawy]]/(Zestaw_6[[#This Row],[Ilosc Awarii]]+1)</f>
        <v>0.79</v>
      </c>
      <c r="Q126">
        <f>(Zestaw_6[[#This Row],[Nominalny Czas Pracy]]-Zestaw_6[[#This Row],[Czas Naprawy]])/(Zestaw_6[[#This Row],[Ilosc Awarii]]+1)</f>
        <v>2.6385714285714283</v>
      </c>
      <c r="R126">
        <f>Zestaw_6[[#This Row],[MTTR]]+Zestaw_6[[#This Row],[MTTF]]</f>
        <v>3.4285714285714284</v>
      </c>
      <c r="S126">
        <f>(Zestaw_6[[#This Row],[Nominalny Czas Pracy]]-Zestaw_6[[#This Row],[Czas Naprawy]])/Zestaw_6[[#This Row],[Nominalny Czas Pracy]]</f>
        <v>0.76958333333333329</v>
      </c>
      <c r="T126">
        <f>($AA$3*Zestaw_6[[#This Row],[Rzeczywista Ilosc Produkcji]])/(Zestaw_6[[#This Row],[Rzeczywisty Czas Pracy]]+1)</f>
        <v>0</v>
      </c>
      <c r="U126">
        <f>(Zestaw_6[[#This Row],[Rzeczywista Ilosc Produkcji]]-Zestaw_6[[#This Row],[Ilość defektów]])/(Zestaw_6[[#This Row],[Rzeczywista Ilosc Produkcji]]+1)</f>
        <v>0</v>
      </c>
      <c r="V126">
        <f>Zestaw_6[[#This Row],[D]]*Zestaw_6[[#This Row],[E]]*Zestaw_6[[#This Row],[J]]</f>
        <v>0</v>
      </c>
    </row>
    <row r="127" spans="1:22" x14ac:dyDescent="0.25">
      <c r="A127" t="s">
        <v>14</v>
      </c>
      <c r="B127" s="1">
        <v>43648</v>
      </c>
      <c r="C127">
        <v>2019</v>
      </c>
      <c r="D127">
        <v>7</v>
      </c>
      <c r="E127">
        <v>27</v>
      </c>
      <c r="F127">
        <v>24</v>
      </c>
      <c r="G127">
        <v>1000</v>
      </c>
      <c r="H127">
        <v>24000</v>
      </c>
      <c r="I127">
        <v>20.079999999999998</v>
      </c>
      <c r="J127">
        <v>20085</v>
      </c>
      <c r="K127">
        <v>0</v>
      </c>
      <c r="L127">
        <v>0</v>
      </c>
      <c r="M127">
        <v>4</v>
      </c>
      <c r="N127">
        <v>3.92</v>
      </c>
      <c r="O127">
        <f>Zestaw_6[[#This Row],[Rzeczywista Ilosc Produkcji]]-Zestaw_6[[#This Row],[Ilosc Produktow Prawidlowych]]</f>
        <v>0</v>
      </c>
      <c r="P127">
        <f>Zestaw_6[[#This Row],[Czas Naprawy]]/(Zestaw_6[[#This Row],[Ilosc Awarii]]+1)</f>
        <v>0.78400000000000003</v>
      </c>
      <c r="Q127">
        <f>(Zestaw_6[[#This Row],[Nominalny Czas Pracy]]-Zestaw_6[[#This Row],[Czas Naprawy]])/(Zestaw_6[[#This Row],[Ilosc Awarii]]+1)</f>
        <v>4.016</v>
      </c>
      <c r="R127">
        <f>Zestaw_6[[#This Row],[MTTR]]+Zestaw_6[[#This Row],[MTTF]]</f>
        <v>4.8</v>
      </c>
      <c r="S127">
        <f>(Zestaw_6[[#This Row],[Nominalny Czas Pracy]]-Zestaw_6[[#This Row],[Czas Naprawy]])/Zestaw_6[[#This Row],[Nominalny Czas Pracy]]</f>
        <v>0.83666666666666656</v>
      </c>
      <c r="T127">
        <f>($AA$3*Zestaw_6[[#This Row],[Rzeczywista Ilosc Produkcji]])/(Zestaw_6[[#This Row],[Rzeczywisty Czas Pracy]]+1)</f>
        <v>0</v>
      </c>
      <c r="U127">
        <f>(Zestaw_6[[#This Row],[Rzeczywista Ilosc Produkcji]]-Zestaw_6[[#This Row],[Ilość defektów]])/(Zestaw_6[[#This Row],[Rzeczywista Ilosc Produkcji]]+1)</f>
        <v>0</v>
      </c>
      <c r="V127">
        <f>Zestaw_6[[#This Row],[D]]*Zestaw_6[[#This Row],[E]]*Zestaw_6[[#This Row],[J]]</f>
        <v>0</v>
      </c>
    </row>
    <row r="128" spans="1:22" x14ac:dyDescent="0.25">
      <c r="A128" t="s">
        <v>14</v>
      </c>
      <c r="B128" s="1">
        <v>43649</v>
      </c>
      <c r="C128">
        <v>2019</v>
      </c>
      <c r="D128">
        <v>7</v>
      </c>
      <c r="E128">
        <v>27</v>
      </c>
      <c r="F128">
        <v>24</v>
      </c>
      <c r="G128">
        <v>1000</v>
      </c>
      <c r="H128">
        <v>24000</v>
      </c>
      <c r="I128">
        <v>14.51</v>
      </c>
      <c r="J128">
        <v>14512</v>
      </c>
      <c r="K128">
        <v>4913</v>
      </c>
      <c r="L128">
        <v>3033</v>
      </c>
      <c r="M128">
        <v>8</v>
      </c>
      <c r="N128">
        <v>9.49</v>
      </c>
      <c r="O128">
        <f>Zestaw_6[[#This Row],[Rzeczywista Ilosc Produkcji]]-Zestaw_6[[#This Row],[Ilosc Produktow Prawidlowych]]</f>
        <v>1880</v>
      </c>
      <c r="P128">
        <f>Zestaw_6[[#This Row],[Czas Naprawy]]/(Zestaw_6[[#This Row],[Ilosc Awarii]]+1)</f>
        <v>1.0544444444444445</v>
      </c>
      <c r="Q128">
        <f>(Zestaw_6[[#This Row],[Nominalny Czas Pracy]]-Zestaw_6[[#This Row],[Czas Naprawy]])/(Zestaw_6[[#This Row],[Ilosc Awarii]]+1)</f>
        <v>1.6122222222222222</v>
      </c>
      <c r="R128">
        <f>Zestaw_6[[#This Row],[MTTR]]+Zestaw_6[[#This Row],[MTTF]]</f>
        <v>2.666666666666667</v>
      </c>
      <c r="S128">
        <f>(Zestaw_6[[#This Row],[Nominalny Czas Pracy]]-Zestaw_6[[#This Row],[Czas Naprawy]])/Zestaw_6[[#This Row],[Nominalny Czas Pracy]]</f>
        <v>0.60458333333333336</v>
      </c>
      <c r="T128">
        <f>($AA$3*Zestaw_6[[#This Row],[Rzeczywista Ilosc Produkcji]])/(Zestaw_6[[#This Row],[Rzeczywisty Czas Pracy]]+1)</f>
        <v>0.31676337846550617</v>
      </c>
      <c r="U128">
        <f>(Zestaw_6[[#This Row],[Rzeczywista Ilosc Produkcji]]-Zestaw_6[[#This Row],[Ilość defektów]])/(Zestaw_6[[#This Row],[Rzeczywista Ilosc Produkcji]]+1)</f>
        <v>0.61721611721611724</v>
      </c>
      <c r="V128">
        <f>Zestaw_6[[#This Row],[D]]*Zestaw_6[[#This Row],[E]]*Zestaw_6[[#This Row],[J]]</f>
        <v>0.11820297172291856</v>
      </c>
    </row>
    <row r="129" spans="1:22" x14ac:dyDescent="0.25">
      <c r="A129" t="s">
        <v>14</v>
      </c>
      <c r="B129" s="1">
        <v>43650</v>
      </c>
      <c r="C129">
        <v>2019</v>
      </c>
      <c r="D129">
        <v>7</v>
      </c>
      <c r="E129">
        <v>27</v>
      </c>
      <c r="F129">
        <v>24</v>
      </c>
      <c r="G129">
        <v>1000</v>
      </c>
      <c r="H129">
        <v>24000</v>
      </c>
      <c r="I129">
        <v>20.6</v>
      </c>
      <c r="J129">
        <v>20605</v>
      </c>
      <c r="K129">
        <v>11998</v>
      </c>
      <c r="L129">
        <v>7335</v>
      </c>
      <c r="M129">
        <v>3</v>
      </c>
      <c r="N129">
        <v>3.4</v>
      </c>
      <c r="O129">
        <f>Zestaw_6[[#This Row],[Rzeczywista Ilosc Produkcji]]-Zestaw_6[[#This Row],[Ilosc Produktow Prawidlowych]]</f>
        <v>4663</v>
      </c>
      <c r="P129">
        <f>Zestaw_6[[#This Row],[Czas Naprawy]]/(Zestaw_6[[#This Row],[Ilosc Awarii]]+1)</f>
        <v>0.85</v>
      </c>
      <c r="Q129">
        <f>(Zestaw_6[[#This Row],[Nominalny Czas Pracy]]-Zestaw_6[[#This Row],[Czas Naprawy]])/(Zestaw_6[[#This Row],[Ilosc Awarii]]+1)</f>
        <v>5.15</v>
      </c>
      <c r="R129">
        <f>Zestaw_6[[#This Row],[MTTR]]+Zestaw_6[[#This Row],[MTTF]]</f>
        <v>6</v>
      </c>
      <c r="S129">
        <f>(Zestaw_6[[#This Row],[Nominalny Czas Pracy]]-Zestaw_6[[#This Row],[Czas Naprawy]])/Zestaw_6[[#This Row],[Nominalny Czas Pracy]]</f>
        <v>0.85833333333333339</v>
      </c>
      <c r="T129">
        <f>($AA$3*Zestaw_6[[#This Row],[Rzeczywista Ilosc Produkcji]])/(Zestaw_6[[#This Row],[Rzeczywisty Czas Pracy]]+1)</f>
        <v>0.55546296296296294</v>
      </c>
      <c r="U129">
        <f>(Zestaw_6[[#This Row],[Rzeczywista Ilosc Produkcji]]-Zestaw_6[[#This Row],[Ilość defektów]])/(Zestaw_6[[#This Row],[Rzeczywista Ilosc Produkcji]]+1)</f>
        <v>0.61130094174514538</v>
      </c>
      <c r="V129">
        <f>Zestaw_6[[#This Row],[D]]*Zestaw_6[[#This Row],[E]]*Zestaw_6[[#This Row],[J]]</f>
        <v>0.29145140277893528</v>
      </c>
    </row>
    <row r="130" spans="1:22" x14ac:dyDescent="0.25">
      <c r="A130" t="s">
        <v>14</v>
      </c>
      <c r="B130" s="1">
        <v>43651</v>
      </c>
      <c r="C130">
        <v>2019</v>
      </c>
      <c r="D130">
        <v>7</v>
      </c>
      <c r="E130">
        <v>27</v>
      </c>
      <c r="F130">
        <v>24</v>
      </c>
      <c r="G130">
        <v>1000</v>
      </c>
      <c r="H130">
        <v>24000</v>
      </c>
      <c r="I130">
        <v>20.28</v>
      </c>
      <c r="J130">
        <v>20285</v>
      </c>
      <c r="K130">
        <v>7952</v>
      </c>
      <c r="L130">
        <v>7952</v>
      </c>
      <c r="M130">
        <v>4</v>
      </c>
      <c r="N130">
        <v>3.72</v>
      </c>
      <c r="O130">
        <f>Zestaw_6[[#This Row],[Rzeczywista Ilosc Produkcji]]-Zestaw_6[[#This Row],[Ilosc Produktow Prawidlowych]]</f>
        <v>0</v>
      </c>
      <c r="P130">
        <f>Zestaw_6[[#This Row],[Czas Naprawy]]/(Zestaw_6[[#This Row],[Ilosc Awarii]]+1)</f>
        <v>0.74399999999999999</v>
      </c>
      <c r="Q130">
        <f>(Zestaw_6[[#This Row],[Nominalny Czas Pracy]]-Zestaw_6[[#This Row],[Czas Naprawy]])/(Zestaw_6[[#This Row],[Ilosc Awarii]]+1)</f>
        <v>4.056</v>
      </c>
      <c r="R130">
        <f>Zestaw_6[[#This Row],[MTTR]]+Zestaw_6[[#This Row],[MTTF]]</f>
        <v>4.8</v>
      </c>
      <c r="S130">
        <f>(Zestaw_6[[#This Row],[Nominalny Czas Pracy]]-Zestaw_6[[#This Row],[Czas Naprawy]])/Zestaw_6[[#This Row],[Nominalny Czas Pracy]]</f>
        <v>0.84500000000000008</v>
      </c>
      <c r="T130">
        <f>($AA$3*Zestaw_6[[#This Row],[Rzeczywista Ilosc Produkcji]])/(Zestaw_6[[#This Row],[Rzeczywisty Czas Pracy]]+1)</f>
        <v>0.37368421052631579</v>
      </c>
      <c r="U130">
        <f>(Zestaw_6[[#This Row],[Rzeczywista Ilosc Produkcji]]-Zestaw_6[[#This Row],[Ilość defektów]])/(Zestaw_6[[#This Row],[Rzeczywista Ilosc Produkcji]]+1)</f>
        <v>0.99987426128504964</v>
      </c>
      <c r="V130">
        <f>Zestaw_6[[#This Row],[D]]*Zestaw_6[[#This Row],[E]]*Zestaw_6[[#This Row],[J]]</f>
        <v>0.31572345424103448</v>
      </c>
    </row>
    <row r="131" spans="1:22" x14ac:dyDescent="0.25">
      <c r="A131" t="s">
        <v>14</v>
      </c>
      <c r="B131" s="1">
        <v>43654</v>
      </c>
      <c r="C131">
        <v>2019</v>
      </c>
      <c r="D131">
        <v>7</v>
      </c>
      <c r="E131">
        <v>28</v>
      </c>
      <c r="F131">
        <v>24</v>
      </c>
      <c r="G131">
        <v>1000</v>
      </c>
      <c r="H131">
        <v>24000</v>
      </c>
      <c r="I131">
        <v>22.94</v>
      </c>
      <c r="J131">
        <v>22944</v>
      </c>
      <c r="K131">
        <v>11765</v>
      </c>
      <c r="L131">
        <v>7256</v>
      </c>
      <c r="M131">
        <v>2</v>
      </c>
      <c r="N131">
        <v>1.06</v>
      </c>
      <c r="O131">
        <f>Zestaw_6[[#This Row],[Rzeczywista Ilosc Produkcji]]-Zestaw_6[[#This Row],[Ilosc Produktow Prawidlowych]]</f>
        <v>4509</v>
      </c>
      <c r="P131">
        <f>Zestaw_6[[#This Row],[Czas Naprawy]]/(Zestaw_6[[#This Row],[Ilosc Awarii]]+1)</f>
        <v>0.35333333333333333</v>
      </c>
      <c r="Q131">
        <f>(Zestaw_6[[#This Row],[Nominalny Czas Pracy]]-Zestaw_6[[#This Row],[Czas Naprawy]])/(Zestaw_6[[#This Row],[Ilosc Awarii]]+1)</f>
        <v>7.6466666666666674</v>
      </c>
      <c r="R131">
        <f>Zestaw_6[[#This Row],[MTTR]]+Zestaw_6[[#This Row],[MTTF]]</f>
        <v>8</v>
      </c>
      <c r="S131">
        <f>(Zestaw_6[[#This Row],[Nominalny Czas Pracy]]-Zestaw_6[[#This Row],[Czas Naprawy]])/Zestaw_6[[#This Row],[Nominalny Czas Pracy]]</f>
        <v>0.95583333333333342</v>
      </c>
      <c r="T131">
        <f>($AA$3*Zestaw_6[[#This Row],[Rzeczywista Ilosc Produkcji]])/(Zestaw_6[[#This Row],[Rzeczywisty Czas Pracy]]+1)</f>
        <v>0.49143692564745195</v>
      </c>
      <c r="U131">
        <f>(Zestaw_6[[#This Row],[Rzeczywista Ilosc Produkcji]]-Zestaw_6[[#This Row],[Ilość defektów]])/(Zestaw_6[[#This Row],[Rzeczywista Ilosc Produkcji]]+1)</f>
        <v>0.61669216386197523</v>
      </c>
      <c r="V131">
        <f>Zestaw_6[[#This Row],[D]]*Zestaw_6[[#This Row],[E]]*Zestaw_6[[#This Row],[J]]</f>
        <v>0.28967991694820561</v>
      </c>
    </row>
    <row r="132" spans="1:22" x14ac:dyDescent="0.25">
      <c r="A132" t="s">
        <v>14</v>
      </c>
      <c r="B132" s="1">
        <v>43655</v>
      </c>
      <c r="C132">
        <v>2019</v>
      </c>
      <c r="D132">
        <v>7</v>
      </c>
      <c r="E132">
        <v>28</v>
      </c>
      <c r="F132">
        <v>24</v>
      </c>
      <c r="G132">
        <v>1000</v>
      </c>
      <c r="H132">
        <v>24000</v>
      </c>
      <c r="I132">
        <v>18.75</v>
      </c>
      <c r="J132">
        <v>18750</v>
      </c>
      <c r="K132">
        <v>0</v>
      </c>
      <c r="L132">
        <v>0</v>
      </c>
      <c r="M132">
        <v>5</v>
      </c>
      <c r="N132">
        <v>5.25</v>
      </c>
      <c r="O132">
        <f>Zestaw_6[[#This Row],[Rzeczywista Ilosc Produkcji]]-Zestaw_6[[#This Row],[Ilosc Produktow Prawidlowych]]</f>
        <v>0</v>
      </c>
      <c r="P132">
        <f>Zestaw_6[[#This Row],[Czas Naprawy]]/(Zestaw_6[[#This Row],[Ilosc Awarii]]+1)</f>
        <v>0.875</v>
      </c>
      <c r="Q132">
        <f>(Zestaw_6[[#This Row],[Nominalny Czas Pracy]]-Zestaw_6[[#This Row],[Czas Naprawy]])/(Zestaw_6[[#This Row],[Ilosc Awarii]]+1)</f>
        <v>3.125</v>
      </c>
      <c r="R132">
        <f>Zestaw_6[[#This Row],[MTTR]]+Zestaw_6[[#This Row],[MTTF]]</f>
        <v>4</v>
      </c>
      <c r="S132">
        <f>(Zestaw_6[[#This Row],[Nominalny Czas Pracy]]-Zestaw_6[[#This Row],[Czas Naprawy]])/Zestaw_6[[#This Row],[Nominalny Czas Pracy]]</f>
        <v>0.78125</v>
      </c>
      <c r="T132">
        <f>($AA$3*Zestaw_6[[#This Row],[Rzeczywista Ilosc Produkcji]])/(Zestaw_6[[#This Row],[Rzeczywisty Czas Pracy]]+1)</f>
        <v>0</v>
      </c>
      <c r="U132">
        <f>(Zestaw_6[[#This Row],[Rzeczywista Ilosc Produkcji]]-Zestaw_6[[#This Row],[Ilość defektów]])/(Zestaw_6[[#This Row],[Rzeczywista Ilosc Produkcji]]+1)</f>
        <v>0</v>
      </c>
      <c r="V132">
        <f>Zestaw_6[[#This Row],[D]]*Zestaw_6[[#This Row],[E]]*Zestaw_6[[#This Row],[J]]</f>
        <v>0</v>
      </c>
    </row>
    <row r="133" spans="1:22" x14ac:dyDescent="0.25">
      <c r="A133" t="s">
        <v>14</v>
      </c>
      <c r="B133" s="1">
        <v>43656</v>
      </c>
      <c r="C133">
        <v>2019</v>
      </c>
      <c r="D133">
        <v>7</v>
      </c>
      <c r="E133">
        <v>28</v>
      </c>
      <c r="F133">
        <v>24</v>
      </c>
      <c r="G133">
        <v>1000</v>
      </c>
      <c r="H133">
        <v>24000</v>
      </c>
      <c r="I133">
        <v>22.64</v>
      </c>
      <c r="J133">
        <v>22636</v>
      </c>
      <c r="K133">
        <v>12382</v>
      </c>
      <c r="L133">
        <v>7599</v>
      </c>
      <c r="M133">
        <v>2</v>
      </c>
      <c r="N133">
        <v>1.36</v>
      </c>
      <c r="O133">
        <f>Zestaw_6[[#This Row],[Rzeczywista Ilosc Produkcji]]-Zestaw_6[[#This Row],[Ilosc Produktow Prawidlowych]]</f>
        <v>4783</v>
      </c>
      <c r="P133">
        <f>Zestaw_6[[#This Row],[Czas Naprawy]]/(Zestaw_6[[#This Row],[Ilosc Awarii]]+1)</f>
        <v>0.45333333333333337</v>
      </c>
      <c r="Q133">
        <f>(Zestaw_6[[#This Row],[Nominalny Czas Pracy]]-Zestaw_6[[#This Row],[Czas Naprawy]])/(Zestaw_6[[#This Row],[Ilosc Awarii]]+1)</f>
        <v>7.5466666666666669</v>
      </c>
      <c r="R133">
        <f>Zestaw_6[[#This Row],[MTTR]]+Zestaw_6[[#This Row],[MTTF]]</f>
        <v>8</v>
      </c>
      <c r="S133">
        <f>(Zestaw_6[[#This Row],[Nominalny Czas Pracy]]-Zestaw_6[[#This Row],[Czas Naprawy]])/Zestaw_6[[#This Row],[Nominalny Czas Pracy]]</f>
        <v>0.94333333333333336</v>
      </c>
      <c r="T133">
        <f>($AA$3*Zestaw_6[[#This Row],[Rzeczywista Ilosc Produkcji]])/(Zestaw_6[[#This Row],[Rzeczywisty Czas Pracy]]+1)</f>
        <v>0.52377326565143822</v>
      </c>
      <c r="U133">
        <f>(Zestaw_6[[#This Row],[Rzeczywista Ilosc Produkcji]]-Zestaw_6[[#This Row],[Ilość defektów]])/(Zestaw_6[[#This Row],[Rzeczywista Ilosc Produkcji]]+1)</f>
        <v>0.61366389404829202</v>
      </c>
      <c r="V133">
        <f>Zestaw_6[[#This Row],[D]]*Zestaw_6[[#This Row],[E]]*Zestaw_6[[#This Row],[J]]</f>
        <v>0.30320689976282916</v>
      </c>
    </row>
    <row r="134" spans="1:22" x14ac:dyDescent="0.25">
      <c r="A134" t="s">
        <v>14</v>
      </c>
      <c r="B134" s="1">
        <v>43657</v>
      </c>
      <c r="C134">
        <v>2019</v>
      </c>
      <c r="D134">
        <v>7</v>
      </c>
      <c r="E134">
        <v>28</v>
      </c>
      <c r="F134">
        <v>24</v>
      </c>
      <c r="G134">
        <v>1000</v>
      </c>
      <c r="H134">
        <v>24000</v>
      </c>
      <c r="I134">
        <v>21.13</v>
      </c>
      <c r="J134">
        <v>21131</v>
      </c>
      <c r="K134">
        <v>9299</v>
      </c>
      <c r="L134">
        <v>6411</v>
      </c>
      <c r="M134">
        <v>3</v>
      </c>
      <c r="N134">
        <v>2.87</v>
      </c>
      <c r="O134">
        <f>Zestaw_6[[#This Row],[Rzeczywista Ilosc Produkcji]]-Zestaw_6[[#This Row],[Ilosc Produktow Prawidlowych]]</f>
        <v>2888</v>
      </c>
      <c r="P134">
        <f>Zestaw_6[[#This Row],[Czas Naprawy]]/(Zestaw_6[[#This Row],[Ilosc Awarii]]+1)</f>
        <v>0.71750000000000003</v>
      </c>
      <c r="Q134">
        <f>(Zestaw_6[[#This Row],[Nominalny Czas Pracy]]-Zestaw_6[[#This Row],[Czas Naprawy]])/(Zestaw_6[[#This Row],[Ilosc Awarii]]+1)</f>
        <v>5.2824999999999998</v>
      </c>
      <c r="R134">
        <f>Zestaw_6[[#This Row],[MTTR]]+Zestaw_6[[#This Row],[MTTF]]</f>
        <v>6</v>
      </c>
      <c r="S134">
        <f>(Zestaw_6[[#This Row],[Nominalny Czas Pracy]]-Zestaw_6[[#This Row],[Czas Naprawy]])/Zestaw_6[[#This Row],[Nominalny Czas Pracy]]</f>
        <v>0.88041666666666663</v>
      </c>
      <c r="T134">
        <f>($AA$3*Zestaw_6[[#This Row],[Rzeczywista Ilosc Produkcji]])/(Zestaw_6[[#This Row],[Rzeczywisty Czas Pracy]]+1)</f>
        <v>0.42019882512426571</v>
      </c>
      <c r="U134">
        <f>(Zestaw_6[[#This Row],[Rzeczywista Ilosc Produkcji]]-Zestaw_6[[#This Row],[Ilość defektów]])/(Zestaw_6[[#This Row],[Rzeczywista Ilosc Produkcji]]+1)</f>
        <v>0.6893548387096774</v>
      </c>
      <c r="V134">
        <f>Zestaw_6[[#This Row],[D]]*Zestaw_6[[#This Row],[E]]*Zestaw_6[[#This Row],[J]]</f>
        <v>0.25502685632673983</v>
      </c>
    </row>
    <row r="135" spans="1:22" x14ac:dyDescent="0.25">
      <c r="A135" t="s">
        <v>14</v>
      </c>
      <c r="B135" s="1">
        <v>43658</v>
      </c>
      <c r="C135">
        <v>2019</v>
      </c>
      <c r="D135">
        <v>7</v>
      </c>
      <c r="E135">
        <v>28</v>
      </c>
      <c r="F135">
        <v>24</v>
      </c>
      <c r="G135">
        <v>1000</v>
      </c>
      <c r="H135">
        <v>24000</v>
      </c>
      <c r="I135">
        <v>18.77</v>
      </c>
      <c r="J135">
        <v>18768</v>
      </c>
      <c r="K135">
        <v>4522</v>
      </c>
      <c r="L135">
        <v>4522</v>
      </c>
      <c r="M135">
        <v>5</v>
      </c>
      <c r="N135">
        <v>5.23</v>
      </c>
      <c r="O135">
        <f>Zestaw_6[[#This Row],[Rzeczywista Ilosc Produkcji]]-Zestaw_6[[#This Row],[Ilosc Produktow Prawidlowych]]</f>
        <v>0</v>
      </c>
      <c r="P135">
        <f>Zestaw_6[[#This Row],[Czas Naprawy]]/(Zestaw_6[[#This Row],[Ilosc Awarii]]+1)</f>
        <v>0.8716666666666667</v>
      </c>
      <c r="Q135">
        <f>(Zestaw_6[[#This Row],[Nominalny Czas Pracy]]-Zestaw_6[[#This Row],[Czas Naprawy]])/(Zestaw_6[[#This Row],[Ilosc Awarii]]+1)</f>
        <v>3.1283333333333334</v>
      </c>
      <c r="R135">
        <f>Zestaw_6[[#This Row],[MTTR]]+Zestaw_6[[#This Row],[MTTF]]</f>
        <v>4</v>
      </c>
      <c r="S135">
        <f>(Zestaw_6[[#This Row],[Nominalny Czas Pracy]]-Zestaw_6[[#This Row],[Czas Naprawy]])/Zestaw_6[[#This Row],[Nominalny Czas Pracy]]</f>
        <v>0.78208333333333335</v>
      </c>
      <c r="T135">
        <f>($AA$3*Zestaw_6[[#This Row],[Rzeczywista Ilosc Produkcji]])/(Zestaw_6[[#This Row],[Rzeczywisty Czas Pracy]]+1)</f>
        <v>0.2287303995953465</v>
      </c>
      <c r="U135">
        <f>(Zestaw_6[[#This Row],[Rzeczywista Ilosc Produkcji]]-Zestaw_6[[#This Row],[Ilość defektów]])/(Zestaw_6[[#This Row],[Rzeczywista Ilosc Produkcji]]+1)</f>
        <v>0.99977890780455447</v>
      </c>
      <c r="V135">
        <f>Zestaw_6[[#This Row],[D]]*Zestaw_6[[#This Row],[E]]*Zestaw_6[[#This Row],[J]]</f>
        <v>0.17884668300012754</v>
      </c>
    </row>
    <row r="136" spans="1:22" x14ac:dyDescent="0.25">
      <c r="A136" t="s">
        <v>14</v>
      </c>
      <c r="B136" s="1">
        <v>43661</v>
      </c>
      <c r="C136">
        <v>2019</v>
      </c>
      <c r="D136">
        <v>7</v>
      </c>
      <c r="E136">
        <v>29</v>
      </c>
      <c r="F136">
        <v>24</v>
      </c>
      <c r="G136">
        <v>1000</v>
      </c>
      <c r="H136">
        <v>24000</v>
      </c>
      <c r="I136">
        <v>16.850000000000001</v>
      </c>
      <c r="J136">
        <v>16853</v>
      </c>
      <c r="K136">
        <v>7875</v>
      </c>
      <c r="L136">
        <v>4832</v>
      </c>
      <c r="M136">
        <v>7</v>
      </c>
      <c r="N136">
        <v>7.15</v>
      </c>
      <c r="O136">
        <f>Zestaw_6[[#This Row],[Rzeczywista Ilosc Produkcji]]-Zestaw_6[[#This Row],[Ilosc Produktow Prawidlowych]]</f>
        <v>3043</v>
      </c>
      <c r="P136">
        <f>Zestaw_6[[#This Row],[Czas Naprawy]]/(Zestaw_6[[#This Row],[Ilosc Awarii]]+1)</f>
        <v>0.89375000000000004</v>
      </c>
      <c r="Q136">
        <f>(Zestaw_6[[#This Row],[Nominalny Czas Pracy]]-Zestaw_6[[#This Row],[Czas Naprawy]])/(Zestaw_6[[#This Row],[Ilosc Awarii]]+1)</f>
        <v>2.1062500000000002</v>
      </c>
      <c r="R136">
        <f>Zestaw_6[[#This Row],[MTTR]]+Zestaw_6[[#This Row],[MTTF]]</f>
        <v>3</v>
      </c>
      <c r="S136">
        <f>(Zestaw_6[[#This Row],[Nominalny Czas Pracy]]-Zestaw_6[[#This Row],[Czas Naprawy]])/Zestaw_6[[#This Row],[Nominalny Czas Pracy]]</f>
        <v>0.70208333333333339</v>
      </c>
      <c r="T136">
        <f>($AA$3*Zestaw_6[[#This Row],[Rzeczywista Ilosc Produkcji]])/(Zestaw_6[[#This Row],[Rzeczywisty Czas Pracy]]+1)</f>
        <v>0.44117647058823528</v>
      </c>
      <c r="U136">
        <f>(Zestaw_6[[#This Row],[Rzeczywista Ilosc Produkcji]]-Zestaw_6[[#This Row],[Ilość defektów]])/(Zestaw_6[[#This Row],[Rzeczywista Ilosc Produkcji]]+1)</f>
        <v>0.61350939563230067</v>
      </c>
      <c r="V136">
        <f>Zestaw_6[[#This Row],[D]]*Zestaw_6[[#This Row],[E]]*Zestaw_6[[#This Row],[J]]</f>
        <v>0.19003002419860784</v>
      </c>
    </row>
    <row r="137" spans="1:22" x14ac:dyDescent="0.25">
      <c r="A137" t="s">
        <v>14</v>
      </c>
      <c r="B137" s="1">
        <v>43662</v>
      </c>
      <c r="C137">
        <v>2019</v>
      </c>
      <c r="D137">
        <v>7</v>
      </c>
      <c r="E137">
        <v>29</v>
      </c>
      <c r="F137">
        <v>24</v>
      </c>
      <c r="G137">
        <v>1000</v>
      </c>
      <c r="H137">
        <v>24000</v>
      </c>
      <c r="I137">
        <v>0</v>
      </c>
      <c r="J137">
        <v>0</v>
      </c>
      <c r="K137">
        <v>0</v>
      </c>
      <c r="L137">
        <v>0</v>
      </c>
      <c r="M137">
        <v>24</v>
      </c>
      <c r="N137">
        <v>24</v>
      </c>
      <c r="O137">
        <f>Zestaw_6[[#This Row],[Rzeczywista Ilosc Produkcji]]-Zestaw_6[[#This Row],[Ilosc Produktow Prawidlowych]]</f>
        <v>0</v>
      </c>
      <c r="P137">
        <f>Zestaw_6[[#This Row],[Czas Naprawy]]/(Zestaw_6[[#This Row],[Ilosc Awarii]]+1)</f>
        <v>0.96</v>
      </c>
      <c r="Q137">
        <f>(Zestaw_6[[#This Row],[Nominalny Czas Pracy]]-Zestaw_6[[#This Row],[Czas Naprawy]])/(Zestaw_6[[#This Row],[Ilosc Awarii]]+1)</f>
        <v>0</v>
      </c>
      <c r="R137">
        <f>Zestaw_6[[#This Row],[MTTR]]+Zestaw_6[[#This Row],[MTTF]]</f>
        <v>0.96</v>
      </c>
      <c r="S137">
        <f>(Zestaw_6[[#This Row],[Nominalny Czas Pracy]]-Zestaw_6[[#This Row],[Czas Naprawy]])/Zestaw_6[[#This Row],[Nominalny Czas Pracy]]</f>
        <v>0</v>
      </c>
      <c r="T137">
        <f>($AA$3*Zestaw_6[[#This Row],[Rzeczywista Ilosc Produkcji]])/(Zestaw_6[[#This Row],[Rzeczywisty Czas Pracy]]+1)</f>
        <v>0</v>
      </c>
      <c r="U137">
        <f>(Zestaw_6[[#This Row],[Rzeczywista Ilosc Produkcji]]-Zestaw_6[[#This Row],[Ilość defektów]])/(Zestaw_6[[#This Row],[Rzeczywista Ilosc Produkcji]]+1)</f>
        <v>0</v>
      </c>
      <c r="V137">
        <f>Zestaw_6[[#This Row],[D]]*Zestaw_6[[#This Row],[E]]*Zestaw_6[[#This Row],[J]]</f>
        <v>0</v>
      </c>
    </row>
    <row r="138" spans="1:22" x14ac:dyDescent="0.25">
      <c r="A138" t="s">
        <v>14</v>
      </c>
      <c r="B138" s="1">
        <v>43663</v>
      </c>
      <c r="C138">
        <v>2019</v>
      </c>
      <c r="D138">
        <v>7</v>
      </c>
      <c r="E138">
        <v>29</v>
      </c>
      <c r="F138">
        <v>24</v>
      </c>
      <c r="G138">
        <v>1000</v>
      </c>
      <c r="H138">
        <v>24000</v>
      </c>
      <c r="I138">
        <v>19.63</v>
      </c>
      <c r="J138">
        <v>19631</v>
      </c>
      <c r="K138">
        <v>6820</v>
      </c>
      <c r="L138">
        <v>6820</v>
      </c>
      <c r="M138">
        <v>5</v>
      </c>
      <c r="N138">
        <v>4.37</v>
      </c>
      <c r="O138">
        <f>Zestaw_6[[#This Row],[Rzeczywista Ilosc Produkcji]]-Zestaw_6[[#This Row],[Ilosc Produktow Prawidlowych]]</f>
        <v>0</v>
      </c>
      <c r="P138">
        <f>Zestaw_6[[#This Row],[Czas Naprawy]]/(Zestaw_6[[#This Row],[Ilosc Awarii]]+1)</f>
        <v>0.72833333333333339</v>
      </c>
      <c r="Q138">
        <f>(Zestaw_6[[#This Row],[Nominalny Czas Pracy]]-Zestaw_6[[#This Row],[Czas Naprawy]])/(Zestaw_6[[#This Row],[Ilosc Awarii]]+1)</f>
        <v>3.2716666666666665</v>
      </c>
      <c r="R138">
        <f>Zestaw_6[[#This Row],[MTTR]]+Zestaw_6[[#This Row],[MTTF]]</f>
        <v>4</v>
      </c>
      <c r="S138">
        <f>(Zestaw_6[[#This Row],[Nominalny Czas Pracy]]-Zestaw_6[[#This Row],[Czas Naprawy]])/Zestaw_6[[#This Row],[Nominalny Czas Pracy]]</f>
        <v>0.81791666666666663</v>
      </c>
      <c r="T138">
        <f>($AA$3*Zestaw_6[[#This Row],[Rzeczywista Ilosc Produkcji]])/(Zestaw_6[[#This Row],[Rzeczywisty Czas Pracy]]+1)</f>
        <v>0.33058652447891423</v>
      </c>
      <c r="U138">
        <f>(Zestaw_6[[#This Row],[Rzeczywista Ilosc Produkcji]]-Zestaw_6[[#This Row],[Ilość defektów]])/(Zestaw_6[[#This Row],[Rzeczywista Ilosc Produkcji]]+1)</f>
        <v>0.99985339393050876</v>
      </c>
      <c r="V138">
        <f>Zestaw_6[[#This Row],[D]]*Zestaw_6[[#This Row],[E]]*Zestaw_6[[#This Row],[J]]</f>
        <v>0.27035258700492237</v>
      </c>
    </row>
    <row r="139" spans="1:22" x14ac:dyDescent="0.25">
      <c r="A139" t="s">
        <v>14</v>
      </c>
      <c r="B139" s="1">
        <v>43664</v>
      </c>
      <c r="C139">
        <v>2019</v>
      </c>
      <c r="D139">
        <v>7</v>
      </c>
      <c r="E139">
        <v>29</v>
      </c>
      <c r="F139">
        <v>24</v>
      </c>
      <c r="G139">
        <v>1000</v>
      </c>
      <c r="H139">
        <v>24000</v>
      </c>
      <c r="I139">
        <v>23.56</v>
      </c>
      <c r="J139">
        <v>23562</v>
      </c>
      <c r="K139">
        <v>13612</v>
      </c>
      <c r="L139">
        <v>8966</v>
      </c>
      <c r="M139">
        <v>1</v>
      </c>
      <c r="N139">
        <v>0.44</v>
      </c>
      <c r="O139">
        <f>Zestaw_6[[#This Row],[Rzeczywista Ilosc Produkcji]]-Zestaw_6[[#This Row],[Ilosc Produktow Prawidlowych]]</f>
        <v>4646</v>
      </c>
      <c r="P139">
        <f>Zestaw_6[[#This Row],[Czas Naprawy]]/(Zestaw_6[[#This Row],[Ilosc Awarii]]+1)</f>
        <v>0.22</v>
      </c>
      <c r="Q139">
        <f>(Zestaw_6[[#This Row],[Nominalny Czas Pracy]]-Zestaw_6[[#This Row],[Czas Naprawy]])/(Zestaw_6[[#This Row],[Ilosc Awarii]]+1)</f>
        <v>11.78</v>
      </c>
      <c r="R139">
        <f>Zestaw_6[[#This Row],[MTTR]]+Zestaw_6[[#This Row],[MTTF]]</f>
        <v>12</v>
      </c>
      <c r="S139">
        <f>(Zestaw_6[[#This Row],[Nominalny Czas Pracy]]-Zestaw_6[[#This Row],[Czas Naprawy]])/Zestaw_6[[#This Row],[Nominalny Czas Pracy]]</f>
        <v>0.98166666666666658</v>
      </c>
      <c r="T139">
        <f>($AA$3*Zestaw_6[[#This Row],[Rzeczywista Ilosc Produkcji]])/(Zestaw_6[[#This Row],[Rzeczywisty Czas Pracy]]+1)</f>
        <v>0.55423452768729642</v>
      </c>
      <c r="U139">
        <f>(Zestaw_6[[#This Row],[Rzeczywista Ilosc Produkcji]]-Zestaw_6[[#This Row],[Ilość defektów]])/(Zestaw_6[[#This Row],[Rzeczywista Ilosc Produkcji]]+1)</f>
        <v>0.65863512818629255</v>
      </c>
      <c r="V139">
        <f>Zestaw_6[[#This Row],[D]]*Zestaw_6[[#This Row],[E]]*Zestaw_6[[#This Row],[J]]</f>
        <v>0.35834595982013429</v>
      </c>
    </row>
    <row r="140" spans="1:22" x14ac:dyDescent="0.25">
      <c r="A140" t="s">
        <v>14</v>
      </c>
      <c r="B140" s="1">
        <v>43665</v>
      </c>
      <c r="C140">
        <v>2019</v>
      </c>
      <c r="D140">
        <v>7</v>
      </c>
      <c r="E140">
        <v>29</v>
      </c>
      <c r="F140">
        <v>24</v>
      </c>
      <c r="G140">
        <v>1000</v>
      </c>
      <c r="H140">
        <v>24000</v>
      </c>
      <c r="I140">
        <v>24</v>
      </c>
      <c r="J140">
        <v>24000</v>
      </c>
      <c r="K140">
        <v>8889</v>
      </c>
      <c r="L140">
        <v>6399</v>
      </c>
      <c r="M140">
        <v>0</v>
      </c>
      <c r="N140">
        <v>0</v>
      </c>
      <c r="O140">
        <f>Zestaw_6[[#This Row],[Rzeczywista Ilosc Produkcji]]-Zestaw_6[[#This Row],[Ilosc Produktow Prawidlowych]]</f>
        <v>2490</v>
      </c>
      <c r="P140">
        <f>Zestaw_6[[#This Row],[Czas Naprawy]]/(Zestaw_6[[#This Row],[Ilosc Awarii]]+1)</f>
        <v>0</v>
      </c>
      <c r="Q140">
        <f>(Zestaw_6[[#This Row],[Nominalny Czas Pracy]]-Zestaw_6[[#This Row],[Czas Naprawy]])/(Zestaw_6[[#This Row],[Ilosc Awarii]]+1)</f>
        <v>24</v>
      </c>
      <c r="R140">
        <f>Zestaw_6[[#This Row],[MTTR]]+Zestaw_6[[#This Row],[MTTF]]</f>
        <v>24</v>
      </c>
      <c r="S140">
        <f>(Zestaw_6[[#This Row],[Nominalny Czas Pracy]]-Zestaw_6[[#This Row],[Czas Naprawy]])/Zestaw_6[[#This Row],[Nominalny Czas Pracy]]</f>
        <v>1</v>
      </c>
      <c r="T140">
        <f>($AA$3*Zestaw_6[[#This Row],[Rzeczywista Ilosc Produkcji]])/(Zestaw_6[[#This Row],[Rzeczywisty Czas Pracy]]+1)</f>
        <v>0.35555999999999999</v>
      </c>
      <c r="U140">
        <f>(Zestaw_6[[#This Row],[Rzeczywista Ilosc Produkcji]]-Zestaw_6[[#This Row],[Ilość defektów]])/(Zestaw_6[[#This Row],[Rzeczywista Ilosc Produkcji]]+1)</f>
        <v>0.71979752530933638</v>
      </c>
      <c r="V140">
        <f>Zestaw_6[[#This Row],[D]]*Zestaw_6[[#This Row],[E]]*Zestaw_6[[#This Row],[J]]</f>
        <v>0.25593120809898762</v>
      </c>
    </row>
    <row r="141" spans="1:22" x14ac:dyDescent="0.25">
      <c r="A141" t="s">
        <v>14</v>
      </c>
      <c r="B141" s="1">
        <v>43668</v>
      </c>
      <c r="C141">
        <v>2019</v>
      </c>
      <c r="D141">
        <v>7</v>
      </c>
      <c r="E141">
        <v>30</v>
      </c>
      <c r="F141">
        <v>24</v>
      </c>
      <c r="G141">
        <v>1000</v>
      </c>
      <c r="H141">
        <v>24000</v>
      </c>
      <c r="I141">
        <v>16.5</v>
      </c>
      <c r="J141">
        <v>16501</v>
      </c>
      <c r="K141">
        <v>0</v>
      </c>
      <c r="L141">
        <v>0</v>
      </c>
      <c r="M141">
        <v>7</v>
      </c>
      <c r="N141">
        <v>7.5</v>
      </c>
      <c r="O141">
        <f>Zestaw_6[[#This Row],[Rzeczywista Ilosc Produkcji]]-Zestaw_6[[#This Row],[Ilosc Produktow Prawidlowych]]</f>
        <v>0</v>
      </c>
      <c r="P141">
        <f>Zestaw_6[[#This Row],[Czas Naprawy]]/(Zestaw_6[[#This Row],[Ilosc Awarii]]+1)</f>
        <v>0.9375</v>
      </c>
      <c r="Q141">
        <f>(Zestaw_6[[#This Row],[Nominalny Czas Pracy]]-Zestaw_6[[#This Row],[Czas Naprawy]])/(Zestaw_6[[#This Row],[Ilosc Awarii]]+1)</f>
        <v>2.0625</v>
      </c>
      <c r="R141">
        <f>Zestaw_6[[#This Row],[MTTR]]+Zestaw_6[[#This Row],[MTTF]]</f>
        <v>3</v>
      </c>
      <c r="S141">
        <f>(Zestaw_6[[#This Row],[Nominalny Czas Pracy]]-Zestaw_6[[#This Row],[Czas Naprawy]])/Zestaw_6[[#This Row],[Nominalny Czas Pracy]]</f>
        <v>0.6875</v>
      </c>
      <c r="T141">
        <f>($AA$3*Zestaw_6[[#This Row],[Rzeczywista Ilosc Produkcji]])/(Zestaw_6[[#This Row],[Rzeczywisty Czas Pracy]]+1)</f>
        <v>0</v>
      </c>
      <c r="U141">
        <f>(Zestaw_6[[#This Row],[Rzeczywista Ilosc Produkcji]]-Zestaw_6[[#This Row],[Ilość defektów]])/(Zestaw_6[[#This Row],[Rzeczywista Ilosc Produkcji]]+1)</f>
        <v>0</v>
      </c>
      <c r="V141">
        <f>Zestaw_6[[#This Row],[D]]*Zestaw_6[[#This Row],[E]]*Zestaw_6[[#This Row],[J]]</f>
        <v>0</v>
      </c>
    </row>
    <row r="142" spans="1:22" x14ac:dyDescent="0.25">
      <c r="A142" t="s">
        <v>14</v>
      </c>
      <c r="B142" s="1">
        <v>43669</v>
      </c>
      <c r="C142">
        <v>2019</v>
      </c>
      <c r="D142">
        <v>7</v>
      </c>
      <c r="E142">
        <v>30</v>
      </c>
      <c r="F142">
        <v>24</v>
      </c>
      <c r="G142">
        <v>1000</v>
      </c>
      <c r="H142">
        <v>24000</v>
      </c>
      <c r="I142">
        <v>18.89</v>
      </c>
      <c r="J142">
        <v>18893</v>
      </c>
      <c r="K142">
        <v>6563</v>
      </c>
      <c r="L142">
        <v>4274</v>
      </c>
      <c r="M142">
        <v>6</v>
      </c>
      <c r="N142">
        <v>5.1100000000000003</v>
      </c>
      <c r="O142">
        <f>Zestaw_6[[#This Row],[Rzeczywista Ilosc Produkcji]]-Zestaw_6[[#This Row],[Ilosc Produktow Prawidlowych]]</f>
        <v>2289</v>
      </c>
      <c r="P142">
        <f>Zestaw_6[[#This Row],[Czas Naprawy]]/(Zestaw_6[[#This Row],[Ilosc Awarii]]+1)</f>
        <v>0.73000000000000009</v>
      </c>
      <c r="Q142">
        <f>(Zestaw_6[[#This Row],[Nominalny Czas Pracy]]-Zestaw_6[[#This Row],[Czas Naprawy]])/(Zestaw_6[[#This Row],[Ilosc Awarii]]+1)</f>
        <v>2.6985714285714288</v>
      </c>
      <c r="R142">
        <f>Zestaw_6[[#This Row],[MTTR]]+Zestaw_6[[#This Row],[MTTF]]</f>
        <v>3.4285714285714288</v>
      </c>
      <c r="S142">
        <f>(Zestaw_6[[#This Row],[Nominalny Czas Pracy]]-Zestaw_6[[#This Row],[Czas Naprawy]])/Zestaw_6[[#This Row],[Nominalny Czas Pracy]]</f>
        <v>0.78708333333333336</v>
      </c>
      <c r="T142">
        <f>($AA$3*Zestaw_6[[#This Row],[Rzeczywista Ilosc Produkcji]])/(Zestaw_6[[#This Row],[Rzeczywisty Czas Pracy]]+1)</f>
        <v>0.32996480643539466</v>
      </c>
      <c r="U142">
        <f>(Zestaw_6[[#This Row],[Rzeczywista Ilosc Produkcji]]-Zestaw_6[[#This Row],[Ilość defektów]])/(Zestaw_6[[#This Row],[Rzeczywista Ilosc Produkcji]]+1)</f>
        <v>0.65112736136502136</v>
      </c>
      <c r="V142">
        <f>Zestaw_6[[#This Row],[D]]*Zestaw_6[[#This Row],[E]]*Zestaw_6[[#This Row],[J]]</f>
        <v>0.16910415662004319</v>
      </c>
    </row>
    <row r="143" spans="1:22" x14ac:dyDescent="0.25">
      <c r="A143" t="s">
        <v>14</v>
      </c>
      <c r="B143" s="1">
        <v>43670</v>
      </c>
      <c r="C143">
        <v>2019</v>
      </c>
      <c r="D143">
        <v>7</v>
      </c>
      <c r="E143">
        <v>30</v>
      </c>
      <c r="F143">
        <v>24</v>
      </c>
      <c r="G143">
        <v>1000</v>
      </c>
      <c r="H143">
        <v>24000</v>
      </c>
      <c r="I143">
        <v>14.84</v>
      </c>
      <c r="J143">
        <v>14836</v>
      </c>
      <c r="K143">
        <v>8323</v>
      </c>
      <c r="L143">
        <v>6234</v>
      </c>
      <c r="M143">
        <v>9</v>
      </c>
      <c r="N143">
        <v>9.16</v>
      </c>
      <c r="O143">
        <f>Zestaw_6[[#This Row],[Rzeczywista Ilosc Produkcji]]-Zestaw_6[[#This Row],[Ilosc Produktow Prawidlowych]]</f>
        <v>2089</v>
      </c>
      <c r="P143">
        <f>Zestaw_6[[#This Row],[Czas Naprawy]]/(Zestaw_6[[#This Row],[Ilosc Awarii]]+1)</f>
        <v>0.91600000000000004</v>
      </c>
      <c r="Q143">
        <f>(Zestaw_6[[#This Row],[Nominalny Czas Pracy]]-Zestaw_6[[#This Row],[Czas Naprawy]])/(Zestaw_6[[#This Row],[Ilosc Awarii]]+1)</f>
        <v>1.484</v>
      </c>
      <c r="R143">
        <f>Zestaw_6[[#This Row],[MTTR]]+Zestaw_6[[#This Row],[MTTF]]</f>
        <v>2.4</v>
      </c>
      <c r="S143">
        <f>(Zestaw_6[[#This Row],[Nominalny Czas Pracy]]-Zestaw_6[[#This Row],[Czas Naprawy]])/Zestaw_6[[#This Row],[Nominalny Czas Pracy]]</f>
        <v>0.61833333333333329</v>
      </c>
      <c r="T143">
        <f>($AA$3*Zestaw_6[[#This Row],[Rzeczywista Ilosc Produkcji]])/(Zestaw_6[[#This Row],[Rzeczywisty Czas Pracy]]+1)</f>
        <v>0.52544191919191918</v>
      </c>
      <c r="U143">
        <f>(Zestaw_6[[#This Row],[Rzeczywista Ilosc Produkcji]]-Zestaw_6[[#This Row],[Ilość defektów]])/(Zestaw_6[[#This Row],[Rzeczywista Ilosc Produkcji]]+1)</f>
        <v>0.74891878904372899</v>
      </c>
      <c r="V143">
        <f>Zestaw_6[[#This Row],[D]]*Zestaw_6[[#This Row],[E]]*Zestaw_6[[#This Row],[J]]</f>
        <v>0.2433224064740388</v>
      </c>
    </row>
    <row r="144" spans="1:22" x14ac:dyDescent="0.25">
      <c r="A144" t="s">
        <v>14</v>
      </c>
      <c r="B144" s="1">
        <v>43671</v>
      </c>
      <c r="C144">
        <v>2019</v>
      </c>
      <c r="D144">
        <v>7</v>
      </c>
      <c r="E144">
        <v>30</v>
      </c>
      <c r="F144">
        <v>24</v>
      </c>
      <c r="G144">
        <v>1000</v>
      </c>
      <c r="H144">
        <v>24000</v>
      </c>
      <c r="I144">
        <v>19.46</v>
      </c>
      <c r="J144">
        <v>19457</v>
      </c>
      <c r="K144">
        <v>0</v>
      </c>
      <c r="L144">
        <v>0</v>
      </c>
      <c r="M144">
        <v>5</v>
      </c>
      <c r="N144">
        <v>4.54</v>
      </c>
      <c r="O144">
        <f>Zestaw_6[[#This Row],[Rzeczywista Ilosc Produkcji]]-Zestaw_6[[#This Row],[Ilosc Produktow Prawidlowych]]</f>
        <v>0</v>
      </c>
      <c r="P144">
        <f>Zestaw_6[[#This Row],[Czas Naprawy]]/(Zestaw_6[[#This Row],[Ilosc Awarii]]+1)</f>
        <v>0.75666666666666671</v>
      </c>
      <c r="Q144">
        <f>(Zestaw_6[[#This Row],[Nominalny Czas Pracy]]-Zestaw_6[[#This Row],[Czas Naprawy]])/(Zestaw_6[[#This Row],[Ilosc Awarii]]+1)</f>
        <v>3.2433333333333336</v>
      </c>
      <c r="R144">
        <f>Zestaw_6[[#This Row],[MTTR]]+Zestaw_6[[#This Row],[MTTF]]</f>
        <v>4</v>
      </c>
      <c r="S144">
        <f>(Zestaw_6[[#This Row],[Nominalny Czas Pracy]]-Zestaw_6[[#This Row],[Czas Naprawy]])/Zestaw_6[[#This Row],[Nominalny Czas Pracy]]</f>
        <v>0.81083333333333341</v>
      </c>
      <c r="T144">
        <f>($AA$3*Zestaw_6[[#This Row],[Rzeczywista Ilosc Produkcji]])/(Zestaw_6[[#This Row],[Rzeczywisty Czas Pracy]]+1)</f>
        <v>0</v>
      </c>
      <c r="U144">
        <f>(Zestaw_6[[#This Row],[Rzeczywista Ilosc Produkcji]]-Zestaw_6[[#This Row],[Ilość defektów]])/(Zestaw_6[[#This Row],[Rzeczywista Ilosc Produkcji]]+1)</f>
        <v>0</v>
      </c>
      <c r="V144">
        <f>Zestaw_6[[#This Row],[D]]*Zestaw_6[[#This Row],[E]]*Zestaw_6[[#This Row],[J]]</f>
        <v>0</v>
      </c>
    </row>
    <row r="145" spans="1:22" x14ac:dyDescent="0.25">
      <c r="A145" t="s">
        <v>14</v>
      </c>
      <c r="B145" s="1">
        <v>43672</v>
      </c>
      <c r="C145">
        <v>2019</v>
      </c>
      <c r="D145">
        <v>7</v>
      </c>
      <c r="E145">
        <v>30</v>
      </c>
      <c r="F145">
        <v>24</v>
      </c>
      <c r="G145">
        <v>1000</v>
      </c>
      <c r="H145">
        <v>24000</v>
      </c>
      <c r="I145">
        <v>0</v>
      </c>
      <c r="J145">
        <v>0</v>
      </c>
      <c r="K145">
        <v>0</v>
      </c>
      <c r="L145">
        <v>0</v>
      </c>
      <c r="M145">
        <v>24</v>
      </c>
      <c r="N145">
        <v>24</v>
      </c>
      <c r="O145">
        <f>Zestaw_6[[#This Row],[Rzeczywista Ilosc Produkcji]]-Zestaw_6[[#This Row],[Ilosc Produktow Prawidlowych]]</f>
        <v>0</v>
      </c>
      <c r="P145">
        <f>Zestaw_6[[#This Row],[Czas Naprawy]]/(Zestaw_6[[#This Row],[Ilosc Awarii]]+1)</f>
        <v>0.96</v>
      </c>
      <c r="Q145">
        <f>(Zestaw_6[[#This Row],[Nominalny Czas Pracy]]-Zestaw_6[[#This Row],[Czas Naprawy]])/(Zestaw_6[[#This Row],[Ilosc Awarii]]+1)</f>
        <v>0</v>
      </c>
      <c r="R145">
        <f>Zestaw_6[[#This Row],[MTTR]]+Zestaw_6[[#This Row],[MTTF]]</f>
        <v>0.96</v>
      </c>
      <c r="S145">
        <f>(Zestaw_6[[#This Row],[Nominalny Czas Pracy]]-Zestaw_6[[#This Row],[Czas Naprawy]])/Zestaw_6[[#This Row],[Nominalny Czas Pracy]]</f>
        <v>0</v>
      </c>
      <c r="T145">
        <f>($AA$3*Zestaw_6[[#This Row],[Rzeczywista Ilosc Produkcji]])/(Zestaw_6[[#This Row],[Rzeczywisty Czas Pracy]]+1)</f>
        <v>0</v>
      </c>
      <c r="U145">
        <f>(Zestaw_6[[#This Row],[Rzeczywista Ilosc Produkcji]]-Zestaw_6[[#This Row],[Ilość defektów]])/(Zestaw_6[[#This Row],[Rzeczywista Ilosc Produkcji]]+1)</f>
        <v>0</v>
      </c>
      <c r="V145">
        <f>Zestaw_6[[#This Row],[D]]*Zestaw_6[[#This Row],[E]]*Zestaw_6[[#This Row],[J]]</f>
        <v>0</v>
      </c>
    </row>
    <row r="146" spans="1:22" x14ac:dyDescent="0.25">
      <c r="A146" t="s">
        <v>14</v>
      </c>
      <c r="B146" s="1">
        <v>43675</v>
      </c>
      <c r="C146">
        <v>2019</v>
      </c>
      <c r="D146">
        <v>7</v>
      </c>
      <c r="E146">
        <v>31</v>
      </c>
      <c r="F146">
        <v>24</v>
      </c>
      <c r="G146">
        <v>1000</v>
      </c>
      <c r="H146">
        <v>24000</v>
      </c>
      <c r="I146">
        <v>17.940000000000001</v>
      </c>
      <c r="J146">
        <v>17939</v>
      </c>
      <c r="K146">
        <v>5176</v>
      </c>
      <c r="L146">
        <v>3203</v>
      </c>
      <c r="M146">
        <v>6</v>
      </c>
      <c r="N146">
        <v>6.06</v>
      </c>
      <c r="O146">
        <f>Zestaw_6[[#This Row],[Rzeczywista Ilosc Produkcji]]-Zestaw_6[[#This Row],[Ilosc Produktow Prawidlowych]]</f>
        <v>1973</v>
      </c>
      <c r="P146">
        <f>Zestaw_6[[#This Row],[Czas Naprawy]]/(Zestaw_6[[#This Row],[Ilosc Awarii]]+1)</f>
        <v>0.86571428571428566</v>
      </c>
      <c r="Q146">
        <f>(Zestaw_6[[#This Row],[Nominalny Czas Pracy]]-Zestaw_6[[#This Row],[Czas Naprawy]])/(Zestaw_6[[#This Row],[Ilosc Awarii]]+1)</f>
        <v>2.5628571428571432</v>
      </c>
      <c r="R146">
        <f>Zestaw_6[[#This Row],[MTTR]]+Zestaw_6[[#This Row],[MTTF]]</f>
        <v>3.4285714285714288</v>
      </c>
      <c r="S146">
        <f>(Zestaw_6[[#This Row],[Nominalny Czas Pracy]]-Zestaw_6[[#This Row],[Czas Naprawy]])/Zestaw_6[[#This Row],[Nominalny Czas Pracy]]</f>
        <v>0.74750000000000005</v>
      </c>
      <c r="T146">
        <f>($AA$3*Zestaw_6[[#This Row],[Rzeczywista Ilosc Produkcji]])/(Zestaw_6[[#This Row],[Rzeczywisty Czas Pracy]]+1)</f>
        <v>0.27328405491024288</v>
      </c>
      <c r="U146">
        <f>(Zestaw_6[[#This Row],[Rzeczywista Ilosc Produkcji]]-Zestaw_6[[#This Row],[Ilość defektów]])/(Zestaw_6[[#This Row],[Rzeczywista Ilosc Produkcji]]+1)</f>
        <v>0.61869808769557655</v>
      </c>
      <c r="V146">
        <f>Zestaw_6[[#This Row],[D]]*Zestaw_6[[#This Row],[E]]*Zestaw_6[[#This Row],[J]]</f>
        <v>0.12638754082256851</v>
      </c>
    </row>
    <row r="147" spans="1:22" x14ac:dyDescent="0.25">
      <c r="A147" t="s">
        <v>14</v>
      </c>
      <c r="B147" s="1">
        <v>43676</v>
      </c>
      <c r="C147">
        <v>2019</v>
      </c>
      <c r="D147">
        <v>7</v>
      </c>
      <c r="E147">
        <v>31</v>
      </c>
      <c r="F147">
        <v>24</v>
      </c>
      <c r="G147">
        <v>1000</v>
      </c>
      <c r="H147">
        <v>24000</v>
      </c>
      <c r="I147">
        <v>14.78</v>
      </c>
      <c r="J147">
        <v>14784</v>
      </c>
      <c r="K147">
        <v>8787</v>
      </c>
      <c r="L147">
        <v>6421</v>
      </c>
      <c r="M147">
        <v>10</v>
      </c>
      <c r="N147">
        <v>9.2200000000000006</v>
      </c>
      <c r="O147">
        <f>Zestaw_6[[#This Row],[Rzeczywista Ilosc Produkcji]]-Zestaw_6[[#This Row],[Ilosc Produktow Prawidlowych]]</f>
        <v>2366</v>
      </c>
      <c r="P147">
        <f>Zestaw_6[[#This Row],[Czas Naprawy]]/(Zestaw_6[[#This Row],[Ilosc Awarii]]+1)</f>
        <v>0.83818181818181825</v>
      </c>
      <c r="Q147">
        <f>(Zestaw_6[[#This Row],[Nominalny Czas Pracy]]-Zestaw_6[[#This Row],[Czas Naprawy]])/(Zestaw_6[[#This Row],[Ilosc Awarii]]+1)</f>
        <v>1.3436363636363635</v>
      </c>
      <c r="R147">
        <f>Zestaw_6[[#This Row],[MTTR]]+Zestaw_6[[#This Row],[MTTF]]</f>
        <v>2.1818181818181817</v>
      </c>
      <c r="S147">
        <f>(Zestaw_6[[#This Row],[Nominalny Czas Pracy]]-Zestaw_6[[#This Row],[Czas Naprawy]])/Zestaw_6[[#This Row],[Nominalny Czas Pracy]]</f>
        <v>0.61583333333333334</v>
      </c>
      <c r="T147">
        <f>($AA$3*Zestaw_6[[#This Row],[Rzeczywista Ilosc Produkcji]])/(Zestaw_6[[#This Row],[Rzeczywisty Czas Pracy]]+1)</f>
        <v>0.55684410646387839</v>
      </c>
      <c r="U147">
        <f>(Zestaw_6[[#This Row],[Rzeczywista Ilosc Produkcji]]-Zestaw_6[[#This Row],[Ilość defektów]])/(Zestaw_6[[#This Row],[Rzeczywista Ilosc Produkcji]]+1)</f>
        <v>0.73065543923532095</v>
      </c>
      <c r="V147">
        <f>Zestaw_6[[#This Row],[D]]*Zestaw_6[[#This Row],[E]]*Zestaw_6[[#This Row],[J]]</f>
        <v>0.25055867372361668</v>
      </c>
    </row>
    <row r="148" spans="1:22" x14ac:dyDescent="0.25">
      <c r="A148" t="s">
        <v>14</v>
      </c>
      <c r="B148" s="1">
        <v>43677</v>
      </c>
      <c r="C148">
        <v>2019</v>
      </c>
      <c r="D148">
        <v>7</v>
      </c>
      <c r="E148">
        <v>31</v>
      </c>
      <c r="F148">
        <v>24</v>
      </c>
      <c r="G148">
        <v>1000</v>
      </c>
      <c r="H148">
        <v>24000</v>
      </c>
      <c r="I148">
        <v>17.88</v>
      </c>
      <c r="J148">
        <v>17882</v>
      </c>
      <c r="K148">
        <v>0</v>
      </c>
      <c r="L148">
        <v>0</v>
      </c>
      <c r="M148">
        <v>7</v>
      </c>
      <c r="N148">
        <v>6.12</v>
      </c>
      <c r="O148">
        <f>Zestaw_6[[#This Row],[Rzeczywista Ilosc Produkcji]]-Zestaw_6[[#This Row],[Ilosc Produktow Prawidlowych]]</f>
        <v>0</v>
      </c>
      <c r="P148">
        <f>Zestaw_6[[#This Row],[Czas Naprawy]]/(Zestaw_6[[#This Row],[Ilosc Awarii]]+1)</f>
        <v>0.76500000000000001</v>
      </c>
      <c r="Q148">
        <f>(Zestaw_6[[#This Row],[Nominalny Czas Pracy]]-Zestaw_6[[#This Row],[Czas Naprawy]])/(Zestaw_6[[#This Row],[Ilosc Awarii]]+1)</f>
        <v>2.2349999999999999</v>
      </c>
      <c r="R148">
        <f>Zestaw_6[[#This Row],[MTTR]]+Zestaw_6[[#This Row],[MTTF]]</f>
        <v>3</v>
      </c>
      <c r="S148">
        <f>(Zestaw_6[[#This Row],[Nominalny Czas Pracy]]-Zestaw_6[[#This Row],[Czas Naprawy]])/Zestaw_6[[#This Row],[Nominalny Czas Pracy]]</f>
        <v>0.745</v>
      </c>
      <c r="T148">
        <f>($AA$3*Zestaw_6[[#This Row],[Rzeczywista Ilosc Produkcji]])/(Zestaw_6[[#This Row],[Rzeczywisty Czas Pracy]]+1)</f>
        <v>0</v>
      </c>
      <c r="U148">
        <f>(Zestaw_6[[#This Row],[Rzeczywista Ilosc Produkcji]]-Zestaw_6[[#This Row],[Ilość defektów]])/(Zestaw_6[[#This Row],[Rzeczywista Ilosc Produkcji]]+1)</f>
        <v>0</v>
      </c>
      <c r="V148">
        <f>Zestaw_6[[#This Row],[D]]*Zestaw_6[[#This Row],[E]]*Zestaw_6[[#This Row],[J]]</f>
        <v>0</v>
      </c>
    </row>
    <row r="149" spans="1:22" x14ac:dyDescent="0.25">
      <c r="A149" t="s">
        <v>14</v>
      </c>
      <c r="B149" s="1">
        <v>43678</v>
      </c>
      <c r="C149">
        <v>2019</v>
      </c>
      <c r="D149">
        <v>8</v>
      </c>
      <c r="E149">
        <v>31</v>
      </c>
      <c r="F149">
        <v>24</v>
      </c>
      <c r="G149">
        <v>1000</v>
      </c>
      <c r="H149">
        <v>24000</v>
      </c>
      <c r="I149">
        <v>20.56</v>
      </c>
      <c r="J149">
        <v>20562</v>
      </c>
      <c r="K149">
        <v>11709</v>
      </c>
      <c r="L149">
        <v>8852</v>
      </c>
      <c r="M149">
        <v>3</v>
      </c>
      <c r="N149">
        <v>3.44</v>
      </c>
      <c r="O149">
        <f>Zestaw_6[[#This Row],[Rzeczywista Ilosc Produkcji]]-Zestaw_6[[#This Row],[Ilosc Produktow Prawidlowych]]</f>
        <v>2857</v>
      </c>
      <c r="P149">
        <f>Zestaw_6[[#This Row],[Czas Naprawy]]/(Zestaw_6[[#This Row],[Ilosc Awarii]]+1)</f>
        <v>0.86</v>
      </c>
      <c r="Q149">
        <f>(Zestaw_6[[#This Row],[Nominalny Czas Pracy]]-Zestaw_6[[#This Row],[Czas Naprawy]])/(Zestaw_6[[#This Row],[Ilosc Awarii]]+1)</f>
        <v>5.14</v>
      </c>
      <c r="R149">
        <f>Zestaw_6[[#This Row],[MTTR]]+Zestaw_6[[#This Row],[MTTF]]</f>
        <v>6</v>
      </c>
      <c r="S149">
        <f>(Zestaw_6[[#This Row],[Nominalny Czas Pracy]]-Zestaw_6[[#This Row],[Czas Naprawy]])/Zestaw_6[[#This Row],[Nominalny Czas Pracy]]</f>
        <v>0.85666666666666658</v>
      </c>
      <c r="T149">
        <f>($AA$3*Zestaw_6[[#This Row],[Rzeczywista Ilosc Produkcji]])/(Zestaw_6[[#This Row],[Rzeczywisty Czas Pracy]]+1)</f>
        <v>0.54308905380333949</v>
      </c>
      <c r="U149">
        <f>(Zestaw_6[[#This Row],[Rzeczywista Ilosc Produkcji]]-Zestaw_6[[#This Row],[Ilość defektów]])/(Zestaw_6[[#This Row],[Rzeczywista Ilosc Produkcji]]+1)</f>
        <v>0.75593509820666094</v>
      </c>
      <c r="V149">
        <f>Zestaw_6[[#This Row],[D]]*Zestaw_6[[#This Row],[E]]*Zestaw_6[[#This Row],[J]]</f>
        <v>0.35169599948666674</v>
      </c>
    </row>
    <row r="150" spans="1:22" x14ac:dyDescent="0.25">
      <c r="A150" t="s">
        <v>14</v>
      </c>
      <c r="B150" s="1">
        <v>43679</v>
      </c>
      <c r="C150">
        <v>2019</v>
      </c>
      <c r="D150">
        <v>8</v>
      </c>
      <c r="E150">
        <v>31</v>
      </c>
      <c r="F150">
        <v>24</v>
      </c>
      <c r="G150">
        <v>1000</v>
      </c>
      <c r="H150">
        <v>24000</v>
      </c>
      <c r="I150">
        <v>24</v>
      </c>
      <c r="J150">
        <v>24000</v>
      </c>
      <c r="K150">
        <v>5355</v>
      </c>
      <c r="L150">
        <v>3901</v>
      </c>
      <c r="M150">
        <v>0</v>
      </c>
      <c r="N150">
        <v>0</v>
      </c>
      <c r="O150">
        <f>Zestaw_6[[#This Row],[Rzeczywista Ilosc Produkcji]]-Zestaw_6[[#This Row],[Ilosc Produktow Prawidlowych]]</f>
        <v>1454</v>
      </c>
      <c r="P150">
        <f>Zestaw_6[[#This Row],[Czas Naprawy]]/(Zestaw_6[[#This Row],[Ilosc Awarii]]+1)</f>
        <v>0</v>
      </c>
      <c r="Q150">
        <f>(Zestaw_6[[#This Row],[Nominalny Czas Pracy]]-Zestaw_6[[#This Row],[Czas Naprawy]])/(Zestaw_6[[#This Row],[Ilosc Awarii]]+1)</f>
        <v>24</v>
      </c>
      <c r="R150">
        <f>Zestaw_6[[#This Row],[MTTR]]+Zestaw_6[[#This Row],[MTTF]]</f>
        <v>24</v>
      </c>
      <c r="S150">
        <f>(Zestaw_6[[#This Row],[Nominalny Czas Pracy]]-Zestaw_6[[#This Row],[Czas Naprawy]])/Zestaw_6[[#This Row],[Nominalny Czas Pracy]]</f>
        <v>1</v>
      </c>
      <c r="T150">
        <f>($AA$3*Zestaw_6[[#This Row],[Rzeczywista Ilosc Produkcji]])/(Zestaw_6[[#This Row],[Rzeczywisty Czas Pracy]]+1)</f>
        <v>0.21420000000000003</v>
      </c>
      <c r="U150">
        <f>(Zestaw_6[[#This Row],[Rzeczywista Ilosc Produkcji]]-Zestaw_6[[#This Row],[Ilość defektów]])/(Zestaw_6[[#This Row],[Rzeczywista Ilosc Produkcji]]+1)</f>
        <v>0.72834204630321131</v>
      </c>
      <c r="V150">
        <f>Zestaw_6[[#This Row],[D]]*Zestaw_6[[#This Row],[E]]*Zestaw_6[[#This Row],[J]]</f>
        <v>0.15601086631814789</v>
      </c>
    </row>
    <row r="151" spans="1:22" x14ac:dyDescent="0.25">
      <c r="A151" t="s">
        <v>14</v>
      </c>
      <c r="B151" s="1">
        <v>43682</v>
      </c>
      <c r="C151">
        <v>2019</v>
      </c>
      <c r="D151">
        <v>8</v>
      </c>
      <c r="E151">
        <v>32</v>
      </c>
      <c r="F151">
        <v>24</v>
      </c>
      <c r="G151">
        <v>1000</v>
      </c>
      <c r="H151">
        <v>24000</v>
      </c>
      <c r="I151">
        <v>24</v>
      </c>
      <c r="J151">
        <v>24000</v>
      </c>
      <c r="K151">
        <v>12921</v>
      </c>
      <c r="L151">
        <v>9706</v>
      </c>
      <c r="M151">
        <v>0</v>
      </c>
      <c r="N151">
        <v>0</v>
      </c>
      <c r="O151">
        <f>Zestaw_6[[#This Row],[Rzeczywista Ilosc Produkcji]]-Zestaw_6[[#This Row],[Ilosc Produktow Prawidlowych]]</f>
        <v>3215</v>
      </c>
      <c r="P151">
        <f>Zestaw_6[[#This Row],[Czas Naprawy]]/(Zestaw_6[[#This Row],[Ilosc Awarii]]+1)</f>
        <v>0</v>
      </c>
      <c r="Q151">
        <f>(Zestaw_6[[#This Row],[Nominalny Czas Pracy]]-Zestaw_6[[#This Row],[Czas Naprawy]])/(Zestaw_6[[#This Row],[Ilosc Awarii]]+1)</f>
        <v>24</v>
      </c>
      <c r="R151">
        <f>Zestaw_6[[#This Row],[MTTR]]+Zestaw_6[[#This Row],[MTTF]]</f>
        <v>24</v>
      </c>
      <c r="S151">
        <f>(Zestaw_6[[#This Row],[Nominalny Czas Pracy]]-Zestaw_6[[#This Row],[Czas Naprawy]])/Zestaw_6[[#This Row],[Nominalny Czas Pracy]]</f>
        <v>1</v>
      </c>
      <c r="T151">
        <f>($AA$3*Zestaw_6[[#This Row],[Rzeczywista Ilosc Produkcji]])/(Zestaw_6[[#This Row],[Rzeczywisty Czas Pracy]]+1)</f>
        <v>0.51684000000000008</v>
      </c>
      <c r="U151">
        <f>(Zestaw_6[[#This Row],[Rzeczywista Ilosc Produkcji]]-Zestaw_6[[#This Row],[Ilość defektów]])/(Zestaw_6[[#This Row],[Rzeczywista Ilosc Produkcji]]+1)</f>
        <v>0.75112211731930045</v>
      </c>
      <c r="V151">
        <f>Zestaw_6[[#This Row],[D]]*Zestaw_6[[#This Row],[E]]*Zestaw_6[[#This Row],[J]]</f>
        <v>0.38820995511530731</v>
      </c>
    </row>
    <row r="152" spans="1:22" x14ac:dyDescent="0.25">
      <c r="A152" t="s">
        <v>14</v>
      </c>
      <c r="B152" s="1">
        <v>43683</v>
      </c>
      <c r="C152">
        <v>2019</v>
      </c>
      <c r="D152">
        <v>8</v>
      </c>
      <c r="E152">
        <v>32</v>
      </c>
      <c r="F152">
        <v>24</v>
      </c>
      <c r="G152">
        <v>1000</v>
      </c>
      <c r="H152">
        <v>24000</v>
      </c>
      <c r="I152">
        <v>16.38</v>
      </c>
      <c r="J152">
        <v>16381</v>
      </c>
      <c r="K152">
        <v>5961</v>
      </c>
      <c r="L152">
        <v>4040</v>
      </c>
      <c r="M152">
        <v>7</v>
      </c>
      <c r="N152">
        <v>7.62</v>
      </c>
      <c r="O152">
        <f>Zestaw_6[[#This Row],[Rzeczywista Ilosc Produkcji]]-Zestaw_6[[#This Row],[Ilosc Produktow Prawidlowych]]</f>
        <v>1921</v>
      </c>
      <c r="P152">
        <f>Zestaw_6[[#This Row],[Czas Naprawy]]/(Zestaw_6[[#This Row],[Ilosc Awarii]]+1)</f>
        <v>0.95250000000000001</v>
      </c>
      <c r="Q152">
        <f>(Zestaw_6[[#This Row],[Nominalny Czas Pracy]]-Zestaw_6[[#This Row],[Czas Naprawy]])/(Zestaw_6[[#This Row],[Ilosc Awarii]]+1)</f>
        <v>2.0474999999999999</v>
      </c>
      <c r="R152">
        <f>Zestaw_6[[#This Row],[MTTR]]+Zestaw_6[[#This Row],[MTTF]]</f>
        <v>3</v>
      </c>
      <c r="S152">
        <f>(Zestaw_6[[#This Row],[Nominalny Czas Pracy]]-Zestaw_6[[#This Row],[Czas Naprawy]])/Zestaw_6[[#This Row],[Nominalny Czas Pracy]]</f>
        <v>0.6825</v>
      </c>
      <c r="T152">
        <f>($AA$3*Zestaw_6[[#This Row],[Rzeczywista Ilosc Produkcji]])/(Zestaw_6[[#This Row],[Rzeczywisty Czas Pracy]]+1)</f>
        <v>0.34298043728423477</v>
      </c>
      <c r="U152">
        <f>(Zestaw_6[[#This Row],[Rzeczywista Ilosc Produkcji]]-Zestaw_6[[#This Row],[Ilość defektów]])/(Zestaw_6[[#This Row],[Rzeczywista Ilosc Produkcji]]+1)</f>
        <v>0.67762495806776246</v>
      </c>
      <c r="V152">
        <f>Zestaw_6[[#This Row],[D]]*Zestaw_6[[#This Row],[E]]*Zestaw_6[[#This Row],[J]]</f>
        <v>0.15862126127538081</v>
      </c>
    </row>
    <row r="153" spans="1:22" x14ac:dyDescent="0.25">
      <c r="A153" t="s">
        <v>14</v>
      </c>
      <c r="B153" s="1">
        <v>43684</v>
      </c>
      <c r="C153">
        <v>2019</v>
      </c>
      <c r="D153">
        <v>8</v>
      </c>
      <c r="E153">
        <v>32</v>
      </c>
      <c r="F153">
        <v>24</v>
      </c>
      <c r="G153">
        <v>1000</v>
      </c>
      <c r="H153">
        <v>24000</v>
      </c>
      <c r="I153">
        <v>16.96</v>
      </c>
      <c r="J153">
        <v>16961</v>
      </c>
      <c r="K153">
        <v>0</v>
      </c>
      <c r="L153">
        <v>0</v>
      </c>
      <c r="M153">
        <v>7</v>
      </c>
      <c r="N153">
        <v>7.04</v>
      </c>
      <c r="O153">
        <f>Zestaw_6[[#This Row],[Rzeczywista Ilosc Produkcji]]-Zestaw_6[[#This Row],[Ilosc Produktow Prawidlowych]]</f>
        <v>0</v>
      </c>
      <c r="P153">
        <f>Zestaw_6[[#This Row],[Czas Naprawy]]/(Zestaw_6[[#This Row],[Ilosc Awarii]]+1)</f>
        <v>0.88</v>
      </c>
      <c r="Q153">
        <f>(Zestaw_6[[#This Row],[Nominalny Czas Pracy]]-Zestaw_6[[#This Row],[Czas Naprawy]])/(Zestaw_6[[#This Row],[Ilosc Awarii]]+1)</f>
        <v>2.12</v>
      </c>
      <c r="R153">
        <f>Zestaw_6[[#This Row],[MTTR]]+Zestaw_6[[#This Row],[MTTF]]</f>
        <v>3</v>
      </c>
      <c r="S153">
        <f>(Zestaw_6[[#This Row],[Nominalny Czas Pracy]]-Zestaw_6[[#This Row],[Czas Naprawy]])/Zestaw_6[[#This Row],[Nominalny Czas Pracy]]</f>
        <v>0.70666666666666667</v>
      </c>
      <c r="T153">
        <f>($AA$3*Zestaw_6[[#This Row],[Rzeczywista Ilosc Produkcji]])/(Zestaw_6[[#This Row],[Rzeczywisty Czas Pracy]]+1)</f>
        <v>0</v>
      </c>
      <c r="U153">
        <f>(Zestaw_6[[#This Row],[Rzeczywista Ilosc Produkcji]]-Zestaw_6[[#This Row],[Ilość defektów]])/(Zestaw_6[[#This Row],[Rzeczywista Ilosc Produkcji]]+1)</f>
        <v>0</v>
      </c>
      <c r="V153">
        <f>Zestaw_6[[#This Row],[D]]*Zestaw_6[[#This Row],[E]]*Zestaw_6[[#This Row],[J]]</f>
        <v>0</v>
      </c>
    </row>
    <row r="154" spans="1:22" x14ac:dyDescent="0.25">
      <c r="A154" t="s">
        <v>14</v>
      </c>
      <c r="B154" s="1">
        <v>43685</v>
      </c>
      <c r="C154">
        <v>2019</v>
      </c>
      <c r="D154">
        <v>8</v>
      </c>
      <c r="E154">
        <v>32</v>
      </c>
      <c r="F154">
        <v>24</v>
      </c>
      <c r="G154">
        <v>1000</v>
      </c>
      <c r="H154">
        <v>24000</v>
      </c>
      <c r="I154">
        <v>24</v>
      </c>
      <c r="J154">
        <v>24000</v>
      </c>
      <c r="K154">
        <v>0</v>
      </c>
      <c r="L154">
        <v>0</v>
      </c>
      <c r="M154">
        <v>0</v>
      </c>
      <c r="N154">
        <v>0</v>
      </c>
      <c r="O154">
        <f>Zestaw_6[[#This Row],[Rzeczywista Ilosc Produkcji]]-Zestaw_6[[#This Row],[Ilosc Produktow Prawidlowych]]</f>
        <v>0</v>
      </c>
      <c r="P154">
        <f>Zestaw_6[[#This Row],[Czas Naprawy]]/(Zestaw_6[[#This Row],[Ilosc Awarii]]+1)</f>
        <v>0</v>
      </c>
      <c r="Q154">
        <f>(Zestaw_6[[#This Row],[Nominalny Czas Pracy]]-Zestaw_6[[#This Row],[Czas Naprawy]])/(Zestaw_6[[#This Row],[Ilosc Awarii]]+1)</f>
        <v>24</v>
      </c>
      <c r="R154">
        <f>Zestaw_6[[#This Row],[MTTR]]+Zestaw_6[[#This Row],[MTTF]]</f>
        <v>24</v>
      </c>
      <c r="S154">
        <f>(Zestaw_6[[#This Row],[Nominalny Czas Pracy]]-Zestaw_6[[#This Row],[Czas Naprawy]])/Zestaw_6[[#This Row],[Nominalny Czas Pracy]]</f>
        <v>1</v>
      </c>
      <c r="T154">
        <f>($AA$3*Zestaw_6[[#This Row],[Rzeczywista Ilosc Produkcji]])/(Zestaw_6[[#This Row],[Rzeczywisty Czas Pracy]]+1)</f>
        <v>0</v>
      </c>
      <c r="U154">
        <f>(Zestaw_6[[#This Row],[Rzeczywista Ilosc Produkcji]]-Zestaw_6[[#This Row],[Ilość defektów]])/(Zestaw_6[[#This Row],[Rzeczywista Ilosc Produkcji]]+1)</f>
        <v>0</v>
      </c>
      <c r="V154">
        <f>Zestaw_6[[#This Row],[D]]*Zestaw_6[[#This Row],[E]]*Zestaw_6[[#This Row],[J]]</f>
        <v>0</v>
      </c>
    </row>
    <row r="155" spans="1:22" x14ac:dyDescent="0.25">
      <c r="A155" t="s">
        <v>14</v>
      </c>
      <c r="B155" s="1">
        <v>43686</v>
      </c>
      <c r="C155">
        <v>2019</v>
      </c>
      <c r="D155">
        <v>8</v>
      </c>
      <c r="E155">
        <v>32</v>
      </c>
      <c r="F155">
        <v>24</v>
      </c>
      <c r="G155">
        <v>1000</v>
      </c>
      <c r="H155">
        <v>24000</v>
      </c>
      <c r="I155">
        <v>16.03</v>
      </c>
      <c r="J155">
        <v>16033</v>
      </c>
      <c r="K155">
        <v>8586</v>
      </c>
      <c r="L155">
        <v>5775</v>
      </c>
      <c r="M155">
        <v>7</v>
      </c>
      <c r="N155">
        <v>7.97</v>
      </c>
      <c r="O155">
        <f>Zestaw_6[[#This Row],[Rzeczywista Ilosc Produkcji]]-Zestaw_6[[#This Row],[Ilosc Produktow Prawidlowych]]</f>
        <v>2811</v>
      </c>
      <c r="P155">
        <f>Zestaw_6[[#This Row],[Czas Naprawy]]/(Zestaw_6[[#This Row],[Ilosc Awarii]]+1)</f>
        <v>0.99624999999999997</v>
      </c>
      <c r="Q155">
        <f>(Zestaw_6[[#This Row],[Nominalny Czas Pracy]]-Zestaw_6[[#This Row],[Czas Naprawy]])/(Zestaw_6[[#This Row],[Ilosc Awarii]]+1)</f>
        <v>2.0037500000000001</v>
      </c>
      <c r="R155">
        <f>Zestaw_6[[#This Row],[MTTR]]+Zestaw_6[[#This Row],[MTTF]]</f>
        <v>3</v>
      </c>
      <c r="S155">
        <f>(Zestaw_6[[#This Row],[Nominalny Czas Pracy]]-Zestaw_6[[#This Row],[Czas Naprawy]])/Zestaw_6[[#This Row],[Nominalny Czas Pracy]]</f>
        <v>0.66791666666666671</v>
      </c>
      <c r="T155">
        <f>($AA$3*Zestaw_6[[#This Row],[Rzeczywista Ilosc Produkcji]])/(Zestaw_6[[#This Row],[Rzeczywisty Czas Pracy]]+1)</f>
        <v>0.50416911332941861</v>
      </c>
      <c r="U155">
        <f>(Zestaw_6[[#This Row],[Rzeczywista Ilosc Produkcji]]-Zestaw_6[[#This Row],[Ilość defektów]])/(Zestaw_6[[#This Row],[Rzeczywista Ilosc Produkcji]]+1)</f>
        <v>0.67252824036333991</v>
      </c>
      <c r="V155">
        <f>Zestaw_6[[#This Row],[D]]*Zestaw_6[[#This Row],[E]]*Zestaw_6[[#This Row],[J]]</f>
        <v>0.22646914604694404</v>
      </c>
    </row>
    <row r="156" spans="1:22" x14ac:dyDescent="0.25">
      <c r="A156" t="s">
        <v>14</v>
      </c>
      <c r="B156" s="1">
        <v>43689</v>
      </c>
      <c r="C156">
        <v>2019</v>
      </c>
      <c r="D156">
        <v>8</v>
      </c>
      <c r="E156">
        <v>33</v>
      </c>
      <c r="F156">
        <v>24</v>
      </c>
      <c r="G156">
        <v>1000</v>
      </c>
      <c r="H156">
        <v>24000</v>
      </c>
      <c r="I156">
        <v>16.41</v>
      </c>
      <c r="J156">
        <v>16408</v>
      </c>
      <c r="K156">
        <v>3370</v>
      </c>
      <c r="L156">
        <v>2278</v>
      </c>
      <c r="M156">
        <v>8</v>
      </c>
      <c r="N156">
        <v>7.59</v>
      </c>
      <c r="O156">
        <f>Zestaw_6[[#This Row],[Rzeczywista Ilosc Produkcji]]-Zestaw_6[[#This Row],[Ilosc Produktow Prawidlowych]]</f>
        <v>1092</v>
      </c>
      <c r="P156">
        <f>Zestaw_6[[#This Row],[Czas Naprawy]]/(Zestaw_6[[#This Row],[Ilosc Awarii]]+1)</f>
        <v>0.84333333333333327</v>
      </c>
      <c r="Q156">
        <f>(Zestaw_6[[#This Row],[Nominalny Czas Pracy]]-Zestaw_6[[#This Row],[Czas Naprawy]])/(Zestaw_6[[#This Row],[Ilosc Awarii]]+1)</f>
        <v>1.8233333333333333</v>
      </c>
      <c r="R156">
        <f>Zestaw_6[[#This Row],[MTTR]]+Zestaw_6[[#This Row],[MTTF]]</f>
        <v>2.6666666666666665</v>
      </c>
      <c r="S156">
        <f>(Zestaw_6[[#This Row],[Nominalny Czas Pracy]]-Zestaw_6[[#This Row],[Czas Naprawy]])/Zestaw_6[[#This Row],[Nominalny Czas Pracy]]</f>
        <v>0.68374999999999997</v>
      </c>
      <c r="T156">
        <f>($AA$3*Zestaw_6[[#This Row],[Rzeczywista Ilosc Produkcji]])/(Zestaw_6[[#This Row],[Rzeczywisty Czas Pracy]]+1)</f>
        <v>0.1935669155657668</v>
      </c>
      <c r="U156">
        <f>(Zestaw_6[[#This Row],[Rzeczywista Ilosc Produkcji]]-Zestaw_6[[#This Row],[Ilość defektów]])/(Zestaw_6[[#This Row],[Rzeczywista Ilosc Produkcji]]+1)</f>
        <v>0.67576386828834178</v>
      </c>
      <c r="V156">
        <f>Zestaw_6[[#This Row],[D]]*Zestaw_6[[#This Row],[E]]*Zestaw_6[[#This Row],[J]]</f>
        <v>8.9438279520681091E-2</v>
      </c>
    </row>
    <row r="157" spans="1:22" x14ac:dyDescent="0.25">
      <c r="A157" t="s">
        <v>14</v>
      </c>
      <c r="B157" s="1">
        <v>43690</v>
      </c>
      <c r="C157">
        <v>2019</v>
      </c>
      <c r="D157">
        <v>8</v>
      </c>
      <c r="E157">
        <v>33</v>
      </c>
      <c r="F157">
        <v>24</v>
      </c>
      <c r="G157">
        <v>1000</v>
      </c>
      <c r="H157">
        <v>24000</v>
      </c>
      <c r="I157">
        <v>19.41</v>
      </c>
      <c r="J157">
        <v>19414</v>
      </c>
      <c r="K157">
        <v>19414</v>
      </c>
      <c r="L157">
        <v>14971</v>
      </c>
      <c r="M157">
        <v>5</v>
      </c>
      <c r="N157">
        <v>4.59</v>
      </c>
      <c r="O157">
        <f>Zestaw_6[[#This Row],[Rzeczywista Ilosc Produkcji]]-Zestaw_6[[#This Row],[Ilosc Produktow Prawidlowych]]</f>
        <v>4443</v>
      </c>
      <c r="P157">
        <f>Zestaw_6[[#This Row],[Czas Naprawy]]/(Zestaw_6[[#This Row],[Ilosc Awarii]]+1)</f>
        <v>0.76500000000000001</v>
      </c>
      <c r="Q157">
        <f>(Zestaw_6[[#This Row],[Nominalny Czas Pracy]]-Zestaw_6[[#This Row],[Czas Naprawy]])/(Zestaw_6[[#This Row],[Ilosc Awarii]]+1)</f>
        <v>3.2349999999999999</v>
      </c>
      <c r="R157">
        <f>Zestaw_6[[#This Row],[MTTR]]+Zestaw_6[[#This Row],[MTTF]]</f>
        <v>4</v>
      </c>
      <c r="S157">
        <f>(Zestaw_6[[#This Row],[Nominalny Czas Pracy]]-Zestaw_6[[#This Row],[Czas Naprawy]])/Zestaw_6[[#This Row],[Nominalny Czas Pracy]]</f>
        <v>0.80874999999999997</v>
      </c>
      <c r="T157">
        <f>($AA$3*Zestaw_6[[#This Row],[Rzeczywista Ilosc Produkcji]])/(Zestaw_6[[#This Row],[Rzeczywisty Czas Pracy]]+1)</f>
        <v>0.95120039196472328</v>
      </c>
      <c r="U157">
        <f>(Zestaw_6[[#This Row],[Rzeczywista Ilosc Produkcji]]-Zestaw_6[[#This Row],[Ilość defektów]])/(Zestaw_6[[#This Row],[Rzeczywista Ilosc Produkcji]]+1)</f>
        <v>0.77110481586402269</v>
      </c>
      <c r="V157">
        <f>Zestaw_6[[#This Row],[D]]*Zestaw_6[[#This Row],[E]]*Zestaw_6[[#This Row],[J]]</f>
        <v>0.59319807050368301</v>
      </c>
    </row>
    <row r="158" spans="1:22" x14ac:dyDescent="0.25">
      <c r="A158" t="s">
        <v>14</v>
      </c>
      <c r="B158" s="1">
        <v>43691</v>
      </c>
      <c r="C158">
        <v>2019</v>
      </c>
      <c r="D158">
        <v>8</v>
      </c>
      <c r="E158">
        <v>33</v>
      </c>
      <c r="F158">
        <v>24</v>
      </c>
      <c r="G158">
        <v>1000</v>
      </c>
      <c r="H158">
        <v>24000</v>
      </c>
      <c r="I158">
        <v>0</v>
      </c>
      <c r="J158">
        <v>0</v>
      </c>
      <c r="K158">
        <v>0</v>
      </c>
      <c r="L158">
        <v>0</v>
      </c>
      <c r="M158">
        <v>23</v>
      </c>
      <c r="N158">
        <v>24</v>
      </c>
      <c r="O158">
        <f>Zestaw_6[[#This Row],[Rzeczywista Ilosc Produkcji]]-Zestaw_6[[#This Row],[Ilosc Produktow Prawidlowych]]</f>
        <v>0</v>
      </c>
      <c r="P158">
        <f>Zestaw_6[[#This Row],[Czas Naprawy]]/(Zestaw_6[[#This Row],[Ilosc Awarii]]+1)</f>
        <v>1</v>
      </c>
      <c r="Q158">
        <f>(Zestaw_6[[#This Row],[Nominalny Czas Pracy]]-Zestaw_6[[#This Row],[Czas Naprawy]])/(Zestaw_6[[#This Row],[Ilosc Awarii]]+1)</f>
        <v>0</v>
      </c>
      <c r="R158">
        <f>Zestaw_6[[#This Row],[MTTR]]+Zestaw_6[[#This Row],[MTTF]]</f>
        <v>1</v>
      </c>
      <c r="S158">
        <f>(Zestaw_6[[#This Row],[Nominalny Czas Pracy]]-Zestaw_6[[#This Row],[Czas Naprawy]])/Zestaw_6[[#This Row],[Nominalny Czas Pracy]]</f>
        <v>0</v>
      </c>
      <c r="T158">
        <f>($AA$3*Zestaw_6[[#This Row],[Rzeczywista Ilosc Produkcji]])/(Zestaw_6[[#This Row],[Rzeczywisty Czas Pracy]]+1)</f>
        <v>0</v>
      </c>
      <c r="U158">
        <f>(Zestaw_6[[#This Row],[Rzeczywista Ilosc Produkcji]]-Zestaw_6[[#This Row],[Ilość defektów]])/(Zestaw_6[[#This Row],[Rzeczywista Ilosc Produkcji]]+1)</f>
        <v>0</v>
      </c>
      <c r="V158">
        <f>Zestaw_6[[#This Row],[D]]*Zestaw_6[[#This Row],[E]]*Zestaw_6[[#This Row],[J]]</f>
        <v>0</v>
      </c>
    </row>
    <row r="159" spans="1:22" x14ac:dyDescent="0.25">
      <c r="A159" t="s">
        <v>14</v>
      </c>
      <c r="B159" s="1">
        <v>43693</v>
      </c>
      <c r="C159">
        <v>2019</v>
      </c>
      <c r="D159">
        <v>8</v>
      </c>
      <c r="E159">
        <v>33</v>
      </c>
      <c r="F159">
        <v>24</v>
      </c>
      <c r="G159">
        <v>1000</v>
      </c>
      <c r="H159">
        <v>24000</v>
      </c>
      <c r="I159">
        <v>19.850000000000001</v>
      </c>
      <c r="J159">
        <v>19854</v>
      </c>
      <c r="K159">
        <v>9928</v>
      </c>
      <c r="L159">
        <v>6469</v>
      </c>
      <c r="M159">
        <v>4</v>
      </c>
      <c r="N159">
        <v>4.1500000000000004</v>
      </c>
      <c r="O159">
        <f>Zestaw_6[[#This Row],[Rzeczywista Ilosc Produkcji]]-Zestaw_6[[#This Row],[Ilosc Produktow Prawidlowych]]</f>
        <v>3459</v>
      </c>
      <c r="P159">
        <f>Zestaw_6[[#This Row],[Czas Naprawy]]/(Zestaw_6[[#This Row],[Ilosc Awarii]]+1)</f>
        <v>0.83000000000000007</v>
      </c>
      <c r="Q159">
        <f>(Zestaw_6[[#This Row],[Nominalny Czas Pracy]]-Zestaw_6[[#This Row],[Czas Naprawy]])/(Zestaw_6[[#This Row],[Ilosc Awarii]]+1)</f>
        <v>3.97</v>
      </c>
      <c r="R159">
        <f>Zestaw_6[[#This Row],[MTTR]]+Zestaw_6[[#This Row],[MTTF]]</f>
        <v>4.8000000000000007</v>
      </c>
      <c r="S159">
        <f>(Zestaw_6[[#This Row],[Nominalny Czas Pracy]]-Zestaw_6[[#This Row],[Czas Naprawy]])/Zestaw_6[[#This Row],[Nominalny Czas Pracy]]</f>
        <v>0.82708333333333339</v>
      </c>
      <c r="T159">
        <f>($AA$3*Zestaw_6[[#This Row],[Rzeczywista Ilosc Produkcji]])/(Zestaw_6[[#This Row],[Rzeczywisty Czas Pracy]]+1)</f>
        <v>0.47616306954436449</v>
      </c>
      <c r="U159">
        <f>(Zestaw_6[[#This Row],[Rzeczywista Ilosc Produkcji]]-Zestaw_6[[#This Row],[Ilość defektów]])/(Zestaw_6[[#This Row],[Rzeczywista Ilosc Produkcji]]+1)</f>
        <v>0.65152583341726256</v>
      </c>
      <c r="V159">
        <f>Zestaw_6[[#This Row],[D]]*Zestaw_6[[#This Row],[E]]*Zestaw_6[[#This Row],[J]]</f>
        <v>0.25658816389329869</v>
      </c>
    </row>
    <row r="160" spans="1:22" x14ac:dyDescent="0.25">
      <c r="A160" t="s">
        <v>14</v>
      </c>
      <c r="B160" s="1">
        <v>43696</v>
      </c>
      <c r="C160">
        <v>2019</v>
      </c>
      <c r="D160">
        <v>8</v>
      </c>
      <c r="E160">
        <v>34</v>
      </c>
      <c r="F160">
        <v>24</v>
      </c>
      <c r="G160">
        <v>1000</v>
      </c>
      <c r="H160">
        <v>24000</v>
      </c>
      <c r="I160">
        <v>18.510000000000002</v>
      </c>
      <c r="J160">
        <v>18508</v>
      </c>
      <c r="K160">
        <v>10796</v>
      </c>
      <c r="L160">
        <v>6521</v>
      </c>
      <c r="M160">
        <v>6</v>
      </c>
      <c r="N160">
        <v>5.49</v>
      </c>
      <c r="O160">
        <f>Zestaw_6[[#This Row],[Rzeczywista Ilosc Produkcji]]-Zestaw_6[[#This Row],[Ilosc Produktow Prawidlowych]]</f>
        <v>4275</v>
      </c>
      <c r="P160">
        <f>Zestaw_6[[#This Row],[Czas Naprawy]]/(Zestaw_6[[#This Row],[Ilosc Awarii]]+1)</f>
        <v>0.78428571428571436</v>
      </c>
      <c r="Q160">
        <f>(Zestaw_6[[#This Row],[Nominalny Czas Pracy]]-Zestaw_6[[#This Row],[Czas Naprawy]])/(Zestaw_6[[#This Row],[Ilosc Awarii]]+1)</f>
        <v>2.6442857142857141</v>
      </c>
      <c r="R160">
        <f>Zestaw_6[[#This Row],[MTTR]]+Zestaw_6[[#This Row],[MTTF]]</f>
        <v>3.4285714285714284</v>
      </c>
      <c r="S160">
        <f>(Zestaw_6[[#This Row],[Nominalny Czas Pracy]]-Zestaw_6[[#This Row],[Czas Naprawy]])/Zestaw_6[[#This Row],[Nominalny Czas Pracy]]</f>
        <v>0.77124999999999988</v>
      </c>
      <c r="T160">
        <f>($AA$3*Zestaw_6[[#This Row],[Rzeczywista Ilosc Produkcji]])/(Zestaw_6[[#This Row],[Rzeczywisty Czas Pracy]]+1)</f>
        <v>0.55335725269092761</v>
      </c>
      <c r="U160">
        <f>(Zestaw_6[[#This Row],[Rzeczywista Ilosc Produkcji]]-Zestaw_6[[#This Row],[Ilość defektów]])/(Zestaw_6[[#This Row],[Rzeczywista Ilosc Produkcji]]+1)</f>
        <v>0.60396406409187742</v>
      </c>
      <c r="V160">
        <f>Zestaw_6[[#This Row],[D]]*Zestaw_6[[#This Row],[E]]*Zestaw_6[[#This Row],[J]]</f>
        <v>0.25775783919608242</v>
      </c>
    </row>
    <row r="161" spans="1:22" x14ac:dyDescent="0.25">
      <c r="A161" t="s">
        <v>14</v>
      </c>
      <c r="B161" s="1">
        <v>43697</v>
      </c>
      <c r="C161">
        <v>2019</v>
      </c>
      <c r="D161">
        <v>8</v>
      </c>
      <c r="E161">
        <v>34</v>
      </c>
      <c r="F161">
        <v>24</v>
      </c>
      <c r="G161">
        <v>1000</v>
      </c>
      <c r="H161">
        <v>24000</v>
      </c>
      <c r="I161">
        <v>24</v>
      </c>
      <c r="J161">
        <v>24000</v>
      </c>
      <c r="K161">
        <v>13195</v>
      </c>
      <c r="L161">
        <v>13195</v>
      </c>
      <c r="M161">
        <v>0</v>
      </c>
      <c r="N161">
        <v>0</v>
      </c>
      <c r="O161">
        <f>Zestaw_6[[#This Row],[Rzeczywista Ilosc Produkcji]]-Zestaw_6[[#This Row],[Ilosc Produktow Prawidlowych]]</f>
        <v>0</v>
      </c>
      <c r="P161">
        <f>Zestaw_6[[#This Row],[Czas Naprawy]]/(Zestaw_6[[#This Row],[Ilosc Awarii]]+1)</f>
        <v>0</v>
      </c>
      <c r="Q161">
        <f>(Zestaw_6[[#This Row],[Nominalny Czas Pracy]]-Zestaw_6[[#This Row],[Czas Naprawy]])/(Zestaw_6[[#This Row],[Ilosc Awarii]]+1)</f>
        <v>24</v>
      </c>
      <c r="R161">
        <f>Zestaw_6[[#This Row],[MTTR]]+Zestaw_6[[#This Row],[MTTF]]</f>
        <v>24</v>
      </c>
      <c r="S161">
        <f>(Zestaw_6[[#This Row],[Nominalny Czas Pracy]]-Zestaw_6[[#This Row],[Czas Naprawy]])/Zestaw_6[[#This Row],[Nominalny Czas Pracy]]</f>
        <v>1</v>
      </c>
      <c r="T161">
        <f>($AA$3*Zestaw_6[[#This Row],[Rzeczywista Ilosc Produkcji]])/(Zestaw_6[[#This Row],[Rzeczywisty Czas Pracy]]+1)</f>
        <v>0.52780000000000005</v>
      </c>
      <c r="U161">
        <f>(Zestaw_6[[#This Row],[Rzeczywista Ilosc Produkcji]]-Zestaw_6[[#This Row],[Ilość defektów]])/(Zestaw_6[[#This Row],[Rzeczywista Ilosc Produkcji]]+1)</f>
        <v>0.99992421946044252</v>
      </c>
      <c r="V161">
        <f>Zestaw_6[[#This Row],[D]]*Zestaw_6[[#This Row],[E]]*Zestaw_6[[#This Row],[J]]</f>
        <v>0.52776000303122161</v>
      </c>
    </row>
    <row r="162" spans="1:22" x14ac:dyDescent="0.25">
      <c r="A162" t="s">
        <v>14</v>
      </c>
      <c r="B162" s="1">
        <v>43698</v>
      </c>
      <c r="C162">
        <v>2019</v>
      </c>
      <c r="D162">
        <v>8</v>
      </c>
      <c r="E162">
        <v>34</v>
      </c>
      <c r="F162">
        <v>24</v>
      </c>
      <c r="G162">
        <v>1000</v>
      </c>
      <c r="H162">
        <v>24000</v>
      </c>
      <c r="I162">
        <v>23.57</v>
      </c>
      <c r="J162">
        <v>23567</v>
      </c>
      <c r="K162">
        <v>0</v>
      </c>
      <c r="L162">
        <v>0</v>
      </c>
      <c r="M162">
        <v>1</v>
      </c>
      <c r="N162">
        <v>0.43</v>
      </c>
      <c r="O162">
        <f>Zestaw_6[[#This Row],[Rzeczywista Ilosc Produkcji]]-Zestaw_6[[#This Row],[Ilosc Produktow Prawidlowych]]</f>
        <v>0</v>
      </c>
      <c r="P162">
        <f>Zestaw_6[[#This Row],[Czas Naprawy]]/(Zestaw_6[[#This Row],[Ilosc Awarii]]+1)</f>
        <v>0.215</v>
      </c>
      <c r="Q162">
        <f>(Zestaw_6[[#This Row],[Nominalny Czas Pracy]]-Zestaw_6[[#This Row],[Czas Naprawy]])/(Zestaw_6[[#This Row],[Ilosc Awarii]]+1)</f>
        <v>11.785</v>
      </c>
      <c r="R162">
        <f>Zestaw_6[[#This Row],[MTTR]]+Zestaw_6[[#This Row],[MTTF]]</f>
        <v>12</v>
      </c>
      <c r="S162">
        <f>(Zestaw_6[[#This Row],[Nominalny Czas Pracy]]-Zestaw_6[[#This Row],[Czas Naprawy]])/Zestaw_6[[#This Row],[Nominalny Czas Pracy]]</f>
        <v>0.98208333333333331</v>
      </c>
      <c r="T162">
        <f>($AA$3*Zestaw_6[[#This Row],[Rzeczywista Ilosc Produkcji]])/(Zestaw_6[[#This Row],[Rzeczywisty Czas Pracy]]+1)</f>
        <v>0</v>
      </c>
      <c r="U162">
        <f>(Zestaw_6[[#This Row],[Rzeczywista Ilosc Produkcji]]-Zestaw_6[[#This Row],[Ilość defektów]])/(Zestaw_6[[#This Row],[Rzeczywista Ilosc Produkcji]]+1)</f>
        <v>0</v>
      </c>
      <c r="V162">
        <f>Zestaw_6[[#This Row],[D]]*Zestaw_6[[#This Row],[E]]*Zestaw_6[[#This Row],[J]]</f>
        <v>0</v>
      </c>
    </row>
    <row r="163" spans="1:22" x14ac:dyDescent="0.25">
      <c r="A163" t="s">
        <v>14</v>
      </c>
      <c r="B163" s="1">
        <v>43699</v>
      </c>
      <c r="C163">
        <v>2019</v>
      </c>
      <c r="D163">
        <v>8</v>
      </c>
      <c r="E163">
        <v>34</v>
      </c>
      <c r="F163">
        <v>24</v>
      </c>
      <c r="G163">
        <v>1000</v>
      </c>
      <c r="H163">
        <v>24000</v>
      </c>
      <c r="I163">
        <v>17.27</v>
      </c>
      <c r="J163">
        <v>17268</v>
      </c>
      <c r="K163">
        <v>9697</v>
      </c>
      <c r="L163">
        <v>9697</v>
      </c>
      <c r="M163">
        <v>7</v>
      </c>
      <c r="N163">
        <v>6.73</v>
      </c>
      <c r="O163">
        <f>Zestaw_6[[#This Row],[Rzeczywista Ilosc Produkcji]]-Zestaw_6[[#This Row],[Ilosc Produktow Prawidlowych]]</f>
        <v>0</v>
      </c>
      <c r="P163">
        <f>Zestaw_6[[#This Row],[Czas Naprawy]]/(Zestaw_6[[#This Row],[Ilosc Awarii]]+1)</f>
        <v>0.84125000000000005</v>
      </c>
      <c r="Q163">
        <f>(Zestaw_6[[#This Row],[Nominalny Czas Pracy]]-Zestaw_6[[#This Row],[Czas Naprawy]])/(Zestaw_6[[#This Row],[Ilosc Awarii]]+1)</f>
        <v>2.1587499999999999</v>
      </c>
      <c r="R163">
        <f>Zestaw_6[[#This Row],[MTTR]]+Zestaw_6[[#This Row],[MTTF]]</f>
        <v>3</v>
      </c>
      <c r="S163">
        <f>(Zestaw_6[[#This Row],[Nominalny Czas Pracy]]-Zestaw_6[[#This Row],[Czas Naprawy]])/Zestaw_6[[#This Row],[Nominalny Czas Pracy]]</f>
        <v>0.71958333333333335</v>
      </c>
      <c r="T163">
        <f>($AA$3*Zestaw_6[[#This Row],[Rzeczywista Ilosc Produkcji]])/(Zestaw_6[[#This Row],[Rzeczywisty Czas Pracy]]+1)</f>
        <v>0.53076081007115494</v>
      </c>
      <c r="U163">
        <f>(Zestaw_6[[#This Row],[Rzeczywista Ilosc Produkcji]]-Zestaw_6[[#This Row],[Ilość defektów]])/(Zestaw_6[[#This Row],[Rzeczywista Ilosc Produkcji]]+1)</f>
        <v>0.99989688595586723</v>
      </c>
      <c r="V163">
        <f>Zestaw_6[[#This Row],[D]]*Zestaw_6[[#This Row],[E]]*Zestaw_6[[#This Row],[J]]</f>
        <v>0.3818872509140202</v>
      </c>
    </row>
    <row r="164" spans="1:22" x14ac:dyDescent="0.25">
      <c r="A164" t="s">
        <v>14</v>
      </c>
      <c r="B164" s="1">
        <v>43700</v>
      </c>
      <c r="C164">
        <v>2019</v>
      </c>
      <c r="D164">
        <v>8</v>
      </c>
      <c r="E164">
        <v>34</v>
      </c>
      <c r="F164">
        <v>24</v>
      </c>
      <c r="G164">
        <v>1000</v>
      </c>
      <c r="H164">
        <v>24000</v>
      </c>
      <c r="I164">
        <v>19.45</v>
      </c>
      <c r="J164">
        <v>19452</v>
      </c>
      <c r="K164">
        <v>11166</v>
      </c>
      <c r="L164">
        <v>8872</v>
      </c>
      <c r="M164">
        <v>5</v>
      </c>
      <c r="N164">
        <v>4.55</v>
      </c>
      <c r="O164">
        <f>Zestaw_6[[#This Row],[Rzeczywista Ilosc Produkcji]]-Zestaw_6[[#This Row],[Ilosc Produktow Prawidlowych]]</f>
        <v>2294</v>
      </c>
      <c r="P164">
        <f>Zestaw_6[[#This Row],[Czas Naprawy]]/(Zestaw_6[[#This Row],[Ilosc Awarii]]+1)</f>
        <v>0.7583333333333333</v>
      </c>
      <c r="Q164">
        <f>(Zestaw_6[[#This Row],[Nominalny Czas Pracy]]-Zestaw_6[[#This Row],[Czas Naprawy]])/(Zestaw_6[[#This Row],[Ilosc Awarii]]+1)</f>
        <v>3.2416666666666667</v>
      </c>
      <c r="R164">
        <f>Zestaw_6[[#This Row],[MTTR]]+Zestaw_6[[#This Row],[MTTF]]</f>
        <v>4</v>
      </c>
      <c r="S164">
        <f>(Zestaw_6[[#This Row],[Nominalny Czas Pracy]]-Zestaw_6[[#This Row],[Czas Naprawy]])/Zestaw_6[[#This Row],[Nominalny Czas Pracy]]</f>
        <v>0.81041666666666667</v>
      </c>
      <c r="T164">
        <f>($AA$3*Zestaw_6[[#This Row],[Rzeczywista Ilosc Produkcji]])/(Zestaw_6[[#This Row],[Rzeczywisty Czas Pracy]]+1)</f>
        <v>0.54601466992665038</v>
      </c>
      <c r="U164">
        <f>(Zestaw_6[[#This Row],[Rzeczywista Ilosc Produkcji]]-Zestaw_6[[#This Row],[Ilość defektów]])/(Zestaw_6[[#This Row],[Rzeczywista Ilosc Produkcji]]+1)</f>
        <v>0.79448374675382827</v>
      </c>
      <c r="V164">
        <f>Zestaw_6[[#This Row],[D]]*Zestaw_6[[#This Row],[E]]*Zestaw_6[[#This Row],[J]]</f>
        <v>0.35155857231280691</v>
      </c>
    </row>
    <row r="165" spans="1:22" x14ac:dyDescent="0.25">
      <c r="A165" t="s">
        <v>14</v>
      </c>
      <c r="B165" s="1">
        <v>43703</v>
      </c>
      <c r="C165">
        <v>2019</v>
      </c>
      <c r="D165">
        <v>8</v>
      </c>
      <c r="E165">
        <v>35</v>
      </c>
      <c r="F165">
        <v>24</v>
      </c>
      <c r="G165">
        <v>1000</v>
      </c>
      <c r="H165">
        <v>24000</v>
      </c>
      <c r="I165">
        <v>19.21</v>
      </c>
      <c r="J165">
        <v>19209</v>
      </c>
      <c r="K165">
        <v>4737</v>
      </c>
      <c r="L165">
        <v>3721</v>
      </c>
      <c r="M165">
        <v>5</v>
      </c>
      <c r="N165">
        <v>4.79</v>
      </c>
      <c r="O165">
        <f>Zestaw_6[[#This Row],[Rzeczywista Ilosc Produkcji]]-Zestaw_6[[#This Row],[Ilosc Produktow Prawidlowych]]</f>
        <v>1016</v>
      </c>
      <c r="P165">
        <f>Zestaw_6[[#This Row],[Czas Naprawy]]/(Zestaw_6[[#This Row],[Ilosc Awarii]]+1)</f>
        <v>0.79833333333333334</v>
      </c>
      <c r="Q165">
        <f>(Zestaw_6[[#This Row],[Nominalny Czas Pracy]]-Zestaw_6[[#This Row],[Czas Naprawy]])/(Zestaw_6[[#This Row],[Ilosc Awarii]]+1)</f>
        <v>3.2016666666666667</v>
      </c>
      <c r="R165">
        <f>Zestaw_6[[#This Row],[MTTR]]+Zestaw_6[[#This Row],[MTTF]]</f>
        <v>4</v>
      </c>
      <c r="S165">
        <f>(Zestaw_6[[#This Row],[Nominalny Czas Pracy]]-Zestaw_6[[#This Row],[Czas Naprawy]])/Zestaw_6[[#This Row],[Nominalny Czas Pracy]]</f>
        <v>0.80041666666666667</v>
      </c>
      <c r="T165">
        <f>($AA$3*Zestaw_6[[#This Row],[Rzeczywista Ilosc Produkcji]])/(Zestaw_6[[#This Row],[Rzeczywisty Czas Pracy]]+1)</f>
        <v>0.23438891637803067</v>
      </c>
      <c r="U165">
        <f>(Zestaw_6[[#This Row],[Rzeczywista Ilosc Produkcji]]-Zestaw_6[[#This Row],[Ilość defektów]])/(Zestaw_6[[#This Row],[Rzeczywista Ilosc Produkcji]]+1)</f>
        <v>0.78535246939636982</v>
      </c>
      <c r="V165">
        <f>Zestaw_6[[#This Row],[D]]*Zestaw_6[[#This Row],[E]]*Zestaw_6[[#This Row],[J]]</f>
        <v>0.14733903055224909</v>
      </c>
    </row>
    <row r="166" spans="1:22" x14ac:dyDescent="0.25">
      <c r="A166" t="s">
        <v>14</v>
      </c>
      <c r="B166" s="1">
        <v>43704</v>
      </c>
      <c r="C166">
        <v>2019</v>
      </c>
      <c r="D166">
        <v>8</v>
      </c>
      <c r="E166">
        <v>35</v>
      </c>
      <c r="F166">
        <v>24</v>
      </c>
      <c r="G166">
        <v>1000</v>
      </c>
      <c r="H166">
        <v>24000</v>
      </c>
      <c r="I166">
        <v>23.29</v>
      </c>
      <c r="J166">
        <v>23293</v>
      </c>
      <c r="K166">
        <v>6723</v>
      </c>
      <c r="L166">
        <v>4391</v>
      </c>
      <c r="M166">
        <v>1</v>
      </c>
      <c r="N166">
        <v>0.71</v>
      </c>
      <c r="O166">
        <f>Zestaw_6[[#This Row],[Rzeczywista Ilosc Produkcji]]-Zestaw_6[[#This Row],[Ilosc Produktow Prawidlowych]]</f>
        <v>2332</v>
      </c>
      <c r="P166">
        <f>Zestaw_6[[#This Row],[Czas Naprawy]]/(Zestaw_6[[#This Row],[Ilosc Awarii]]+1)</f>
        <v>0.35499999999999998</v>
      </c>
      <c r="Q166">
        <f>(Zestaw_6[[#This Row],[Nominalny Czas Pracy]]-Zestaw_6[[#This Row],[Czas Naprawy]])/(Zestaw_6[[#This Row],[Ilosc Awarii]]+1)</f>
        <v>11.645</v>
      </c>
      <c r="R166">
        <f>Zestaw_6[[#This Row],[MTTR]]+Zestaw_6[[#This Row],[MTTF]]</f>
        <v>12</v>
      </c>
      <c r="S166">
        <f>(Zestaw_6[[#This Row],[Nominalny Czas Pracy]]-Zestaw_6[[#This Row],[Czas Naprawy]])/Zestaw_6[[#This Row],[Nominalny Czas Pracy]]</f>
        <v>0.97041666666666659</v>
      </c>
      <c r="T166">
        <f>($AA$3*Zestaw_6[[#This Row],[Rzeczywista Ilosc Produkcji]])/(Zestaw_6[[#This Row],[Rzeczywisty Czas Pracy]]+1)</f>
        <v>0.27678056813503499</v>
      </c>
      <c r="U166">
        <f>(Zestaw_6[[#This Row],[Rzeczywista Ilosc Produkcji]]-Zestaw_6[[#This Row],[Ilość defektów]])/(Zestaw_6[[#This Row],[Rzeczywista Ilosc Produkcji]]+1)</f>
        <v>0.65303390838786435</v>
      </c>
      <c r="V166">
        <f>Zestaw_6[[#This Row],[D]]*Zestaw_6[[#This Row],[E]]*Zestaw_6[[#This Row],[J]]</f>
        <v>0.17539999457985733</v>
      </c>
    </row>
    <row r="167" spans="1:22" x14ac:dyDescent="0.25">
      <c r="A167" t="s">
        <v>14</v>
      </c>
      <c r="B167" s="1">
        <v>43705</v>
      </c>
      <c r="C167">
        <v>2019</v>
      </c>
      <c r="D167">
        <v>8</v>
      </c>
      <c r="E167">
        <v>35</v>
      </c>
      <c r="F167">
        <v>24</v>
      </c>
      <c r="G167">
        <v>1000</v>
      </c>
      <c r="H167">
        <v>24000</v>
      </c>
      <c r="I167">
        <v>23.47</v>
      </c>
      <c r="J167">
        <v>23474</v>
      </c>
      <c r="K167">
        <v>7691</v>
      </c>
      <c r="L167">
        <v>4898</v>
      </c>
      <c r="M167">
        <v>1</v>
      </c>
      <c r="N167">
        <v>0.53</v>
      </c>
      <c r="O167">
        <f>Zestaw_6[[#This Row],[Rzeczywista Ilosc Produkcji]]-Zestaw_6[[#This Row],[Ilosc Produktow Prawidlowych]]</f>
        <v>2793</v>
      </c>
      <c r="P167">
        <f>Zestaw_6[[#This Row],[Czas Naprawy]]/(Zestaw_6[[#This Row],[Ilosc Awarii]]+1)</f>
        <v>0.26500000000000001</v>
      </c>
      <c r="Q167">
        <f>(Zestaw_6[[#This Row],[Nominalny Czas Pracy]]-Zestaw_6[[#This Row],[Czas Naprawy]])/(Zestaw_6[[#This Row],[Ilosc Awarii]]+1)</f>
        <v>11.734999999999999</v>
      </c>
      <c r="R167">
        <f>Zestaw_6[[#This Row],[MTTR]]+Zestaw_6[[#This Row],[MTTF]]</f>
        <v>12</v>
      </c>
      <c r="S167">
        <f>(Zestaw_6[[#This Row],[Nominalny Czas Pracy]]-Zestaw_6[[#This Row],[Czas Naprawy]])/Zestaw_6[[#This Row],[Nominalny Czas Pracy]]</f>
        <v>0.97791666666666666</v>
      </c>
      <c r="T167">
        <f>($AA$3*Zestaw_6[[#This Row],[Rzeczywista Ilosc Produkcji]])/(Zestaw_6[[#This Row],[Rzeczywisty Czas Pracy]]+1)</f>
        <v>0.31430322844299141</v>
      </c>
      <c r="U167">
        <f>(Zestaw_6[[#This Row],[Rzeczywista Ilosc Produkcji]]-Zestaw_6[[#This Row],[Ilość defektów]])/(Zestaw_6[[#This Row],[Rzeczywista Ilosc Produkcji]]+1)</f>
        <v>0.63676547061882471</v>
      </c>
      <c r="V167">
        <f>Zestaw_6[[#This Row],[D]]*Zestaw_6[[#This Row],[E]]*Zestaw_6[[#This Row],[J]]</f>
        <v>0.19571774130636929</v>
      </c>
    </row>
    <row r="168" spans="1:22" x14ac:dyDescent="0.25">
      <c r="A168" t="s">
        <v>14</v>
      </c>
      <c r="B168" s="1">
        <v>43706</v>
      </c>
      <c r="C168">
        <v>2019</v>
      </c>
      <c r="D168">
        <v>8</v>
      </c>
      <c r="E168">
        <v>35</v>
      </c>
      <c r="F168">
        <v>24</v>
      </c>
      <c r="G168">
        <v>1000</v>
      </c>
      <c r="H168">
        <v>24000</v>
      </c>
      <c r="I168">
        <v>15.96</v>
      </c>
      <c r="J168">
        <v>15963</v>
      </c>
      <c r="K168">
        <v>4023</v>
      </c>
      <c r="L168">
        <v>3218</v>
      </c>
      <c r="M168">
        <v>8</v>
      </c>
      <c r="N168">
        <v>8.0399999999999991</v>
      </c>
      <c r="O168">
        <f>Zestaw_6[[#This Row],[Rzeczywista Ilosc Produkcji]]-Zestaw_6[[#This Row],[Ilosc Produktow Prawidlowych]]</f>
        <v>805</v>
      </c>
      <c r="P168">
        <f>Zestaw_6[[#This Row],[Czas Naprawy]]/(Zestaw_6[[#This Row],[Ilosc Awarii]]+1)</f>
        <v>0.8933333333333332</v>
      </c>
      <c r="Q168">
        <f>(Zestaw_6[[#This Row],[Nominalny Czas Pracy]]-Zestaw_6[[#This Row],[Czas Naprawy]])/(Zestaw_6[[#This Row],[Ilosc Awarii]]+1)</f>
        <v>1.7733333333333334</v>
      </c>
      <c r="R168">
        <f>Zestaw_6[[#This Row],[MTTR]]+Zestaw_6[[#This Row],[MTTF]]</f>
        <v>2.6666666666666665</v>
      </c>
      <c r="S168">
        <f>(Zestaw_6[[#This Row],[Nominalny Czas Pracy]]-Zestaw_6[[#This Row],[Czas Naprawy]])/Zestaw_6[[#This Row],[Nominalny Czas Pracy]]</f>
        <v>0.66500000000000004</v>
      </c>
      <c r="T168">
        <f>($AA$3*Zestaw_6[[#This Row],[Rzeczywista Ilosc Produkcji]])/(Zestaw_6[[#This Row],[Rzeczywisty Czas Pracy]]+1)</f>
        <v>0.23720518867924525</v>
      </c>
      <c r="U168">
        <f>(Zestaw_6[[#This Row],[Rzeczywista Ilosc Produkcji]]-Zestaw_6[[#This Row],[Ilość defektów]])/(Zestaw_6[[#This Row],[Rzeczywista Ilosc Produkcji]]+1)</f>
        <v>0.79970178926441349</v>
      </c>
      <c r="V168">
        <f>Zestaw_6[[#This Row],[D]]*Zestaw_6[[#This Row],[E]]*Zestaw_6[[#This Row],[J]]</f>
        <v>0.12614612018338084</v>
      </c>
    </row>
    <row r="169" spans="1:22" x14ac:dyDescent="0.25">
      <c r="A169" t="s">
        <v>14</v>
      </c>
      <c r="B169" s="1">
        <v>43707</v>
      </c>
      <c r="C169">
        <v>2019</v>
      </c>
      <c r="D169">
        <v>8</v>
      </c>
      <c r="E169">
        <v>35</v>
      </c>
      <c r="F169">
        <v>24</v>
      </c>
      <c r="G169">
        <v>1000</v>
      </c>
      <c r="H169">
        <v>24000</v>
      </c>
      <c r="I169">
        <v>21.31</v>
      </c>
      <c r="J169">
        <v>21312</v>
      </c>
      <c r="K169">
        <v>11768</v>
      </c>
      <c r="L169">
        <v>9280</v>
      </c>
      <c r="M169">
        <v>3</v>
      </c>
      <c r="N169">
        <v>2.69</v>
      </c>
      <c r="O169">
        <f>Zestaw_6[[#This Row],[Rzeczywista Ilosc Produkcji]]-Zestaw_6[[#This Row],[Ilosc Produktow Prawidlowych]]</f>
        <v>2488</v>
      </c>
      <c r="P169">
        <f>Zestaw_6[[#This Row],[Czas Naprawy]]/(Zestaw_6[[#This Row],[Ilosc Awarii]]+1)</f>
        <v>0.67249999999999999</v>
      </c>
      <c r="Q169">
        <f>(Zestaw_6[[#This Row],[Nominalny Czas Pracy]]-Zestaw_6[[#This Row],[Czas Naprawy]])/(Zestaw_6[[#This Row],[Ilosc Awarii]]+1)</f>
        <v>5.3274999999999997</v>
      </c>
      <c r="R169">
        <f>Zestaw_6[[#This Row],[MTTR]]+Zestaw_6[[#This Row],[MTTF]]</f>
        <v>6</v>
      </c>
      <c r="S169">
        <f>(Zestaw_6[[#This Row],[Nominalny Czas Pracy]]-Zestaw_6[[#This Row],[Czas Naprawy]])/Zestaw_6[[#This Row],[Nominalny Czas Pracy]]</f>
        <v>0.88791666666666658</v>
      </c>
      <c r="T169">
        <f>($AA$3*Zestaw_6[[#This Row],[Rzeczywista Ilosc Produkcji]])/(Zestaw_6[[#This Row],[Rzeczywisty Czas Pracy]]+1)</f>
        <v>0.52747646795159131</v>
      </c>
      <c r="U169">
        <f>(Zestaw_6[[#This Row],[Rzeczywista Ilosc Produkcji]]-Zestaw_6[[#This Row],[Ilość defektów]])/(Zestaw_6[[#This Row],[Rzeczywista Ilosc Produkcji]]+1)</f>
        <v>0.7885121930495369</v>
      </c>
      <c r="V169">
        <f>Zestaw_6[[#This Row],[D]]*Zestaw_6[[#This Row],[E]]*Zestaw_6[[#This Row],[J]]</f>
        <v>0.36930374422001744</v>
      </c>
    </row>
    <row r="170" spans="1:22" x14ac:dyDescent="0.25">
      <c r="A170" t="s">
        <v>14</v>
      </c>
      <c r="B170" s="1">
        <v>43710</v>
      </c>
      <c r="C170">
        <v>2019</v>
      </c>
      <c r="D170">
        <v>9</v>
      </c>
      <c r="E170">
        <v>36</v>
      </c>
      <c r="F170">
        <v>24</v>
      </c>
      <c r="G170">
        <v>1000</v>
      </c>
      <c r="H170">
        <v>24000</v>
      </c>
      <c r="I170">
        <v>0</v>
      </c>
      <c r="J170">
        <v>0</v>
      </c>
      <c r="K170">
        <v>0</v>
      </c>
      <c r="L170">
        <v>0</v>
      </c>
      <c r="M170">
        <v>23</v>
      </c>
      <c r="N170">
        <v>24</v>
      </c>
      <c r="O170">
        <f>Zestaw_6[[#This Row],[Rzeczywista Ilosc Produkcji]]-Zestaw_6[[#This Row],[Ilosc Produktow Prawidlowych]]</f>
        <v>0</v>
      </c>
      <c r="P170">
        <f>Zestaw_6[[#This Row],[Czas Naprawy]]/(Zestaw_6[[#This Row],[Ilosc Awarii]]+1)</f>
        <v>1</v>
      </c>
      <c r="Q170">
        <f>(Zestaw_6[[#This Row],[Nominalny Czas Pracy]]-Zestaw_6[[#This Row],[Czas Naprawy]])/(Zestaw_6[[#This Row],[Ilosc Awarii]]+1)</f>
        <v>0</v>
      </c>
      <c r="R170">
        <f>Zestaw_6[[#This Row],[MTTR]]+Zestaw_6[[#This Row],[MTTF]]</f>
        <v>1</v>
      </c>
      <c r="S170">
        <f>(Zestaw_6[[#This Row],[Nominalny Czas Pracy]]-Zestaw_6[[#This Row],[Czas Naprawy]])/Zestaw_6[[#This Row],[Nominalny Czas Pracy]]</f>
        <v>0</v>
      </c>
      <c r="T170">
        <f>($AA$3*Zestaw_6[[#This Row],[Rzeczywista Ilosc Produkcji]])/(Zestaw_6[[#This Row],[Rzeczywisty Czas Pracy]]+1)</f>
        <v>0</v>
      </c>
      <c r="U170">
        <f>(Zestaw_6[[#This Row],[Rzeczywista Ilosc Produkcji]]-Zestaw_6[[#This Row],[Ilość defektów]])/(Zestaw_6[[#This Row],[Rzeczywista Ilosc Produkcji]]+1)</f>
        <v>0</v>
      </c>
      <c r="V170">
        <f>Zestaw_6[[#This Row],[D]]*Zestaw_6[[#This Row],[E]]*Zestaw_6[[#This Row],[J]]</f>
        <v>0</v>
      </c>
    </row>
    <row r="171" spans="1:22" x14ac:dyDescent="0.25">
      <c r="A171" t="s">
        <v>14</v>
      </c>
      <c r="B171" s="1">
        <v>43711</v>
      </c>
      <c r="C171">
        <v>2019</v>
      </c>
      <c r="D171">
        <v>9</v>
      </c>
      <c r="E171">
        <v>36</v>
      </c>
      <c r="F171">
        <v>24</v>
      </c>
      <c r="G171">
        <v>1000</v>
      </c>
      <c r="H171">
        <v>24000</v>
      </c>
      <c r="I171">
        <v>24</v>
      </c>
      <c r="J171">
        <v>24000</v>
      </c>
      <c r="K171">
        <v>7405</v>
      </c>
      <c r="L171">
        <v>4739</v>
      </c>
      <c r="M171">
        <v>0</v>
      </c>
      <c r="N171">
        <v>0</v>
      </c>
      <c r="O171">
        <f>Zestaw_6[[#This Row],[Rzeczywista Ilosc Produkcji]]-Zestaw_6[[#This Row],[Ilosc Produktow Prawidlowych]]</f>
        <v>2666</v>
      </c>
      <c r="P171">
        <f>Zestaw_6[[#This Row],[Czas Naprawy]]/(Zestaw_6[[#This Row],[Ilosc Awarii]]+1)</f>
        <v>0</v>
      </c>
      <c r="Q171">
        <f>(Zestaw_6[[#This Row],[Nominalny Czas Pracy]]-Zestaw_6[[#This Row],[Czas Naprawy]])/(Zestaw_6[[#This Row],[Ilosc Awarii]]+1)</f>
        <v>24</v>
      </c>
      <c r="R171">
        <f>Zestaw_6[[#This Row],[MTTR]]+Zestaw_6[[#This Row],[MTTF]]</f>
        <v>24</v>
      </c>
      <c r="S171">
        <f>(Zestaw_6[[#This Row],[Nominalny Czas Pracy]]-Zestaw_6[[#This Row],[Czas Naprawy]])/Zestaw_6[[#This Row],[Nominalny Czas Pracy]]</f>
        <v>1</v>
      </c>
      <c r="T171">
        <f>($AA$3*Zestaw_6[[#This Row],[Rzeczywista Ilosc Produkcji]])/(Zestaw_6[[#This Row],[Rzeczywisty Czas Pracy]]+1)</f>
        <v>0.29620000000000002</v>
      </c>
      <c r="U171">
        <f>(Zestaw_6[[#This Row],[Rzeczywista Ilosc Produkcji]]-Zestaw_6[[#This Row],[Ilość defektów]])/(Zestaw_6[[#This Row],[Rzeczywista Ilosc Produkcji]]+1)</f>
        <v>0.63988657844990549</v>
      </c>
      <c r="V171">
        <f>Zestaw_6[[#This Row],[D]]*Zestaw_6[[#This Row],[E]]*Zestaw_6[[#This Row],[J]]</f>
        <v>0.18953440453686202</v>
      </c>
    </row>
    <row r="172" spans="1:22" x14ac:dyDescent="0.25">
      <c r="A172" t="s">
        <v>14</v>
      </c>
      <c r="B172" s="1">
        <v>43712</v>
      </c>
      <c r="C172">
        <v>2019</v>
      </c>
      <c r="D172">
        <v>9</v>
      </c>
      <c r="E172">
        <v>36</v>
      </c>
      <c r="F172">
        <v>24</v>
      </c>
      <c r="G172">
        <v>1000</v>
      </c>
      <c r="H172">
        <v>24000</v>
      </c>
      <c r="I172">
        <v>23.15</v>
      </c>
      <c r="J172">
        <v>23150</v>
      </c>
      <c r="K172">
        <v>10634</v>
      </c>
      <c r="L172">
        <v>7589</v>
      </c>
      <c r="M172">
        <v>1</v>
      </c>
      <c r="N172">
        <v>0.85</v>
      </c>
      <c r="O172">
        <f>Zestaw_6[[#This Row],[Rzeczywista Ilosc Produkcji]]-Zestaw_6[[#This Row],[Ilosc Produktow Prawidlowych]]</f>
        <v>3045</v>
      </c>
      <c r="P172">
        <f>Zestaw_6[[#This Row],[Czas Naprawy]]/(Zestaw_6[[#This Row],[Ilosc Awarii]]+1)</f>
        <v>0.42499999999999999</v>
      </c>
      <c r="Q172">
        <f>(Zestaw_6[[#This Row],[Nominalny Czas Pracy]]-Zestaw_6[[#This Row],[Czas Naprawy]])/(Zestaw_6[[#This Row],[Ilosc Awarii]]+1)</f>
        <v>11.574999999999999</v>
      </c>
      <c r="R172">
        <f>Zestaw_6[[#This Row],[MTTR]]+Zestaw_6[[#This Row],[MTTF]]</f>
        <v>12</v>
      </c>
      <c r="S172">
        <f>(Zestaw_6[[#This Row],[Nominalny Czas Pracy]]-Zestaw_6[[#This Row],[Czas Naprawy]])/Zestaw_6[[#This Row],[Nominalny Czas Pracy]]</f>
        <v>0.96458333333333324</v>
      </c>
      <c r="T172">
        <f>($AA$3*Zestaw_6[[#This Row],[Rzeczywista Ilosc Produkcji]])/(Zestaw_6[[#This Row],[Rzeczywisty Czas Pracy]]+1)</f>
        <v>0.44033126293995861</v>
      </c>
      <c r="U172">
        <f>(Zestaw_6[[#This Row],[Rzeczywista Ilosc Produkcji]]-Zestaw_6[[#This Row],[Ilość defektów]])/(Zestaw_6[[#This Row],[Rzeczywista Ilosc Produkcji]]+1)</f>
        <v>0.71358721203573106</v>
      </c>
      <c r="V172">
        <f>Zestaw_6[[#This Row],[D]]*Zestaw_6[[#This Row],[E]]*Zestaw_6[[#This Row],[J]]</f>
        <v>0.30308631893726939</v>
      </c>
    </row>
    <row r="173" spans="1:22" x14ac:dyDescent="0.25">
      <c r="A173" t="s">
        <v>14</v>
      </c>
      <c r="B173" s="1">
        <v>43713</v>
      </c>
      <c r="C173">
        <v>2019</v>
      </c>
      <c r="D173">
        <v>9</v>
      </c>
      <c r="E173">
        <v>36</v>
      </c>
      <c r="F173">
        <v>24</v>
      </c>
      <c r="G173">
        <v>1000</v>
      </c>
      <c r="H173">
        <v>24000</v>
      </c>
      <c r="I173">
        <v>15.21</v>
      </c>
      <c r="J173">
        <v>15207</v>
      </c>
      <c r="K173">
        <v>8627</v>
      </c>
      <c r="L173">
        <v>5698</v>
      </c>
      <c r="M173">
        <v>8</v>
      </c>
      <c r="N173">
        <v>8.7899999999999991</v>
      </c>
      <c r="O173">
        <f>Zestaw_6[[#This Row],[Rzeczywista Ilosc Produkcji]]-Zestaw_6[[#This Row],[Ilosc Produktow Prawidlowych]]</f>
        <v>2929</v>
      </c>
      <c r="P173">
        <f>Zestaw_6[[#This Row],[Czas Naprawy]]/(Zestaw_6[[#This Row],[Ilosc Awarii]]+1)</f>
        <v>0.97666666666666657</v>
      </c>
      <c r="Q173">
        <f>(Zestaw_6[[#This Row],[Nominalny Czas Pracy]]-Zestaw_6[[#This Row],[Czas Naprawy]])/(Zestaw_6[[#This Row],[Ilosc Awarii]]+1)</f>
        <v>1.6900000000000002</v>
      </c>
      <c r="R173">
        <f>Zestaw_6[[#This Row],[MTTR]]+Zestaw_6[[#This Row],[MTTF]]</f>
        <v>2.666666666666667</v>
      </c>
      <c r="S173">
        <f>(Zestaw_6[[#This Row],[Nominalny Czas Pracy]]-Zestaw_6[[#This Row],[Czas Naprawy]])/Zestaw_6[[#This Row],[Nominalny Czas Pracy]]</f>
        <v>0.63375000000000004</v>
      </c>
      <c r="T173">
        <f>($AA$3*Zestaw_6[[#This Row],[Rzeczywista Ilosc Produkcji]])/(Zestaw_6[[#This Row],[Rzeczywisty Czas Pracy]]+1)</f>
        <v>0.53220234423195556</v>
      </c>
      <c r="U173">
        <f>(Zestaw_6[[#This Row],[Rzeczywista Ilosc Produkcji]]-Zestaw_6[[#This Row],[Ilość defektów]])/(Zestaw_6[[#This Row],[Rzeczywista Ilosc Produkcji]]+1)</f>
        <v>0.66040797403801577</v>
      </c>
      <c r="V173">
        <f>Zestaw_6[[#This Row],[D]]*Zestaw_6[[#This Row],[E]]*Zestaw_6[[#This Row],[J]]</f>
        <v>0.22274453833722724</v>
      </c>
    </row>
    <row r="174" spans="1:22" x14ac:dyDescent="0.25">
      <c r="A174" t="s">
        <v>14</v>
      </c>
      <c r="B174" s="1">
        <v>43714</v>
      </c>
      <c r="C174">
        <v>2019</v>
      </c>
      <c r="D174">
        <v>9</v>
      </c>
      <c r="E174">
        <v>36</v>
      </c>
      <c r="F174">
        <v>24</v>
      </c>
      <c r="G174">
        <v>1000</v>
      </c>
      <c r="H174">
        <v>24000</v>
      </c>
      <c r="I174">
        <v>22.95</v>
      </c>
      <c r="J174">
        <v>22953</v>
      </c>
      <c r="K174">
        <v>6502</v>
      </c>
      <c r="L174">
        <v>4682</v>
      </c>
      <c r="M174">
        <v>1</v>
      </c>
      <c r="N174">
        <v>1.05</v>
      </c>
      <c r="O174">
        <f>Zestaw_6[[#This Row],[Rzeczywista Ilosc Produkcji]]-Zestaw_6[[#This Row],[Ilosc Produktow Prawidlowych]]</f>
        <v>1820</v>
      </c>
      <c r="P174">
        <f>Zestaw_6[[#This Row],[Czas Naprawy]]/(Zestaw_6[[#This Row],[Ilosc Awarii]]+1)</f>
        <v>0.52500000000000002</v>
      </c>
      <c r="Q174">
        <f>(Zestaw_6[[#This Row],[Nominalny Czas Pracy]]-Zestaw_6[[#This Row],[Czas Naprawy]])/(Zestaw_6[[#This Row],[Ilosc Awarii]]+1)</f>
        <v>11.475</v>
      </c>
      <c r="R174">
        <f>Zestaw_6[[#This Row],[MTTR]]+Zestaw_6[[#This Row],[MTTF]]</f>
        <v>12</v>
      </c>
      <c r="S174">
        <f>(Zestaw_6[[#This Row],[Nominalny Czas Pracy]]-Zestaw_6[[#This Row],[Czas Naprawy]])/Zestaw_6[[#This Row],[Nominalny Czas Pracy]]</f>
        <v>0.95624999999999993</v>
      </c>
      <c r="T174">
        <f>($AA$3*Zestaw_6[[#This Row],[Rzeczywista Ilosc Produkcji]])/(Zestaw_6[[#This Row],[Rzeczywisty Czas Pracy]]+1)</f>
        <v>0.27148225469728599</v>
      </c>
      <c r="U174">
        <f>(Zestaw_6[[#This Row],[Rzeczywista Ilosc Produkcji]]-Zestaw_6[[#This Row],[Ilość defektów]])/(Zestaw_6[[#This Row],[Rzeczywista Ilosc Produkcji]]+1)</f>
        <v>0.71997539597109028</v>
      </c>
      <c r="V174">
        <f>Zestaw_6[[#This Row],[D]]*Zestaw_6[[#This Row],[E]]*Zestaw_6[[#This Row],[J]]</f>
        <v>0.18690914503246772</v>
      </c>
    </row>
    <row r="175" spans="1:22" x14ac:dyDescent="0.25">
      <c r="A175" t="s">
        <v>14</v>
      </c>
      <c r="B175" s="1">
        <v>43717</v>
      </c>
      <c r="C175">
        <v>2019</v>
      </c>
      <c r="D175">
        <v>9</v>
      </c>
      <c r="E175">
        <v>37</v>
      </c>
      <c r="F175">
        <v>24</v>
      </c>
      <c r="G175">
        <v>1000</v>
      </c>
      <c r="H175">
        <v>24000</v>
      </c>
      <c r="I175">
        <v>16</v>
      </c>
      <c r="J175">
        <v>16004</v>
      </c>
      <c r="K175">
        <v>16004</v>
      </c>
      <c r="L175">
        <v>12238</v>
      </c>
      <c r="M175">
        <v>8</v>
      </c>
      <c r="N175">
        <v>8</v>
      </c>
      <c r="O175">
        <f>Zestaw_6[[#This Row],[Rzeczywista Ilosc Produkcji]]-Zestaw_6[[#This Row],[Ilosc Produktow Prawidlowych]]</f>
        <v>3766</v>
      </c>
      <c r="P175">
        <f>Zestaw_6[[#This Row],[Czas Naprawy]]/(Zestaw_6[[#This Row],[Ilosc Awarii]]+1)</f>
        <v>0.88888888888888884</v>
      </c>
      <c r="Q175">
        <f>(Zestaw_6[[#This Row],[Nominalny Czas Pracy]]-Zestaw_6[[#This Row],[Czas Naprawy]])/(Zestaw_6[[#This Row],[Ilosc Awarii]]+1)</f>
        <v>1.7777777777777777</v>
      </c>
      <c r="R175">
        <f>Zestaw_6[[#This Row],[MTTR]]+Zestaw_6[[#This Row],[MTTF]]</f>
        <v>2.6666666666666665</v>
      </c>
      <c r="S175">
        <f>(Zestaw_6[[#This Row],[Nominalny Czas Pracy]]-Zestaw_6[[#This Row],[Czas Naprawy]])/Zestaw_6[[#This Row],[Nominalny Czas Pracy]]</f>
        <v>0.66666666666666663</v>
      </c>
      <c r="T175">
        <f>($AA$3*Zestaw_6[[#This Row],[Rzeczywista Ilosc Produkcji]])/(Zestaw_6[[#This Row],[Rzeczywisty Czas Pracy]]+1)</f>
        <v>0.94141176470588239</v>
      </c>
      <c r="U175">
        <f>(Zestaw_6[[#This Row],[Rzeczywista Ilosc Produkcji]]-Zestaw_6[[#This Row],[Ilość defektów]])/(Zestaw_6[[#This Row],[Rzeczywista Ilosc Produkcji]]+1)</f>
        <v>0.76463605123398937</v>
      </c>
      <c r="V175">
        <f>Zestaw_6[[#This Row],[D]]*Zestaw_6[[#This Row],[E]]*Zestaw_6[[#This Row],[J]]</f>
        <v>0.4798915828999516</v>
      </c>
    </row>
    <row r="176" spans="1:22" x14ac:dyDescent="0.25">
      <c r="A176" t="s">
        <v>14</v>
      </c>
      <c r="B176" s="1">
        <v>43718</v>
      </c>
      <c r="C176">
        <v>2019</v>
      </c>
      <c r="D176">
        <v>9</v>
      </c>
      <c r="E176">
        <v>37</v>
      </c>
      <c r="F176">
        <v>24</v>
      </c>
      <c r="G176">
        <v>1000</v>
      </c>
      <c r="H176">
        <v>24000</v>
      </c>
      <c r="I176">
        <v>22.25</v>
      </c>
      <c r="J176">
        <v>22248</v>
      </c>
      <c r="K176">
        <v>12026</v>
      </c>
      <c r="L176">
        <v>8439</v>
      </c>
      <c r="M176">
        <v>2</v>
      </c>
      <c r="N176">
        <v>1.75</v>
      </c>
      <c r="O176">
        <f>Zestaw_6[[#This Row],[Rzeczywista Ilosc Produkcji]]-Zestaw_6[[#This Row],[Ilosc Produktow Prawidlowych]]</f>
        <v>3587</v>
      </c>
      <c r="P176">
        <f>Zestaw_6[[#This Row],[Czas Naprawy]]/(Zestaw_6[[#This Row],[Ilosc Awarii]]+1)</f>
        <v>0.58333333333333337</v>
      </c>
      <c r="Q176">
        <f>(Zestaw_6[[#This Row],[Nominalny Czas Pracy]]-Zestaw_6[[#This Row],[Czas Naprawy]])/(Zestaw_6[[#This Row],[Ilosc Awarii]]+1)</f>
        <v>7.416666666666667</v>
      </c>
      <c r="R176">
        <f>Zestaw_6[[#This Row],[MTTR]]+Zestaw_6[[#This Row],[MTTF]]</f>
        <v>8</v>
      </c>
      <c r="S176">
        <f>(Zestaw_6[[#This Row],[Nominalny Czas Pracy]]-Zestaw_6[[#This Row],[Czas Naprawy]])/Zestaw_6[[#This Row],[Nominalny Czas Pracy]]</f>
        <v>0.92708333333333337</v>
      </c>
      <c r="T176">
        <f>($AA$3*Zestaw_6[[#This Row],[Rzeczywista Ilosc Produkcji]])/(Zestaw_6[[#This Row],[Rzeczywisty Czas Pracy]]+1)</f>
        <v>0.51724731182795702</v>
      </c>
      <c r="U176">
        <f>(Zestaw_6[[#This Row],[Rzeczywista Ilosc Produkcji]]-Zestaw_6[[#This Row],[Ilość defektów]])/(Zestaw_6[[#This Row],[Rzeczywista Ilosc Produkcji]]+1)</f>
        <v>0.70167123971065104</v>
      </c>
      <c r="V176">
        <f>Zestaw_6[[#This Row],[D]]*Zestaw_6[[#This Row],[E]]*Zestaw_6[[#This Row],[J]]</f>
        <v>0.33647336525970689</v>
      </c>
    </row>
    <row r="177" spans="1:22" x14ac:dyDescent="0.25">
      <c r="A177" t="s">
        <v>14</v>
      </c>
      <c r="B177" s="1">
        <v>43719</v>
      </c>
      <c r="C177">
        <v>2019</v>
      </c>
      <c r="D177">
        <v>9</v>
      </c>
      <c r="E177">
        <v>37</v>
      </c>
      <c r="F177">
        <v>24</v>
      </c>
      <c r="G177">
        <v>1000</v>
      </c>
      <c r="H177">
        <v>24000</v>
      </c>
      <c r="I177">
        <v>20.75</v>
      </c>
      <c r="J177">
        <v>20751</v>
      </c>
      <c r="K177">
        <v>6010</v>
      </c>
      <c r="L177">
        <v>4677</v>
      </c>
      <c r="M177">
        <v>4</v>
      </c>
      <c r="N177">
        <v>3.25</v>
      </c>
      <c r="O177">
        <f>Zestaw_6[[#This Row],[Rzeczywista Ilosc Produkcji]]-Zestaw_6[[#This Row],[Ilosc Produktow Prawidlowych]]</f>
        <v>1333</v>
      </c>
      <c r="P177">
        <f>Zestaw_6[[#This Row],[Czas Naprawy]]/(Zestaw_6[[#This Row],[Ilosc Awarii]]+1)</f>
        <v>0.65</v>
      </c>
      <c r="Q177">
        <f>(Zestaw_6[[#This Row],[Nominalny Czas Pracy]]-Zestaw_6[[#This Row],[Czas Naprawy]])/(Zestaw_6[[#This Row],[Ilosc Awarii]]+1)</f>
        <v>4.1500000000000004</v>
      </c>
      <c r="R177">
        <f>Zestaw_6[[#This Row],[MTTR]]+Zestaw_6[[#This Row],[MTTF]]</f>
        <v>4.8000000000000007</v>
      </c>
      <c r="S177">
        <f>(Zestaw_6[[#This Row],[Nominalny Czas Pracy]]-Zestaw_6[[#This Row],[Czas Naprawy]])/Zestaw_6[[#This Row],[Nominalny Czas Pracy]]</f>
        <v>0.86458333333333337</v>
      </c>
      <c r="T177">
        <f>($AA$3*Zestaw_6[[#This Row],[Rzeczywista Ilosc Produkcji]])/(Zestaw_6[[#This Row],[Rzeczywisty Czas Pracy]]+1)</f>
        <v>0.27632183908045976</v>
      </c>
      <c r="U177">
        <f>(Zestaw_6[[#This Row],[Rzeczywista Ilosc Produkcji]]-Zestaw_6[[#This Row],[Ilość defektów]])/(Zestaw_6[[#This Row],[Rzeczywista Ilosc Produkcji]]+1)</f>
        <v>0.77807353185825989</v>
      </c>
      <c r="V177">
        <f>Zestaw_6[[#This Row],[D]]*Zestaw_6[[#This Row],[E]]*Zestaw_6[[#This Row],[J]]</f>
        <v>0.18588430071688497</v>
      </c>
    </row>
    <row r="178" spans="1:22" x14ac:dyDescent="0.25">
      <c r="A178" t="s">
        <v>14</v>
      </c>
      <c r="B178" s="1">
        <v>43720</v>
      </c>
      <c r="C178">
        <v>2019</v>
      </c>
      <c r="D178">
        <v>9</v>
      </c>
      <c r="E178">
        <v>37</v>
      </c>
      <c r="F178">
        <v>24</v>
      </c>
      <c r="G178">
        <v>1000</v>
      </c>
      <c r="H178">
        <v>24000</v>
      </c>
      <c r="I178">
        <v>22.84</v>
      </c>
      <c r="J178">
        <v>22844</v>
      </c>
      <c r="K178">
        <v>11028</v>
      </c>
      <c r="L178">
        <v>11028</v>
      </c>
      <c r="M178">
        <v>1</v>
      </c>
      <c r="N178">
        <v>1.1599999999999999</v>
      </c>
      <c r="O178">
        <f>Zestaw_6[[#This Row],[Rzeczywista Ilosc Produkcji]]-Zestaw_6[[#This Row],[Ilosc Produktow Prawidlowych]]</f>
        <v>0</v>
      </c>
      <c r="P178">
        <f>Zestaw_6[[#This Row],[Czas Naprawy]]/(Zestaw_6[[#This Row],[Ilosc Awarii]]+1)</f>
        <v>0.57999999999999996</v>
      </c>
      <c r="Q178">
        <f>(Zestaw_6[[#This Row],[Nominalny Czas Pracy]]-Zestaw_6[[#This Row],[Czas Naprawy]])/(Zestaw_6[[#This Row],[Ilosc Awarii]]+1)</f>
        <v>11.42</v>
      </c>
      <c r="R178">
        <f>Zestaw_6[[#This Row],[MTTR]]+Zestaw_6[[#This Row],[MTTF]]</f>
        <v>12</v>
      </c>
      <c r="S178">
        <f>(Zestaw_6[[#This Row],[Nominalny Czas Pracy]]-Zestaw_6[[#This Row],[Czas Naprawy]])/Zestaw_6[[#This Row],[Nominalny Czas Pracy]]</f>
        <v>0.95166666666666666</v>
      </c>
      <c r="T178">
        <f>($AA$3*Zestaw_6[[#This Row],[Rzeczywista Ilosc Produkcji]])/(Zestaw_6[[#This Row],[Rzeczywisty Czas Pracy]]+1)</f>
        <v>0.4625838926174497</v>
      </c>
      <c r="U178">
        <f>(Zestaw_6[[#This Row],[Rzeczywista Ilosc Produkcji]]-Zestaw_6[[#This Row],[Ilość defektów]])/(Zestaw_6[[#This Row],[Rzeczywista Ilosc Produkcji]]+1)</f>
        <v>0.99990932994831805</v>
      </c>
      <c r="V178">
        <f>Zestaw_6[[#This Row],[D]]*Zestaw_6[[#This Row],[E]]*Zestaw_6[[#This Row],[J]]</f>
        <v>0.44018575585658554</v>
      </c>
    </row>
    <row r="179" spans="1:22" x14ac:dyDescent="0.25">
      <c r="A179" t="s">
        <v>14</v>
      </c>
      <c r="B179" s="1">
        <v>43721</v>
      </c>
      <c r="C179">
        <v>2019</v>
      </c>
      <c r="D179">
        <v>9</v>
      </c>
      <c r="E179">
        <v>37</v>
      </c>
      <c r="F179">
        <v>24</v>
      </c>
      <c r="G179">
        <v>1000</v>
      </c>
      <c r="H179">
        <v>24000</v>
      </c>
      <c r="I179">
        <v>17.579999999999998</v>
      </c>
      <c r="J179">
        <v>17581</v>
      </c>
      <c r="K179">
        <v>3937</v>
      </c>
      <c r="L179">
        <v>2535</v>
      </c>
      <c r="M179">
        <v>7</v>
      </c>
      <c r="N179">
        <v>6.42</v>
      </c>
      <c r="O179">
        <f>Zestaw_6[[#This Row],[Rzeczywista Ilosc Produkcji]]-Zestaw_6[[#This Row],[Ilosc Produktow Prawidlowych]]</f>
        <v>1402</v>
      </c>
      <c r="P179">
        <f>Zestaw_6[[#This Row],[Czas Naprawy]]/(Zestaw_6[[#This Row],[Ilosc Awarii]]+1)</f>
        <v>0.80249999999999999</v>
      </c>
      <c r="Q179">
        <f>(Zestaw_6[[#This Row],[Nominalny Czas Pracy]]-Zestaw_6[[#This Row],[Czas Naprawy]])/(Zestaw_6[[#This Row],[Ilosc Awarii]]+1)</f>
        <v>2.1974999999999998</v>
      </c>
      <c r="R179">
        <f>Zestaw_6[[#This Row],[MTTR]]+Zestaw_6[[#This Row],[MTTF]]</f>
        <v>3</v>
      </c>
      <c r="S179">
        <f>(Zestaw_6[[#This Row],[Nominalny Czas Pracy]]-Zestaw_6[[#This Row],[Czas Naprawy]])/Zestaw_6[[#This Row],[Nominalny Czas Pracy]]</f>
        <v>0.73249999999999993</v>
      </c>
      <c r="T179">
        <f>($AA$3*Zestaw_6[[#This Row],[Rzeczywista Ilosc Produkcji]])/(Zestaw_6[[#This Row],[Rzeczywisty Czas Pracy]]+1)</f>
        <v>0.21189451022604955</v>
      </c>
      <c r="U179">
        <f>(Zestaw_6[[#This Row],[Rzeczywista Ilosc Produkcji]]-Zestaw_6[[#This Row],[Ilość defektów]])/(Zestaw_6[[#This Row],[Rzeczywista Ilosc Produkcji]]+1)</f>
        <v>0.64372778059928903</v>
      </c>
      <c r="V179">
        <f>Zestaw_6[[#This Row],[D]]*Zestaw_6[[#This Row],[E]]*Zestaw_6[[#This Row],[J]]</f>
        <v>9.9914745392933879E-2</v>
      </c>
    </row>
    <row r="180" spans="1:22" x14ac:dyDescent="0.25">
      <c r="A180" t="s">
        <v>14</v>
      </c>
      <c r="B180" s="1">
        <v>43724</v>
      </c>
      <c r="C180">
        <v>2019</v>
      </c>
      <c r="D180">
        <v>9</v>
      </c>
      <c r="E180">
        <v>38</v>
      </c>
      <c r="F180">
        <v>24</v>
      </c>
      <c r="G180">
        <v>1000</v>
      </c>
      <c r="H180">
        <v>24000</v>
      </c>
      <c r="I180">
        <v>18.03</v>
      </c>
      <c r="J180">
        <v>18029</v>
      </c>
      <c r="K180">
        <v>10604</v>
      </c>
      <c r="L180">
        <v>7065</v>
      </c>
      <c r="M180">
        <v>6</v>
      </c>
      <c r="N180">
        <v>5.97</v>
      </c>
      <c r="O180">
        <f>Zestaw_6[[#This Row],[Rzeczywista Ilosc Produkcji]]-Zestaw_6[[#This Row],[Ilosc Produktow Prawidlowych]]</f>
        <v>3539</v>
      </c>
      <c r="P180">
        <f>Zestaw_6[[#This Row],[Czas Naprawy]]/(Zestaw_6[[#This Row],[Ilosc Awarii]]+1)</f>
        <v>0.85285714285714287</v>
      </c>
      <c r="Q180">
        <f>(Zestaw_6[[#This Row],[Nominalny Czas Pracy]]-Zestaw_6[[#This Row],[Czas Naprawy]])/(Zestaw_6[[#This Row],[Ilosc Awarii]]+1)</f>
        <v>2.5757142857142861</v>
      </c>
      <c r="R180">
        <f>Zestaw_6[[#This Row],[MTTR]]+Zestaw_6[[#This Row],[MTTF]]</f>
        <v>3.4285714285714288</v>
      </c>
      <c r="S180">
        <f>(Zestaw_6[[#This Row],[Nominalny Czas Pracy]]-Zestaw_6[[#This Row],[Czas Naprawy]])/Zestaw_6[[#This Row],[Nominalny Czas Pracy]]</f>
        <v>0.75125000000000008</v>
      </c>
      <c r="T180">
        <f>($AA$3*Zestaw_6[[#This Row],[Rzeczywista Ilosc Produkcji]])/(Zestaw_6[[#This Row],[Rzeczywisty Czas Pracy]]+1)</f>
        <v>0.55722543352601162</v>
      </c>
      <c r="U180">
        <f>(Zestaw_6[[#This Row],[Rzeczywista Ilosc Produkcji]]-Zestaw_6[[#This Row],[Ilość defektów]])/(Zestaw_6[[#This Row],[Rzeczywista Ilosc Produkcji]]+1)</f>
        <v>0.66619519094766622</v>
      </c>
      <c r="V180">
        <f>Zestaw_6[[#This Row],[D]]*Zestaw_6[[#This Row],[E]]*Zestaw_6[[#This Row],[J]]</f>
        <v>0.27887970419667901</v>
      </c>
    </row>
    <row r="181" spans="1:22" x14ac:dyDescent="0.25">
      <c r="A181" t="s">
        <v>14</v>
      </c>
      <c r="B181" s="1">
        <v>43725</v>
      </c>
      <c r="C181">
        <v>2019</v>
      </c>
      <c r="D181">
        <v>9</v>
      </c>
      <c r="E181">
        <v>38</v>
      </c>
      <c r="F181">
        <v>24</v>
      </c>
      <c r="G181">
        <v>1000</v>
      </c>
      <c r="H181">
        <v>24000</v>
      </c>
      <c r="I181">
        <v>21.58</v>
      </c>
      <c r="J181">
        <v>21575</v>
      </c>
      <c r="K181">
        <v>6095</v>
      </c>
      <c r="L181">
        <v>4381</v>
      </c>
      <c r="M181">
        <v>3</v>
      </c>
      <c r="N181">
        <v>2.42</v>
      </c>
      <c r="O181">
        <f>Zestaw_6[[#This Row],[Rzeczywista Ilosc Produkcji]]-Zestaw_6[[#This Row],[Ilosc Produktow Prawidlowych]]</f>
        <v>1714</v>
      </c>
      <c r="P181">
        <f>Zestaw_6[[#This Row],[Czas Naprawy]]/(Zestaw_6[[#This Row],[Ilosc Awarii]]+1)</f>
        <v>0.60499999999999998</v>
      </c>
      <c r="Q181">
        <f>(Zestaw_6[[#This Row],[Nominalny Czas Pracy]]-Zestaw_6[[#This Row],[Czas Naprawy]])/(Zestaw_6[[#This Row],[Ilosc Awarii]]+1)</f>
        <v>5.3949999999999996</v>
      </c>
      <c r="R181">
        <f>Zestaw_6[[#This Row],[MTTR]]+Zestaw_6[[#This Row],[MTTF]]</f>
        <v>6</v>
      </c>
      <c r="S181">
        <f>(Zestaw_6[[#This Row],[Nominalny Czas Pracy]]-Zestaw_6[[#This Row],[Czas Naprawy]])/Zestaw_6[[#This Row],[Nominalny Czas Pracy]]</f>
        <v>0.89916666666666656</v>
      </c>
      <c r="T181">
        <f>($AA$3*Zestaw_6[[#This Row],[Rzeczywista Ilosc Produkcji]])/(Zestaw_6[[#This Row],[Rzeczywisty Czas Pracy]]+1)</f>
        <v>0.26992914083259523</v>
      </c>
      <c r="U181">
        <f>(Zestaw_6[[#This Row],[Rzeczywista Ilosc Produkcji]]-Zestaw_6[[#This Row],[Ilość defektów]])/(Zestaw_6[[#This Row],[Rzeczywista Ilosc Produkcji]]+1)</f>
        <v>0.71866797900262469</v>
      </c>
      <c r="V181">
        <f>Zestaw_6[[#This Row],[D]]*Zestaw_6[[#This Row],[E]]*Zestaw_6[[#This Row],[J]]</f>
        <v>0.17442882924603839</v>
      </c>
    </row>
    <row r="182" spans="1:22" x14ac:dyDescent="0.25">
      <c r="A182" t="s">
        <v>14</v>
      </c>
      <c r="B182" s="1">
        <v>43726</v>
      </c>
      <c r="C182">
        <v>2019</v>
      </c>
      <c r="D182">
        <v>9</v>
      </c>
      <c r="E182">
        <v>38</v>
      </c>
      <c r="F182">
        <v>24</v>
      </c>
      <c r="G182">
        <v>1000</v>
      </c>
      <c r="H182">
        <v>24000</v>
      </c>
      <c r="I182">
        <v>21.6</v>
      </c>
      <c r="J182">
        <v>21598</v>
      </c>
      <c r="K182">
        <v>0</v>
      </c>
      <c r="L182">
        <v>0</v>
      </c>
      <c r="M182">
        <v>3</v>
      </c>
      <c r="N182">
        <v>2.4</v>
      </c>
      <c r="O182">
        <f>Zestaw_6[[#This Row],[Rzeczywista Ilosc Produkcji]]-Zestaw_6[[#This Row],[Ilosc Produktow Prawidlowych]]</f>
        <v>0</v>
      </c>
      <c r="P182">
        <f>Zestaw_6[[#This Row],[Czas Naprawy]]/(Zestaw_6[[#This Row],[Ilosc Awarii]]+1)</f>
        <v>0.6</v>
      </c>
      <c r="Q182">
        <f>(Zestaw_6[[#This Row],[Nominalny Czas Pracy]]-Zestaw_6[[#This Row],[Czas Naprawy]])/(Zestaw_6[[#This Row],[Ilosc Awarii]]+1)</f>
        <v>5.4</v>
      </c>
      <c r="R182">
        <f>Zestaw_6[[#This Row],[MTTR]]+Zestaw_6[[#This Row],[MTTF]]</f>
        <v>6</v>
      </c>
      <c r="S182">
        <f>(Zestaw_6[[#This Row],[Nominalny Czas Pracy]]-Zestaw_6[[#This Row],[Czas Naprawy]])/Zestaw_6[[#This Row],[Nominalny Czas Pracy]]</f>
        <v>0.9</v>
      </c>
      <c r="T182">
        <f>($AA$3*Zestaw_6[[#This Row],[Rzeczywista Ilosc Produkcji]])/(Zestaw_6[[#This Row],[Rzeczywisty Czas Pracy]]+1)</f>
        <v>0</v>
      </c>
      <c r="U182">
        <f>(Zestaw_6[[#This Row],[Rzeczywista Ilosc Produkcji]]-Zestaw_6[[#This Row],[Ilość defektów]])/(Zestaw_6[[#This Row],[Rzeczywista Ilosc Produkcji]]+1)</f>
        <v>0</v>
      </c>
      <c r="V182">
        <f>Zestaw_6[[#This Row],[D]]*Zestaw_6[[#This Row],[E]]*Zestaw_6[[#This Row],[J]]</f>
        <v>0</v>
      </c>
    </row>
    <row r="183" spans="1:22" x14ac:dyDescent="0.25">
      <c r="A183" t="s">
        <v>14</v>
      </c>
      <c r="B183" s="1">
        <v>43727</v>
      </c>
      <c r="C183">
        <v>2019</v>
      </c>
      <c r="D183">
        <v>9</v>
      </c>
      <c r="E183">
        <v>38</v>
      </c>
      <c r="F183">
        <v>24</v>
      </c>
      <c r="G183">
        <v>1000</v>
      </c>
      <c r="H183">
        <v>24000</v>
      </c>
      <c r="I183">
        <v>0</v>
      </c>
      <c r="J183">
        <v>0</v>
      </c>
      <c r="K183">
        <v>0</v>
      </c>
      <c r="L183">
        <v>0</v>
      </c>
      <c r="M183">
        <v>20</v>
      </c>
      <c r="N183">
        <v>24</v>
      </c>
      <c r="O183">
        <f>Zestaw_6[[#This Row],[Rzeczywista Ilosc Produkcji]]-Zestaw_6[[#This Row],[Ilosc Produktow Prawidlowych]]</f>
        <v>0</v>
      </c>
      <c r="P183">
        <f>Zestaw_6[[#This Row],[Czas Naprawy]]/(Zestaw_6[[#This Row],[Ilosc Awarii]]+1)</f>
        <v>1.1428571428571428</v>
      </c>
      <c r="Q183">
        <f>(Zestaw_6[[#This Row],[Nominalny Czas Pracy]]-Zestaw_6[[#This Row],[Czas Naprawy]])/(Zestaw_6[[#This Row],[Ilosc Awarii]]+1)</f>
        <v>0</v>
      </c>
      <c r="R183">
        <f>Zestaw_6[[#This Row],[MTTR]]+Zestaw_6[[#This Row],[MTTF]]</f>
        <v>1.1428571428571428</v>
      </c>
      <c r="S183">
        <f>(Zestaw_6[[#This Row],[Nominalny Czas Pracy]]-Zestaw_6[[#This Row],[Czas Naprawy]])/Zestaw_6[[#This Row],[Nominalny Czas Pracy]]</f>
        <v>0</v>
      </c>
      <c r="T183">
        <f>($AA$3*Zestaw_6[[#This Row],[Rzeczywista Ilosc Produkcji]])/(Zestaw_6[[#This Row],[Rzeczywisty Czas Pracy]]+1)</f>
        <v>0</v>
      </c>
      <c r="U183">
        <f>(Zestaw_6[[#This Row],[Rzeczywista Ilosc Produkcji]]-Zestaw_6[[#This Row],[Ilość defektów]])/(Zestaw_6[[#This Row],[Rzeczywista Ilosc Produkcji]]+1)</f>
        <v>0</v>
      </c>
      <c r="V183">
        <f>Zestaw_6[[#This Row],[D]]*Zestaw_6[[#This Row],[E]]*Zestaw_6[[#This Row],[J]]</f>
        <v>0</v>
      </c>
    </row>
    <row r="184" spans="1:22" x14ac:dyDescent="0.25">
      <c r="A184" t="s">
        <v>14</v>
      </c>
      <c r="B184" s="1">
        <v>43728</v>
      </c>
      <c r="C184">
        <v>2019</v>
      </c>
      <c r="D184">
        <v>9</v>
      </c>
      <c r="E184">
        <v>38</v>
      </c>
      <c r="F184">
        <v>24</v>
      </c>
      <c r="G184">
        <v>1000</v>
      </c>
      <c r="H184">
        <v>24000</v>
      </c>
      <c r="I184">
        <v>18.37</v>
      </c>
      <c r="J184">
        <v>18371</v>
      </c>
      <c r="K184">
        <v>4150</v>
      </c>
      <c r="L184">
        <v>2964</v>
      </c>
      <c r="M184">
        <v>6</v>
      </c>
      <c r="N184">
        <v>5.63</v>
      </c>
      <c r="O184">
        <f>Zestaw_6[[#This Row],[Rzeczywista Ilosc Produkcji]]-Zestaw_6[[#This Row],[Ilosc Produktow Prawidlowych]]</f>
        <v>1186</v>
      </c>
      <c r="P184">
        <f>Zestaw_6[[#This Row],[Czas Naprawy]]/(Zestaw_6[[#This Row],[Ilosc Awarii]]+1)</f>
        <v>0.80428571428571427</v>
      </c>
      <c r="Q184">
        <f>(Zestaw_6[[#This Row],[Nominalny Czas Pracy]]-Zestaw_6[[#This Row],[Czas Naprawy]])/(Zestaw_6[[#This Row],[Ilosc Awarii]]+1)</f>
        <v>2.6242857142857146</v>
      </c>
      <c r="R184">
        <f>Zestaw_6[[#This Row],[MTTR]]+Zestaw_6[[#This Row],[MTTF]]</f>
        <v>3.4285714285714288</v>
      </c>
      <c r="S184">
        <f>(Zestaw_6[[#This Row],[Nominalny Czas Pracy]]-Zestaw_6[[#This Row],[Czas Naprawy]])/Zestaw_6[[#This Row],[Nominalny Czas Pracy]]</f>
        <v>0.76541666666666675</v>
      </c>
      <c r="T184">
        <f>($AA$3*Zestaw_6[[#This Row],[Rzeczywista Ilosc Produkcji]])/(Zestaw_6[[#This Row],[Rzeczywisty Czas Pracy]]+1)</f>
        <v>0.21424883840991224</v>
      </c>
      <c r="U184">
        <f>(Zestaw_6[[#This Row],[Rzeczywista Ilosc Produkcji]]-Zestaw_6[[#This Row],[Ilość defektów]])/(Zestaw_6[[#This Row],[Rzeczywista Ilosc Produkcji]]+1)</f>
        <v>0.71404480847988439</v>
      </c>
      <c r="V184">
        <f>Zestaw_6[[#This Row],[D]]*Zestaw_6[[#This Row],[E]]*Zestaw_6[[#This Row],[J]]</f>
        <v>0.11709594518341987</v>
      </c>
    </row>
    <row r="185" spans="1:22" x14ac:dyDescent="0.25">
      <c r="A185" t="s">
        <v>14</v>
      </c>
      <c r="B185" s="1">
        <v>43731</v>
      </c>
      <c r="C185">
        <v>2019</v>
      </c>
      <c r="D185">
        <v>9</v>
      </c>
      <c r="E185">
        <v>39</v>
      </c>
      <c r="F185">
        <v>24</v>
      </c>
      <c r="G185">
        <v>1000</v>
      </c>
      <c r="H185">
        <v>24000</v>
      </c>
      <c r="I185">
        <v>24</v>
      </c>
      <c r="J185">
        <v>24000</v>
      </c>
      <c r="K185">
        <v>5192</v>
      </c>
      <c r="L185">
        <v>3282</v>
      </c>
      <c r="M185">
        <v>0</v>
      </c>
      <c r="N185">
        <v>0</v>
      </c>
      <c r="O185">
        <f>Zestaw_6[[#This Row],[Rzeczywista Ilosc Produkcji]]-Zestaw_6[[#This Row],[Ilosc Produktow Prawidlowych]]</f>
        <v>1910</v>
      </c>
      <c r="P185">
        <f>Zestaw_6[[#This Row],[Czas Naprawy]]/(Zestaw_6[[#This Row],[Ilosc Awarii]]+1)</f>
        <v>0</v>
      </c>
      <c r="Q185">
        <f>(Zestaw_6[[#This Row],[Nominalny Czas Pracy]]-Zestaw_6[[#This Row],[Czas Naprawy]])/(Zestaw_6[[#This Row],[Ilosc Awarii]]+1)</f>
        <v>24</v>
      </c>
      <c r="R185">
        <f>Zestaw_6[[#This Row],[MTTR]]+Zestaw_6[[#This Row],[MTTF]]</f>
        <v>24</v>
      </c>
      <c r="S185">
        <f>(Zestaw_6[[#This Row],[Nominalny Czas Pracy]]-Zestaw_6[[#This Row],[Czas Naprawy]])/Zestaw_6[[#This Row],[Nominalny Czas Pracy]]</f>
        <v>1</v>
      </c>
      <c r="T185">
        <f>($AA$3*Zestaw_6[[#This Row],[Rzeczywista Ilosc Produkcji]])/(Zestaw_6[[#This Row],[Rzeczywisty Czas Pracy]]+1)</f>
        <v>0.20768</v>
      </c>
      <c r="U185">
        <f>(Zestaw_6[[#This Row],[Rzeczywista Ilosc Produkcji]]-Zestaw_6[[#This Row],[Ilość defektów]])/(Zestaw_6[[#This Row],[Rzeczywista Ilosc Produkcji]]+1)</f>
        <v>0.63200462160600812</v>
      </c>
      <c r="V185">
        <f>Zestaw_6[[#This Row],[D]]*Zestaw_6[[#This Row],[E]]*Zestaw_6[[#This Row],[J]]</f>
        <v>0.13125471981513576</v>
      </c>
    </row>
    <row r="186" spans="1:22" x14ac:dyDescent="0.25">
      <c r="A186" t="s">
        <v>14</v>
      </c>
      <c r="B186" s="1">
        <v>43732</v>
      </c>
      <c r="C186">
        <v>2019</v>
      </c>
      <c r="D186">
        <v>9</v>
      </c>
      <c r="E186">
        <v>39</v>
      </c>
      <c r="F186">
        <v>24</v>
      </c>
      <c r="G186">
        <v>1000</v>
      </c>
      <c r="H186">
        <v>24000</v>
      </c>
      <c r="I186">
        <v>19.11</v>
      </c>
      <c r="J186">
        <v>19113</v>
      </c>
      <c r="K186">
        <v>0</v>
      </c>
      <c r="L186">
        <v>0</v>
      </c>
      <c r="M186">
        <v>5</v>
      </c>
      <c r="N186">
        <v>4.8899999999999997</v>
      </c>
      <c r="O186">
        <f>Zestaw_6[[#This Row],[Rzeczywista Ilosc Produkcji]]-Zestaw_6[[#This Row],[Ilosc Produktow Prawidlowych]]</f>
        <v>0</v>
      </c>
      <c r="P186">
        <f>Zestaw_6[[#This Row],[Czas Naprawy]]/(Zestaw_6[[#This Row],[Ilosc Awarii]]+1)</f>
        <v>0.81499999999999995</v>
      </c>
      <c r="Q186">
        <f>(Zestaw_6[[#This Row],[Nominalny Czas Pracy]]-Zestaw_6[[#This Row],[Czas Naprawy]])/(Zestaw_6[[#This Row],[Ilosc Awarii]]+1)</f>
        <v>3.1850000000000001</v>
      </c>
      <c r="R186">
        <f>Zestaw_6[[#This Row],[MTTR]]+Zestaw_6[[#This Row],[MTTF]]</f>
        <v>4</v>
      </c>
      <c r="S186">
        <f>(Zestaw_6[[#This Row],[Nominalny Czas Pracy]]-Zestaw_6[[#This Row],[Czas Naprawy]])/Zestaw_6[[#This Row],[Nominalny Czas Pracy]]</f>
        <v>0.79625000000000001</v>
      </c>
      <c r="T186">
        <f>($AA$3*Zestaw_6[[#This Row],[Rzeczywista Ilosc Produkcji]])/(Zestaw_6[[#This Row],[Rzeczywisty Czas Pracy]]+1)</f>
        <v>0</v>
      </c>
      <c r="U186">
        <f>(Zestaw_6[[#This Row],[Rzeczywista Ilosc Produkcji]]-Zestaw_6[[#This Row],[Ilość defektów]])/(Zestaw_6[[#This Row],[Rzeczywista Ilosc Produkcji]]+1)</f>
        <v>0</v>
      </c>
      <c r="V186">
        <f>Zestaw_6[[#This Row],[D]]*Zestaw_6[[#This Row],[E]]*Zestaw_6[[#This Row],[J]]</f>
        <v>0</v>
      </c>
    </row>
    <row r="187" spans="1:22" x14ac:dyDescent="0.25">
      <c r="A187" t="s">
        <v>14</v>
      </c>
      <c r="B187" s="1">
        <v>43733</v>
      </c>
      <c r="C187">
        <v>2019</v>
      </c>
      <c r="D187">
        <v>9</v>
      </c>
      <c r="E187">
        <v>39</v>
      </c>
      <c r="F187">
        <v>24</v>
      </c>
      <c r="G187">
        <v>1000</v>
      </c>
      <c r="H187">
        <v>24000</v>
      </c>
      <c r="I187">
        <v>14.67</v>
      </c>
      <c r="J187">
        <v>14668</v>
      </c>
      <c r="K187">
        <v>4534</v>
      </c>
      <c r="L187">
        <v>3146</v>
      </c>
      <c r="M187">
        <v>9</v>
      </c>
      <c r="N187">
        <v>9.33</v>
      </c>
      <c r="O187">
        <f>Zestaw_6[[#This Row],[Rzeczywista Ilosc Produkcji]]-Zestaw_6[[#This Row],[Ilosc Produktow Prawidlowych]]</f>
        <v>1388</v>
      </c>
      <c r="P187">
        <f>Zestaw_6[[#This Row],[Czas Naprawy]]/(Zestaw_6[[#This Row],[Ilosc Awarii]]+1)</f>
        <v>0.93300000000000005</v>
      </c>
      <c r="Q187">
        <f>(Zestaw_6[[#This Row],[Nominalny Czas Pracy]]-Zestaw_6[[#This Row],[Czas Naprawy]])/(Zestaw_6[[#This Row],[Ilosc Awarii]]+1)</f>
        <v>1.4670000000000001</v>
      </c>
      <c r="R187">
        <f>Zestaw_6[[#This Row],[MTTR]]+Zestaw_6[[#This Row],[MTTF]]</f>
        <v>2.4000000000000004</v>
      </c>
      <c r="S187">
        <f>(Zestaw_6[[#This Row],[Nominalny Czas Pracy]]-Zestaw_6[[#This Row],[Czas Naprawy]])/Zestaw_6[[#This Row],[Nominalny Czas Pracy]]</f>
        <v>0.61124999999999996</v>
      </c>
      <c r="T187">
        <f>($AA$3*Zestaw_6[[#This Row],[Rzeczywista Ilosc Produkcji]])/(Zestaw_6[[#This Row],[Rzeczywisty Czas Pracy]]+1)</f>
        <v>0.28934269304403315</v>
      </c>
      <c r="U187">
        <f>(Zestaw_6[[#This Row],[Rzeczywista Ilosc Produkcji]]-Zestaw_6[[#This Row],[Ilość defektów]])/(Zestaw_6[[#This Row],[Rzeczywista Ilosc Produkcji]]+1)</f>
        <v>0.69371554575523708</v>
      </c>
      <c r="V187">
        <f>Zestaw_6[[#This Row],[D]]*Zestaw_6[[#This Row],[E]]*Zestaw_6[[#This Row],[J]]</f>
        <v>0.12269103167662138</v>
      </c>
    </row>
    <row r="188" spans="1:22" x14ac:dyDescent="0.25">
      <c r="A188" t="s">
        <v>14</v>
      </c>
      <c r="B188" s="1">
        <v>43734</v>
      </c>
      <c r="C188">
        <v>2019</v>
      </c>
      <c r="D188">
        <v>9</v>
      </c>
      <c r="E188">
        <v>39</v>
      </c>
      <c r="F188">
        <v>24</v>
      </c>
      <c r="G188">
        <v>1000</v>
      </c>
      <c r="H188">
        <v>24000</v>
      </c>
      <c r="I188">
        <v>21.94</v>
      </c>
      <c r="J188">
        <v>21937</v>
      </c>
      <c r="K188">
        <v>4988</v>
      </c>
      <c r="L188">
        <v>3115</v>
      </c>
      <c r="M188">
        <v>2</v>
      </c>
      <c r="N188">
        <v>2.06</v>
      </c>
      <c r="O188">
        <f>Zestaw_6[[#This Row],[Rzeczywista Ilosc Produkcji]]-Zestaw_6[[#This Row],[Ilosc Produktow Prawidlowych]]</f>
        <v>1873</v>
      </c>
      <c r="P188">
        <f>Zestaw_6[[#This Row],[Czas Naprawy]]/(Zestaw_6[[#This Row],[Ilosc Awarii]]+1)</f>
        <v>0.68666666666666665</v>
      </c>
      <c r="Q188">
        <f>(Zestaw_6[[#This Row],[Nominalny Czas Pracy]]-Zestaw_6[[#This Row],[Czas Naprawy]])/(Zestaw_6[[#This Row],[Ilosc Awarii]]+1)</f>
        <v>7.3133333333333335</v>
      </c>
      <c r="R188">
        <f>Zestaw_6[[#This Row],[MTTR]]+Zestaw_6[[#This Row],[MTTF]]</f>
        <v>8</v>
      </c>
      <c r="S188">
        <f>(Zestaw_6[[#This Row],[Nominalny Czas Pracy]]-Zestaw_6[[#This Row],[Czas Naprawy]])/Zestaw_6[[#This Row],[Nominalny Czas Pracy]]</f>
        <v>0.91416666666666668</v>
      </c>
      <c r="T188">
        <f>($AA$3*Zestaw_6[[#This Row],[Rzeczywista Ilosc Produkcji]])/(Zestaw_6[[#This Row],[Rzeczywisty Czas Pracy]]+1)</f>
        <v>0.21743679163034002</v>
      </c>
      <c r="U188">
        <f>(Zestaw_6[[#This Row],[Rzeczywista Ilosc Produkcji]]-Zestaw_6[[#This Row],[Ilość defektów]])/(Zestaw_6[[#This Row],[Rzeczywista Ilosc Produkcji]]+1)</f>
        <v>0.62437362196833035</v>
      </c>
      <c r="V188">
        <f>Zestaw_6[[#This Row],[D]]*Zestaw_6[[#This Row],[E]]*Zestaw_6[[#This Row],[J]]</f>
        <v>0.1241089095516093</v>
      </c>
    </row>
    <row r="189" spans="1:22" x14ac:dyDescent="0.25">
      <c r="A189" t="s">
        <v>14</v>
      </c>
      <c r="B189" s="1">
        <v>43735</v>
      </c>
      <c r="C189">
        <v>2019</v>
      </c>
      <c r="D189">
        <v>9</v>
      </c>
      <c r="E189">
        <v>39</v>
      </c>
      <c r="F189">
        <v>24</v>
      </c>
      <c r="G189">
        <v>1000</v>
      </c>
      <c r="H189">
        <v>24000</v>
      </c>
      <c r="I189">
        <v>18.45</v>
      </c>
      <c r="J189">
        <v>18451</v>
      </c>
      <c r="K189">
        <v>5284</v>
      </c>
      <c r="L189">
        <v>5284</v>
      </c>
      <c r="M189">
        <v>6</v>
      </c>
      <c r="N189">
        <v>5.55</v>
      </c>
      <c r="O189">
        <f>Zestaw_6[[#This Row],[Rzeczywista Ilosc Produkcji]]-Zestaw_6[[#This Row],[Ilosc Produktow Prawidlowych]]</f>
        <v>0</v>
      </c>
      <c r="P189">
        <f>Zestaw_6[[#This Row],[Czas Naprawy]]/(Zestaw_6[[#This Row],[Ilosc Awarii]]+1)</f>
        <v>0.79285714285714282</v>
      </c>
      <c r="Q189">
        <f>(Zestaw_6[[#This Row],[Nominalny Czas Pracy]]-Zestaw_6[[#This Row],[Czas Naprawy]])/(Zestaw_6[[#This Row],[Ilosc Awarii]]+1)</f>
        <v>2.6357142857142857</v>
      </c>
      <c r="R189">
        <f>Zestaw_6[[#This Row],[MTTR]]+Zestaw_6[[#This Row],[MTTF]]</f>
        <v>3.4285714285714284</v>
      </c>
      <c r="S189">
        <f>(Zestaw_6[[#This Row],[Nominalny Czas Pracy]]-Zestaw_6[[#This Row],[Czas Naprawy]])/Zestaw_6[[#This Row],[Nominalny Czas Pracy]]</f>
        <v>0.76874999999999993</v>
      </c>
      <c r="T189">
        <f>($AA$3*Zestaw_6[[#This Row],[Rzeczywista Ilosc Produkcji]])/(Zestaw_6[[#This Row],[Rzeczywisty Czas Pracy]]+1)</f>
        <v>0.27167095115681233</v>
      </c>
      <c r="U189">
        <f>(Zestaw_6[[#This Row],[Rzeczywista Ilosc Produkcji]]-Zestaw_6[[#This Row],[Ilość defektów]])/(Zestaw_6[[#This Row],[Rzeczywista Ilosc Produkcji]]+1)</f>
        <v>0.99981078524124878</v>
      </c>
      <c r="V189">
        <f>Zestaw_6[[#This Row],[D]]*Zestaw_6[[#This Row],[E]]*Zestaw_6[[#This Row],[J]]</f>
        <v>0.20880752675880951</v>
      </c>
    </row>
    <row r="190" spans="1:22" x14ac:dyDescent="0.25">
      <c r="A190" t="s">
        <v>14</v>
      </c>
      <c r="B190" s="1">
        <v>43738</v>
      </c>
      <c r="C190">
        <v>2019</v>
      </c>
      <c r="D190">
        <v>9</v>
      </c>
      <c r="E190">
        <v>40</v>
      </c>
      <c r="F190">
        <v>24</v>
      </c>
      <c r="G190">
        <v>1000</v>
      </c>
      <c r="H190">
        <v>24000</v>
      </c>
      <c r="I190">
        <v>21.49</v>
      </c>
      <c r="J190">
        <v>21491</v>
      </c>
      <c r="K190">
        <v>10091</v>
      </c>
      <c r="L190">
        <v>7829</v>
      </c>
      <c r="M190">
        <v>3</v>
      </c>
      <c r="N190">
        <v>2.5099999999999998</v>
      </c>
      <c r="O190">
        <f>Zestaw_6[[#This Row],[Rzeczywista Ilosc Produkcji]]-Zestaw_6[[#This Row],[Ilosc Produktow Prawidlowych]]</f>
        <v>2262</v>
      </c>
      <c r="P190">
        <f>Zestaw_6[[#This Row],[Czas Naprawy]]/(Zestaw_6[[#This Row],[Ilosc Awarii]]+1)</f>
        <v>0.62749999999999995</v>
      </c>
      <c r="Q190">
        <f>(Zestaw_6[[#This Row],[Nominalny Czas Pracy]]-Zestaw_6[[#This Row],[Czas Naprawy]])/(Zestaw_6[[#This Row],[Ilosc Awarii]]+1)</f>
        <v>5.3725000000000005</v>
      </c>
      <c r="R190">
        <f>Zestaw_6[[#This Row],[MTTR]]+Zestaw_6[[#This Row],[MTTF]]</f>
        <v>6</v>
      </c>
      <c r="S190">
        <f>(Zestaw_6[[#This Row],[Nominalny Czas Pracy]]-Zestaw_6[[#This Row],[Czas Naprawy]])/Zestaw_6[[#This Row],[Nominalny Czas Pracy]]</f>
        <v>0.89541666666666675</v>
      </c>
      <c r="T190">
        <f>($AA$3*Zestaw_6[[#This Row],[Rzeczywista Ilosc Produkcji]])/(Zestaw_6[[#This Row],[Rzeczywisty Czas Pracy]]+1)</f>
        <v>0.44868830591373954</v>
      </c>
      <c r="U190">
        <f>(Zestaw_6[[#This Row],[Rzeczywista Ilosc Produkcji]]-Zestaw_6[[#This Row],[Ilość defektów]])/(Zestaw_6[[#This Row],[Rzeczywista Ilosc Produkcji]]+1)</f>
        <v>0.77576298057867621</v>
      </c>
      <c r="V190">
        <f>Zestaw_6[[#This Row],[D]]*Zestaw_6[[#This Row],[E]]*Zestaw_6[[#This Row],[J]]</f>
        <v>0.31167285247804105</v>
      </c>
    </row>
    <row r="191" spans="1:22" x14ac:dyDescent="0.25">
      <c r="A191" t="s">
        <v>14</v>
      </c>
      <c r="B191" s="1">
        <v>43739</v>
      </c>
      <c r="C191">
        <v>2019</v>
      </c>
      <c r="D191">
        <v>10</v>
      </c>
      <c r="E191">
        <v>40</v>
      </c>
      <c r="F191">
        <v>24</v>
      </c>
      <c r="G191">
        <v>1000</v>
      </c>
      <c r="H191">
        <v>24000</v>
      </c>
      <c r="I191">
        <v>17.170000000000002</v>
      </c>
      <c r="J191">
        <v>17169</v>
      </c>
      <c r="K191">
        <v>0</v>
      </c>
      <c r="L191">
        <v>0</v>
      </c>
      <c r="M191">
        <v>7</v>
      </c>
      <c r="N191">
        <v>6.83</v>
      </c>
      <c r="O191">
        <f>Zestaw_6[[#This Row],[Rzeczywista Ilosc Produkcji]]-Zestaw_6[[#This Row],[Ilosc Produktow Prawidlowych]]</f>
        <v>0</v>
      </c>
      <c r="P191">
        <f>Zestaw_6[[#This Row],[Czas Naprawy]]/(Zestaw_6[[#This Row],[Ilosc Awarii]]+1)</f>
        <v>0.85375000000000001</v>
      </c>
      <c r="Q191">
        <f>(Zestaw_6[[#This Row],[Nominalny Czas Pracy]]-Zestaw_6[[#This Row],[Czas Naprawy]])/(Zestaw_6[[#This Row],[Ilosc Awarii]]+1)</f>
        <v>2.1462500000000002</v>
      </c>
      <c r="R191">
        <f>Zestaw_6[[#This Row],[MTTR]]+Zestaw_6[[#This Row],[MTTF]]</f>
        <v>3</v>
      </c>
      <c r="S191">
        <f>(Zestaw_6[[#This Row],[Nominalny Czas Pracy]]-Zestaw_6[[#This Row],[Czas Naprawy]])/Zestaw_6[[#This Row],[Nominalny Czas Pracy]]</f>
        <v>0.7154166666666667</v>
      </c>
      <c r="T191">
        <f>($AA$3*Zestaw_6[[#This Row],[Rzeczywista Ilosc Produkcji]])/(Zestaw_6[[#This Row],[Rzeczywisty Czas Pracy]]+1)</f>
        <v>0</v>
      </c>
      <c r="U191">
        <f>(Zestaw_6[[#This Row],[Rzeczywista Ilosc Produkcji]]-Zestaw_6[[#This Row],[Ilość defektów]])/(Zestaw_6[[#This Row],[Rzeczywista Ilosc Produkcji]]+1)</f>
        <v>0</v>
      </c>
      <c r="V191">
        <f>Zestaw_6[[#This Row],[D]]*Zestaw_6[[#This Row],[E]]*Zestaw_6[[#This Row],[J]]</f>
        <v>0</v>
      </c>
    </row>
    <row r="192" spans="1:22" x14ac:dyDescent="0.25">
      <c r="A192" t="s">
        <v>14</v>
      </c>
      <c r="B192" s="1">
        <v>43740</v>
      </c>
      <c r="C192">
        <v>2019</v>
      </c>
      <c r="D192">
        <v>10</v>
      </c>
      <c r="E192">
        <v>40</v>
      </c>
      <c r="F192">
        <v>24</v>
      </c>
      <c r="G192">
        <v>1000</v>
      </c>
      <c r="H192">
        <v>24000</v>
      </c>
      <c r="I192">
        <v>19.809999999999999</v>
      </c>
      <c r="J192">
        <v>19812</v>
      </c>
      <c r="K192">
        <v>5067</v>
      </c>
      <c r="L192">
        <v>3330</v>
      </c>
      <c r="M192">
        <v>5</v>
      </c>
      <c r="N192">
        <v>4.1900000000000004</v>
      </c>
      <c r="O192">
        <f>Zestaw_6[[#This Row],[Rzeczywista Ilosc Produkcji]]-Zestaw_6[[#This Row],[Ilosc Produktow Prawidlowych]]</f>
        <v>1737</v>
      </c>
      <c r="P192">
        <f>Zestaw_6[[#This Row],[Czas Naprawy]]/(Zestaw_6[[#This Row],[Ilosc Awarii]]+1)</f>
        <v>0.69833333333333336</v>
      </c>
      <c r="Q192">
        <f>(Zestaw_6[[#This Row],[Nominalny Czas Pracy]]-Zestaw_6[[#This Row],[Czas Naprawy]])/(Zestaw_6[[#This Row],[Ilosc Awarii]]+1)</f>
        <v>3.3016666666666663</v>
      </c>
      <c r="R192">
        <f>Zestaw_6[[#This Row],[MTTR]]+Zestaw_6[[#This Row],[MTTF]]</f>
        <v>3.9999999999999996</v>
      </c>
      <c r="S192">
        <f>(Zestaw_6[[#This Row],[Nominalny Czas Pracy]]-Zestaw_6[[#This Row],[Czas Naprawy]])/Zestaw_6[[#This Row],[Nominalny Czas Pracy]]</f>
        <v>0.82541666666666658</v>
      </c>
      <c r="T192">
        <f>($AA$3*Zestaw_6[[#This Row],[Rzeczywista Ilosc Produkcji]])/(Zestaw_6[[#This Row],[Rzeczywisty Czas Pracy]]+1)</f>
        <v>0.24348870735223452</v>
      </c>
      <c r="U192">
        <f>(Zestaw_6[[#This Row],[Rzeczywista Ilosc Produkcji]]-Zestaw_6[[#This Row],[Ilość defektów]])/(Zestaw_6[[#This Row],[Rzeczywista Ilosc Produkcji]]+1)</f>
        <v>0.65706393054459356</v>
      </c>
      <c r="V192">
        <f>Zestaw_6[[#This Row],[D]]*Zestaw_6[[#This Row],[E]]*Zestaw_6[[#This Row],[J]]</f>
        <v>0.13205647037389057</v>
      </c>
    </row>
    <row r="193" spans="1:22" x14ac:dyDescent="0.25">
      <c r="A193" t="s">
        <v>14</v>
      </c>
      <c r="B193" s="1">
        <v>43741</v>
      </c>
      <c r="C193">
        <v>2019</v>
      </c>
      <c r="D193">
        <v>10</v>
      </c>
      <c r="E193">
        <v>40</v>
      </c>
      <c r="F193">
        <v>24</v>
      </c>
      <c r="G193">
        <v>1000</v>
      </c>
      <c r="H193">
        <v>24000</v>
      </c>
      <c r="I193">
        <v>22.97</v>
      </c>
      <c r="J193">
        <v>22972</v>
      </c>
      <c r="K193">
        <v>6274</v>
      </c>
      <c r="L193">
        <v>6274</v>
      </c>
      <c r="M193">
        <v>1</v>
      </c>
      <c r="N193">
        <v>1.03</v>
      </c>
      <c r="O193">
        <f>Zestaw_6[[#This Row],[Rzeczywista Ilosc Produkcji]]-Zestaw_6[[#This Row],[Ilosc Produktow Prawidlowych]]</f>
        <v>0</v>
      </c>
      <c r="P193">
        <f>Zestaw_6[[#This Row],[Czas Naprawy]]/(Zestaw_6[[#This Row],[Ilosc Awarii]]+1)</f>
        <v>0.51500000000000001</v>
      </c>
      <c r="Q193">
        <f>(Zestaw_6[[#This Row],[Nominalny Czas Pracy]]-Zestaw_6[[#This Row],[Czas Naprawy]])/(Zestaw_6[[#This Row],[Ilosc Awarii]]+1)</f>
        <v>11.484999999999999</v>
      </c>
      <c r="R193">
        <f>Zestaw_6[[#This Row],[MTTR]]+Zestaw_6[[#This Row],[MTTF]]</f>
        <v>12</v>
      </c>
      <c r="S193">
        <f>(Zestaw_6[[#This Row],[Nominalny Czas Pracy]]-Zestaw_6[[#This Row],[Czas Naprawy]])/Zestaw_6[[#This Row],[Nominalny Czas Pracy]]</f>
        <v>0.95708333333333329</v>
      </c>
      <c r="T193">
        <f>($AA$3*Zestaw_6[[#This Row],[Rzeczywista Ilosc Produkcji]])/(Zestaw_6[[#This Row],[Rzeczywisty Czas Pracy]]+1)</f>
        <v>0.26174384647476012</v>
      </c>
      <c r="U193">
        <f>(Zestaw_6[[#This Row],[Rzeczywista Ilosc Produkcji]]-Zestaw_6[[#This Row],[Ilość defektów]])/(Zestaw_6[[#This Row],[Rzeczywista Ilosc Produkcji]]+1)</f>
        <v>0.99984063745019924</v>
      </c>
      <c r="V193">
        <f>Zestaw_6[[#This Row],[D]]*Zestaw_6[[#This Row],[E]]*Zestaw_6[[#This Row],[J]]</f>
        <v>0.25047075104393995</v>
      </c>
    </row>
    <row r="194" spans="1:22" x14ac:dyDescent="0.25">
      <c r="A194" t="s">
        <v>14</v>
      </c>
      <c r="B194" s="1">
        <v>43742</v>
      </c>
      <c r="C194">
        <v>2019</v>
      </c>
      <c r="D194">
        <v>10</v>
      </c>
      <c r="E194">
        <v>40</v>
      </c>
      <c r="F194">
        <v>24</v>
      </c>
      <c r="G194">
        <v>1000</v>
      </c>
      <c r="H194">
        <v>24000</v>
      </c>
      <c r="I194">
        <v>19.3</v>
      </c>
      <c r="J194">
        <v>19296</v>
      </c>
      <c r="K194">
        <v>5596</v>
      </c>
      <c r="L194">
        <v>3960</v>
      </c>
      <c r="M194">
        <v>4</v>
      </c>
      <c r="N194">
        <v>4.7</v>
      </c>
      <c r="O194">
        <f>Zestaw_6[[#This Row],[Rzeczywista Ilosc Produkcji]]-Zestaw_6[[#This Row],[Ilosc Produktow Prawidlowych]]</f>
        <v>1636</v>
      </c>
      <c r="P194">
        <f>Zestaw_6[[#This Row],[Czas Naprawy]]/(Zestaw_6[[#This Row],[Ilosc Awarii]]+1)</f>
        <v>0.94000000000000006</v>
      </c>
      <c r="Q194">
        <f>(Zestaw_6[[#This Row],[Nominalny Czas Pracy]]-Zestaw_6[[#This Row],[Czas Naprawy]])/(Zestaw_6[[#This Row],[Ilosc Awarii]]+1)</f>
        <v>3.8600000000000003</v>
      </c>
      <c r="R194">
        <f>Zestaw_6[[#This Row],[MTTR]]+Zestaw_6[[#This Row],[MTTF]]</f>
        <v>4.8000000000000007</v>
      </c>
      <c r="S194">
        <f>(Zestaw_6[[#This Row],[Nominalny Czas Pracy]]-Zestaw_6[[#This Row],[Czas Naprawy]])/Zestaw_6[[#This Row],[Nominalny Czas Pracy]]</f>
        <v>0.8041666666666667</v>
      </c>
      <c r="T194">
        <f>($AA$3*Zestaw_6[[#This Row],[Rzeczywista Ilosc Produkcji]])/(Zestaw_6[[#This Row],[Rzeczywisty Czas Pracy]]+1)</f>
        <v>0.27566502463054188</v>
      </c>
      <c r="U194">
        <f>(Zestaw_6[[#This Row],[Rzeczywista Ilosc Produkcji]]-Zestaw_6[[#This Row],[Ilość defektów]])/(Zestaw_6[[#This Row],[Rzeczywista Ilosc Produkcji]]+1)</f>
        <v>0.70752188672503125</v>
      </c>
      <c r="V194">
        <f>Zestaw_6[[#This Row],[D]]*Zestaw_6[[#This Row],[E]]*Zestaw_6[[#This Row],[J]]</f>
        <v>0.15684389332427381</v>
      </c>
    </row>
    <row r="195" spans="1:22" x14ac:dyDescent="0.25">
      <c r="A195" t="s">
        <v>14</v>
      </c>
      <c r="B195" s="1">
        <v>43745</v>
      </c>
      <c r="C195">
        <v>2019</v>
      </c>
      <c r="D195">
        <v>10</v>
      </c>
      <c r="E195">
        <v>41</v>
      </c>
      <c r="F195">
        <v>24</v>
      </c>
      <c r="G195">
        <v>1000</v>
      </c>
      <c r="H195">
        <v>24000</v>
      </c>
      <c r="I195">
        <v>21.69</v>
      </c>
      <c r="J195">
        <v>21692</v>
      </c>
      <c r="K195">
        <v>8354</v>
      </c>
      <c r="L195">
        <v>5247</v>
      </c>
      <c r="M195">
        <v>3</v>
      </c>
      <c r="N195">
        <v>2.31</v>
      </c>
      <c r="O195">
        <f>Zestaw_6[[#This Row],[Rzeczywista Ilosc Produkcji]]-Zestaw_6[[#This Row],[Ilosc Produktow Prawidlowych]]</f>
        <v>3107</v>
      </c>
      <c r="P195">
        <f>Zestaw_6[[#This Row],[Czas Naprawy]]/(Zestaw_6[[#This Row],[Ilosc Awarii]]+1)</f>
        <v>0.57750000000000001</v>
      </c>
      <c r="Q195">
        <f>(Zestaw_6[[#This Row],[Nominalny Czas Pracy]]-Zestaw_6[[#This Row],[Czas Naprawy]])/(Zestaw_6[[#This Row],[Ilosc Awarii]]+1)</f>
        <v>5.4225000000000003</v>
      </c>
      <c r="R195">
        <f>Zestaw_6[[#This Row],[MTTR]]+Zestaw_6[[#This Row],[MTTF]]</f>
        <v>6</v>
      </c>
      <c r="S195">
        <f>(Zestaw_6[[#This Row],[Nominalny Czas Pracy]]-Zestaw_6[[#This Row],[Czas Naprawy]])/Zestaw_6[[#This Row],[Nominalny Czas Pracy]]</f>
        <v>0.90375000000000005</v>
      </c>
      <c r="T195">
        <f>($AA$3*Zestaw_6[[#This Row],[Rzeczywista Ilosc Produkcji]])/(Zestaw_6[[#This Row],[Rzeczywisty Czas Pracy]]+1)</f>
        <v>0.36817981489643015</v>
      </c>
      <c r="U195">
        <f>(Zestaw_6[[#This Row],[Rzeczywista Ilosc Produkcji]]-Zestaw_6[[#This Row],[Ilość defektów]])/(Zestaw_6[[#This Row],[Rzeczywista Ilosc Produkcji]]+1)</f>
        <v>0.62800718132854583</v>
      </c>
      <c r="V195">
        <f>Zestaw_6[[#This Row],[D]]*Zestaw_6[[#This Row],[E]]*Zestaw_6[[#This Row],[J]]</f>
        <v>0.20896468437681245</v>
      </c>
    </row>
    <row r="196" spans="1:22" x14ac:dyDescent="0.25">
      <c r="A196" t="s">
        <v>14</v>
      </c>
      <c r="B196" s="1">
        <v>43746</v>
      </c>
      <c r="C196">
        <v>2019</v>
      </c>
      <c r="D196">
        <v>10</v>
      </c>
      <c r="E196">
        <v>41</v>
      </c>
      <c r="F196">
        <v>24</v>
      </c>
      <c r="G196">
        <v>1000</v>
      </c>
      <c r="H196">
        <v>24000</v>
      </c>
      <c r="I196">
        <v>17.73</v>
      </c>
      <c r="J196">
        <v>17733</v>
      </c>
      <c r="K196">
        <v>7834</v>
      </c>
      <c r="L196">
        <v>7834</v>
      </c>
      <c r="M196">
        <v>6</v>
      </c>
      <c r="N196">
        <v>6.27</v>
      </c>
      <c r="O196">
        <f>Zestaw_6[[#This Row],[Rzeczywista Ilosc Produkcji]]-Zestaw_6[[#This Row],[Ilosc Produktow Prawidlowych]]</f>
        <v>0</v>
      </c>
      <c r="P196">
        <f>Zestaw_6[[#This Row],[Czas Naprawy]]/(Zestaw_6[[#This Row],[Ilosc Awarii]]+1)</f>
        <v>0.89571428571428569</v>
      </c>
      <c r="Q196">
        <f>(Zestaw_6[[#This Row],[Nominalny Czas Pracy]]-Zestaw_6[[#This Row],[Czas Naprawy]])/(Zestaw_6[[#This Row],[Ilosc Awarii]]+1)</f>
        <v>2.5328571428571429</v>
      </c>
      <c r="R196">
        <f>Zestaw_6[[#This Row],[MTTR]]+Zestaw_6[[#This Row],[MTTF]]</f>
        <v>3.4285714285714288</v>
      </c>
      <c r="S196">
        <f>(Zestaw_6[[#This Row],[Nominalny Czas Pracy]]-Zestaw_6[[#This Row],[Czas Naprawy]])/Zestaw_6[[#This Row],[Nominalny Czas Pracy]]</f>
        <v>0.73875000000000002</v>
      </c>
      <c r="T196">
        <f>($AA$3*Zestaw_6[[#This Row],[Rzeczywista Ilosc Produkcji]])/(Zestaw_6[[#This Row],[Rzeczywisty Czas Pracy]]+1)</f>
        <v>0.4182594767752269</v>
      </c>
      <c r="U196">
        <f>(Zestaw_6[[#This Row],[Rzeczywista Ilosc Produkcji]]-Zestaw_6[[#This Row],[Ilość defektów]])/(Zestaw_6[[#This Row],[Rzeczywista Ilosc Produkcji]]+1)</f>
        <v>0.99987236758136566</v>
      </c>
      <c r="V196">
        <f>Zestaw_6[[#This Row],[D]]*Zestaw_6[[#This Row],[E]]*Zestaw_6[[#This Row],[J]]</f>
        <v>0.30894975143024289</v>
      </c>
    </row>
    <row r="197" spans="1:22" x14ac:dyDescent="0.25">
      <c r="A197" t="s">
        <v>14</v>
      </c>
      <c r="B197" s="1">
        <v>43747</v>
      </c>
      <c r="C197">
        <v>2019</v>
      </c>
      <c r="D197">
        <v>10</v>
      </c>
      <c r="E197">
        <v>41</v>
      </c>
      <c r="F197">
        <v>24</v>
      </c>
      <c r="G197">
        <v>1000</v>
      </c>
      <c r="H197">
        <v>24000</v>
      </c>
      <c r="I197">
        <v>24</v>
      </c>
      <c r="J197">
        <v>24000</v>
      </c>
      <c r="K197">
        <v>9853</v>
      </c>
      <c r="L197">
        <v>6212</v>
      </c>
      <c r="M197">
        <v>0</v>
      </c>
      <c r="N197">
        <v>0</v>
      </c>
      <c r="O197">
        <f>Zestaw_6[[#This Row],[Rzeczywista Ilosc Produkcji]]-Zestaw_6[[#This Row],[Ilosc Produktow Prawidlowych]]</f>
        <v>3641</v>
      </c>
      <c r="P197">
        <f>Zestaw_6[[#This Row],[Czas Naprawy]]/(Zestaw_6[[#This Row],[Ilosc Awarii]]+1)</f>
        <v>0</v>
      </c>
      <c r="Q197">
        <f>(Zestaw_6[[#This Row],[Nominalny Czas Pracy]]-Zestaw_6[[#This Row],[Czas Naprawy]])/(Zestaw_6[[#This Row],[Ilosc Awarii]]+1)</f>
        <v>24</v>
      </c>
      <c r="R197">
        <f>Zestaw_6[[#This Row],[MTTR]]+Zestaw_6[[#This Row],[MTTF]]</f>
        <v>24</v>
      </c>
      <c r="S197">
        <f>(Zestaw_6[[#This Row],[Nominalny Czas Pracy]]-Zestaw_6[[#This Row],[Czas Naprawy]])/Zestaw_6[[#This Row],[Nominalny Czas Pracy]]</f>
        <v>1</v>
      </c>
      <c r="T197">
        <f>($AA$3*Zestaw_6[[#This Row],[Rzeczywista Ilosc Produkcji]])/(Zestaw_6[[#This Row],[Rzeczywisty Czas Pracy]]+1)</f>
        <v>0.39411999999999997</v>
      </c>
      <c r="U197">
        <f>(Zestaw_6[[#This Row],[Rzeczywista Ilosc Produkcji]]-Zestaw_6[[#This Row],[Ilość defektów]])/(Zestaw_6[[#This Row],[Rzeczywista Ilosc Produkcji]]+1)</f>
        <v>0.63040389689466203</v>
      </c>
      <c r="V197">
        <f>Zestaw_6[[#This Row],[D]]*Zestaw_6[[#This Row],[E]]*Zestaw_6[[#This Row],[J]]</f>
        <v>0.24845478384412417</v>
      </c>
    </row>
    <row r="198" spans="1:22" x14ac:dyDescent="0.25">
      <c r="A198" t="s">
        <v>14</v>
      </c>
      <c r="B198" s="1">
        <v>43748</v>
      </c>
      <c r="C198">
        <v>2019</v>
      </c>
      <c r="D198">
        <v>10</v>
      </c>
      <c r="E198">
        <v>41</v>
      </c>
      <c r="F198">
        <v>24</v>
      </c>
      <c r="G198">
        <v>1000</v>
      </c>
      <c r="H198">
        <v>24000</v>
      </c>
      <c r="I198">
        <v>16.2</v>
      </c>
      <c r="J198">
        <v>16204</v>
      </c>
      <c r="K198">
        <v>7409</v>
      </c>
      <c r="L198">
        <v>5863</v>
      </c>
      <c r="M198">
        <v>8</v>
      </c>
      <c r="N198">
        <v>7.8</v>
      </c>
      <c r="O198">
        <f>Zestaw_6[[#This Row],[Rzeczywista Ilosc Produkcji]]-Zestaw_6[[#This Row],[Ilosc Produktow Prawidlowych]]</f>
        <v>1546</v>
      </c>
      <c r="P198">
        <f>Zestaw_6[[#This Row],[Czas Naprawy]]/(Zestaw_6[[#This Row],[Ilosc Awarii]]+1)</f>
        <v>0.8666666666666667</v>
      </c>
      <c r="Q198">
        <f>(Zestaw_6[[#This Row],[Nominalny Czas Pracy]]-Zestaw_6[[#This Row],[Czas Naprawy]])/(Zestaw_6[[#This Row],[Ilosc Awarii]]+1)</f>
        <v>1.7999999999999998</v>
      </c>
      <c r="R198">
        <f>Zestaw_6[[#This Row],[MTTR]]+Zestaw_6[[#This Row],[MTTF]]</f>
        <v>2.6666666666666665</v>
      </c>
      <c r="S198">
        <f>(Zestaw_6[[#This Row],[Nominalny Czas Pracy]]-Zestaw_6[[#This Row],[Czas Naprawy]])/Zestaw_6[[#This Row],[Nominalny Czas Pracy]]</f>
        <v>0.67499999999999993</v>
      </c>
      <c r="T198">
        <f>($AA$3*Zestaw_6[[#This Row],[Rzeczywista Ilosc Produkcji]])/(Zestaw_6[[#This Row],[Rzeczywisty Czas Pracy]]+1)</f>
        <v>0.43075581395348839</v>
      </c>
      <c r="U198">
        <f>(Zestaw_6[[#This Row],[Rzeczywista Ilosc Produkcji]]-Zestaw_6[[#This Row],[Ilość defektów]])/(Zestaw_6[[#This Row],[Rzeczywista Ilosc Produkcji]]+1)</f>
        <v>0.79122807017543861</v>
      </c>
      <c r="V198">
        <f>Zestaw_6[[#This Row],[D]]*Zestaw_6[[#This Row],[E]]*Zestaw_6[[#This Row],[J]]</f>
        <v>0.23005761168910649</v>
      </c>
    </row>
    <row r="199" spans="1:22" x14ac:dyDescent="0.25">
      <c r="A199" t="s">
        <v>14</v>
      </c>
      <c r="B199" s="1">
        <v>43749</v>
      </c>
      <c r="C199">
        <v>2019</v>
      </c>
      <c r="D199">
        <v>10</v>
      </c>
      <c r="E199">
        <v>41</v>
      </c>
      <c r="F199">
        <v>24</v>
      </c>
      <c r="G199">
        <v>1000</v>
      </c>
      <c r="H199">
        <v>24000</v>
      </c>
      <c r="I199">
        <v>21.06</v>
      </c>
      <c r="J199">
        <v>21063</v>
      </c>
      <c r="K199">
        <v>4407</v>
      </c>
      <c r="L199">
        <v>4407</v>
      </c>
      <c r="M199">
        <v>3</v>
      </c>
      <c r="N199">
        <v>2.94</v>
      </c>
      <c r="O199">
        <f>Zestaw_6[[#This Row],[Rzeczywista Ilosc Produkcji]]-Zestaw_6[[#This Row],[Ilosc Produktow Prawidlowych]]</f>
        <v>0</v>
      </c>
      <c r="P199">
        <f>Zestaw_6[[#This Row],[Czas Naprawy]]/(Zestaw_6[[#This Row],[Ilosc Awarii]]+1)</f>
        <v>0.73499999999999999</v>
      </c>
      <c r="Q199">
        <f>(Zestaw_6[[#This Row],[Nominalny Czas Pracy]]-Zestaw_6[[#This Row],[Czas Naprawy]])/(Zestaw_6[[#This Row],[Ilosc Awarii]]+1)</f>
        <v>5.2649999999999997</v>
      </c>
      <c r="R199">
        <f>Zestaw_6[[#This Row],[MTTR]]+Zestaw_6[[#This Row],[MTTF]]</f>
        <v>6</v>
      </c>
      <c r="S199">
        <f>(Zestaw_6[[#This Row],[Nominalny Czas Pracy]]-Zestaw_6[[#This Row],[Czas Naprawy]])/Zestaw_6[[#This Row],[Nominalny Czas Pracy]]</f>
        <v>0.87749999999999995</v>
      </c>
      <c r="T199">
        <f>($AA$3*Zestaw_6[[#This Row],[Rzeczywista Ilosc Produkcji]])/(Zestaw_6[[#This Row],[Rzeczywisty Czas Pracy]]+1)</f>
        <v>0.19977334542157754</v>
      </c>
      <c r="U199">
        <f>(Zestaw_6[[#This Row],[Rzeczywista Ilosc Produkcji]]-Zestaw_6[[#This Row],[Ilość defektów]])/(Zestaw_6[[#This Row],[Rzeczywista Ilosc Produkcji]]+1)</f>
        <v>0.99977313974591653</v>
      </c>
      <c r="V199">
        <f>Zestaw_6[[#This Row],[D]]*Zestaw_6[[#This Row],[E]]*Zestaw_6[[#This Row],[J]]</f>
        <v>0.17526134175294075</v>
      </c>
    </row>
    <row r="200" spans="1:22" x14ac:dyDescent="0.25">
      <c r="A200" t="s">
        <v>14</v>
      </c>
      <c r="B200" s="1">
        <v>43752</v>
      </c>
      <c r="C200">
        <v>2019</v>
      </c>
      <c r="D200">
        <v>10</v>
      </c>
      <c r="E200">
        <v>42</v>
      </c>
      <c r="F200">
        <v>24</v>
      </c>
      <c r="G200">
        <v>1000</v>
      </c>
      <c r="H200">
        <v>24000</v>
      </c>
      <c r="I200">
        <v>22.64</v>
      </c>
      <c r="J200">
        <v>22641</v>
      </c>
      <c r="K200">
        <v>0</v>
      </c>
      <c r="L200">
        <v>0</v>
      </c>
      <c r="M200">
        <v>2</v>
      </c>
      <c r="N200">
        <v>1.36</v>
      </c>
      <c r="O200">
        <f>Zestaw_6[[#This Row],[Rzeczywista Ilosc Produkcji]]-Zestaw_6[[#This Row],[Ilosc Produktow Prawidlowych]]</f>
        <v>0</v>
      </c>
      <c r="P200">
        <f>Zestaw_6[[#This Row],[Czas Naprawy]]/(Zestaw_6[[#This Row],[Ilosc Awarii]]+1)</f>
        <v>0.45333333333333337</v>
      </c>
      <c r="Q200">
        <f>(Zestaw_6[[#This Row],[Nominalny Czas Pracy]]-Zestaw_6[[#This Row],[Czas Naprawy]])/(Zestaw_6[[#This Row],[Ilosc Awarii]]+1)</f>
        <v>7.5466666666666669</v>
      </c>
      <c r="R200">
        <f>Zestaw_6[[#This Row],[MTTR]]+Zestaw_6[[#This Row],[MTTF]]</f>
        <v>8</v>
      </c>
      <c r="S200">
        <f>(Zestaw_6[[#This Row],[Nominalny Czas Pracy]]-Zestaw_6[[#This Row],[Czas Naprawy]])/Zestaw_6[[#This Row],[Nominalny Czas Pracy]]</f>
        <v>0.94333333333333336</v>
      </c>
      <c r="T200">
        <f>($AA$3*Zestaw_6[[#This Row],[Rzeczywista Ilosc Produkcji]])/(Zestaw_6[[#This Row],[Rzeczywisty Czas Pracy]]+1)</f>
        <v>0</v>
      </c>
      <c r="U200">
        <f>(Zestaw_6[[#This Row],[Rzeczywista Ilosc Produkcji]]-Zestaw_6[[#This Row],[Ilość defektów]])/(Zestaw_6[[#This Row],[Rzeczywista Ilosc Produkcji]]+1)</f>
        <v>0</v>
      </c>
      <c r="V200">
        <f>Zestaw_6[[#This Row],[D]]*Zestaw_6[[#This Row],[E]]*Zestaw_6[[#This Row],[J]]</f>
        <v>0</v>
      </c>
    </row>
    <row r="201" spans="1:22" x14ac:dyDescent="0.25">
      <c r="A201" t="s">
        <v>14</v>
      </c>
      <c r="B201" s="1">
        <v>43753</v>
      </c>
      <c r="C201">
        <v>2019</v>
      </c>
      <c r="D201">
        <v>10</v>
      </c>
      <c r="E201">
        <v>42</v>
      </c>
      <c r="F201">
        <v>24</v>
      </c>
      <c r="G201">
        <v>1000</v>
      </c>
      <c r="H201">
        <v>24000</v>
      </c>
      <c r="I201">
        <v>21.51</v>
      </c>
      <c r="J201">
        <v>21508</v>
      </c>
      <c r="K201">
        <v>7480</v>
      </c>
      <c r="L201">
        <v>5816</v>
      </c>
      <c r="M201">
        <v>3</v>
      </c>
      <c r="N201">
        <v>2.4900000000000002</v>
      </c>
      <c r="O201">
        <f>Zestaw_6[[#This Row],[Rzeczywista Ilosc Produkcji]]-Zestaw_6[[#This Row],[Ilosc Produktow Prawidlowych]]</f>
        <v>1664</v>
      </c>
      <c r="P201">
        <f>Zestaw_6[[#This Row],[Czas Naprawy]]/(Zestaw_6[[#This Row],[Ilosc Awarii]]+1)</f>
        <v>0.62250000000000005</v>
      </c>
      <c r="Q201">
        <f>(Zestaw_6[[#This Row],[Nominalny Czas Pracy]]-Zestaw_6[[#This Row],[Czas Naprawy]])/(Zestaw_6[[#This Row],[Ilosc Awarii]]+1)</f>
        <v>5.3774999999999995</v>
      </c>
      <c r="R201">
        <f>Zestaw_6[[#This Row],[MTTR]]+Zestaw_6[[#This Row],[MTTF]]</f>
        <v>6</v>
      </c>
      <c r="S201">
        <f>(Zestaw_6[[#This Row],[Nominalny Czas Pracy]]-Zestaw_6[[#This Row],[Czas Naprawy]])/Zestaw_6[[#This Row],[Nominalny Czas Pracy]]</f>
        <v>0.89624999999999988</v>
      </c>
      <c r="T201">
        <f>($AA$3*Zestaw_6[[#This Row],[Rzeczywista Ilosc Produkcji]])/(Zestaw_6[[#This Row],[Rzeczywisty Czas Pracy]]+1)</f>
        <v>0.33229675699689026</v>
      </c>
      <c r="U201">
        <f>(Zestaw_6[[#This Row],[Rzeczywista Ilosc Produkcji]]-Zestaw_6[[#This Row],[Ilość defektów]])/(Zestaw_6[[#This Row],[Rzeczywista Ilosc Produkcji]]+1)</f>
        <v>0.77743617163480816</v>
      </c>
      <c r="V201">
        <f>Zestaw_6[[#This Row],[D]]*Zestaw_6[[#This Row],[E]]*Zestaw_6[[#This Row],[J]]</f>
        <v>0.2315367935509183</v>
      </c>
    </row>
    <row r="202" spans="1:22" x14ac:dyDescent="0.25">
      <c r="A202" t="s">
        <v>14</v>
      </c>
      <c r="B202" s="1">
        <v>43754</v>
      </c>
      <c r="C202">
        <v>2019</v>
      </c>
      <c r="D202">
        <v>10</v>
      </c>
      <c r="E202">
        <v>42</v>
      </c>
      <c r="F202">
        <v>24</v>
      </c>
      <c r="G202">
        <v>1000</v>
      </c>
      <c r="H202">
        <v>24000</v>
      </c>
      <c r="I202">
        <v>17.940000000000001</v>
      </c>
      <c r="J202">
        <v>17943</v>
      </c>
      <c r="K202">
        <v>8015</v>
      </c>
      <c r="L202">
        <v>8015</v>
      </c>
      <c r="M202">
        <v>6</v>
      </c>
      <c r="N202">
        <v>6.06</v>
      </c>
      <c r="O202">
        <f>Zestaw_6[[#This Row],[Rzeczywista Ilosc Produkcji]]-Zestaw_6[[#This Row],[Ilosc Produktow Prawidlowych]]</f>
        <v>0</v>
      </c>
      <c r="P202">
        <f>Zestaw_6[[#This Row],[Czas Naprawy]]/(Zestaw_6[[#This Row],[Ilosc Awarii]]+1)</f>
        <v>0.86571428571428566</v>
      </c>
      <c r="Q202">
        <f>(Zestaw_6[[#This Row],[Nominalny Czas Pracy]]-Zestaw_6[[#This Row],[Czas Naprawy]])/(Zestaw_6[[#This Row],[Ilosc Awarii]]+1)</f>
        <v>2.5628571428571432</v>
      </c>
      <c r="R202">
        <f>Zestaw_6[[#This Row],[MTTR]]+Zestaw_6[[#This Row],[MTTF]]</f>
        <v>3.4285714285714288</v>
      </c>
      <c r="S202">
        <f>(Zestaw_6[[#This Row],[Nominalny Czas Pracy]]-Zestaw_6[[#This Row],[Czas Naprawy]])/Zestaw_6[[#This Row],[Nominalny Czas Pracy]]</f>
        <v>0.74750000000000005</v>
      </c>
      <c r="T202">
        <f>($AA$3*Zestaw_6[[#This Row],[Rzeczywista Ilosc Produkcji]])/(Zestaw_6[[#This Row],[Rzeczywisty Czas Pracy]]+1)</f>
        <v>0.42317845828933476</v>
      </c>
      <c r="U202">
        <f>(Zestaw_6[[#This Row],[Rzeczywista Ilosc Produkcji]]-Zestaw_6[[#This Row],[Ilość defektów]])/(Zestaw_6[[#This Row],[Rzeczywista Ilosc Produkcji]]+1)</f>
        <v>0.99987524950099804</v>
      </c>
      <c r="V202">
        <f>Zestaw_6[[#This Row],[D]]*Zestaw_6[[#This Row],[E]]*Zestaw_6[[#This Row],[J]]</f>
        <v>0.31628643575770848</v>
      </c>
    </row>
    <row r="203" spans="1:22" x14ac:dyDescent="0.25">
      <c r="A203" t="s">
        <v>14</v>
      </c>
      <c r="B203" s="1">
        <v>43755</v>
      </c>
      <c r="C203">
        <v>2019</v>
      </c>
      <c r="D203">
        <v>10</v>
      </c>
      <c r="E203">
        <v>42</v>
      </c>
      <c r="F203">
        <v>24</v>
      </c>
      <c r="G203">
        <v>1000</v>
      </c>
      <c r="H203">
        <v>24000</v>
      </c>
      <c r="I203">
        <v>15.32</v>
      </c>
      <c r="J203">
        <v>15319</v>
      </c>
      <c r="K203">
        <v>8980</v>
      </c>
      <c r="L203">
        <v>6388</v>
      </c>
      <c r="M203">
        <v>8</v>
      </c>
      <c r="N203">
        <v>8.68</v>
      </c>
      <c r="O203">
        <f>Zestaw_6[[#This Row],[Rzeczywista Ilosc Produkcji]]-Zestaw_6[[#This Row],[Ilosc Produktow Prawidlowych]]</f>
        <v>2592</v>
      </c>
      <c r="P203">
        <f>Zestaw_6[[#This Row],[Czas Naprawy]]/(Zestaw_6[[#This Row],[Ilosc Awarii]]+1)</f>
        <v>0.96444444444444444</v>
      </c>
      <c r="Q203">
        <f>(Zestaw_6[[#This Row],[Nominalny Czas Pracy]]-Zestaw_6[[#This Row],[Czas Naprawy]])/(Zestaw_6[[#This Row],[Ilosc Awarii]]+1)</f>
        <v>1.7022222222222223</v>
      </c>
      <c r="R203">
        <f>Zestaw_6[[#This Row],[MTTR]]+Zestaw_6[[#This Row],[MTTF]]</f>
        <v>2.666666666666667</v>
      </c>
      <c r="S203">
        <f>(Zestaw_6[[#This Row],[Nominalny Czas Pracy]]-Zestaw_6[[#This Row],[Czas Naprawy]])/Zestaw_6[[#This Row],[Nominalny Czas Pracy]]</f>
        <v>0.63833333333333331</v>
      </c>
      <c r="T203">
        <f>($AA$3*Zestaw_6[[#This Row],[Rzeczywista Ilosc Produkcji]])/(Zestaw_6[[#This Row],[Rzeczywisty Czas Pracy]]+1)</f>
        <v>0.55024509803921573</v>
      </c>
      <c r="U203">
        <f>(Zestaw_6[[#This Row],[Rzeczywista Ilosc Produkcji]]-Zestaw_6[[#This Row],[Ilość defektów]])/(Zestaw_6[[#This Row],[Rzeczywista Ilosc Produkcji]]+1)</f>
        <v>0.71127936755372456</v>
      </c>
      <c r="V203">
        <f>Zestaw_6[[#This Row],[D]]*Zestaw_6[[#This Row],[E]]*Zestaw_6[[#This Row],[J]]</f>
        <v>0.24982961397081568</v>
      </c>
    </row>
    <row r="204" spans="1:22" x14ac:dyDescent="0.25">
      <c r="A204" t="s">
        <v>14</v>
      </c>
      <c r="B204" s="1">
        <v>43756</v>
      </c>
      <c r="C204">
        <v>2019</v>
      </c>
      <c r="D204">
        <v>10</v>
      </c>
      <c r="E204">
        <v>42</v>
      </c>
      <c r="F204">
        <v>24</v>
      </c>
      <c r="G204">
        <v>1000</v>
      </c>
      <c r="H204">
        <v>24000</v>
      </c>
      <c r="I204">
        <v>21.58</v>
      </c>
      <c r="J204">
        <v>21579</v>
      </c>
      <c r="K204">
        <v>9484</v>
      </c>
      <c r="L204">
        <v>6762</v>
      </c>
      <c r="M204">
        <v>3</v>
      </c>
      <c r="N204">
        <v>2.42</v>
      </c>
      <c r="O204">
        <f>Zestaw_6[[#This Row],[Rzeczywista Ilosc Produkcji]]-Zestaw_6[[#This Row],[Ilosc Produktow Prawidlowych]]</f>
        <v>2722</v>
      </c>
      <c r="P204">
        <f>Zestaw_6[[#This Row],[Czas Naprawy]]/(Zestaw_6[[#This Row],[Ilosc Awarii]]+1)</f>
        <v>0.60499999999999998</v>
      </c>
      <c r="Q204">
        <f>(Zestaw_6[[#This Row],[Nominalny Czas Pracy]]-Zestaw_6[[#This Row],[Czas Naprawy]])/(Zestaw_6[[#This Row],[Ilosc Awarii]]+1)</f>
        <v>5.3949999999999996</v>
      </c>
      <c r="R204">
        <f>Zestaw_6[[#This Row],[MTTR]]+Zestaw_6[[#This Row],[MTTF]]</f>
        <v>6</v>
      </c>
      <c r="S204">
        <f>(Zestaw_6[[#This Row],[Nominalny Czas Pracy]]-Zestaw_6[[#This Row],[Czas Naprawy]])/Zestaw_6[[#This Row],[Nominalny Czas Pracy]]</f>
        <v>0.89916666666666656</v>
      </c>
      <c r="T204">
        <f>($AA$3*Zestaw_6[[#This Row],[Rzeczywista Ilosc Produkcji]])/(Zestaw_6[[#This Row],[Rzeczywisty Czas Pracy]]+1)</f>
        <v>0.42001771479185124</v>
      </c>
      <c r="U204">
        <f>(Zestaw_6[[#This Row],[Rzeczywista Ilosc Produkcji]]-Zestaw_6[[#This Row],[Ilość defektów]])/(Zestaw_6[[#This Row],[Rzeczywista Ilosc Produkcji]]+1)</f>
        <v>0.71291512915129152</v>
      </c>
      <c r="V204">
        <f>Zestaw_6[[#This Row],[D]]*Zestaw_6[[#This Row],[E]]*Zestaw_6[[#This Row],[J]]</f>
        <v>0.26924375422850777</v>
      </c>
    </row>
    <row r="205" spans="1:22" x14ac:dyDescent="0.25">
      <c r="A205" t="s">
        <v>14</v>
      </c>
      <c r="B205" s="1">
        <v>43759</v>
      </c>
      <c r="C205">
        <v>2019</v>
      </c>
      <c r="D205">
        <v>10</v>
      </c>
      <c r="E205">
        <v>43</v>
      </c>
      <c r="F205">
        <v>24</v>
      </c>
      <c r="G205">
        <v>1000</v>
      </c>
      <c r="H205">
        <v>24000</v>
      </c>
      <c r="I205">
        <v>24</v>
      </c>
      <c r="J205">
        <v>24000</v>
      </c>
      <c r="K205">
        <v>0</v>
      </c>
      <c r="L205">
        <v>0</v>
      </c>
      <c r="M205">
        <v>0</v>
      </c>
      <c r="N205">
        <v>0</v>
      </c>
      <c r="O205">
        <f>Zestaw_6[[#This Row],[Rzeczywista Ilosc Produkcji]]-Zestaw_6[[#This Row],[Ilosc Produktow Prawidlowych]]</f>
        <v>0</v>
      </c>
      <c r="P205">
        <f>Zestaw_6[[#This Row],[Czas Naprawy]]/(Zestaw_6[[#This Row],[Ilosc Awarii]]+1)</f>
        <v>0</v>
      </c>
      <c r="Q205">
        <f>(Zestaw_6[[#This Row],[Nominalny Czas Pracy]]-Zestaw_6[[#This Row],[Czas Naprawy]])/(Zestaw_6[[#This Row],[Ilosc Awarii]]+1)</f>
        <v>24</v>
      </c>
      <c r="R205">
        <f>Zestaw_6[[#This Row],[MTTR]]+Zestaw_6[[#This Row],[MTTF]]</f>
        <v>24</v>
      </c>
      <c r="S205">
        <f>(Zestaw_6[[#This Row],[Nominalny Czas Pracy]]-Zestaw_6[[#This Row],[Czas Naprawy]])/Zestaw_6[[#This Row],[Nominalny Czas Pracy]]</f>
        <v>1</v>
      </c>
      <c r="T205">
        <f>($AA$3*Zestaw_6[[#This Row],[Rzeczywista Ilosc Produkcji]])/(Zestaw_6[[#This Row],[Rzeczywisty Czas Pracy]]+1)</f>
        <v>0</v>
      </c>
      <c r="U205">
        <f>(Zestaw_6[[#This Row],[Rzeczywista Ilosc Produkcji]]-Zestaw_6[[#This Row],[Ilość defektów]])/(Zestaw_6[[#This Row],[Rzeczywista Ilosc Produkcji]]+1)</f>
        <v>0</v>
      </c>
      <c r="V205">
        <f>Zestaw_6[[#This Row],[D]]*Zestaw_6[[#This Row],[E]]*Zestaw_6[[#This Row],[J]]</f>
        <v>0</v>
      </c>
    </row>
    <row r="206" spans="1:22" x14ac:dyDescent="0.25">
      <c r="A206" t="s">
        <v>14</v>
      </c>
      <c r="B206" s="1">
        <v>43760</v>
      </c>
      <c r="C206">
        <v>2019</v>
      </c>
      <c r="D206">
        <v>10</v>
      </c>
      <c r="E206">
        <v>43</v>
      </c>
      <c r="F206">
        <v>24</v>
      </c>
      <c r="G206">
        <v>1000</v>
      </c>
      <c r="H206">
        <v>24000</v>
      </c>
      <c r="I206">
        <v>20.92</v>
      </c>
      <c r="J206">
        <v>20919</v>
      </c>
      <c r="K206">
        <v>20919</v>
      </c>
      <c r="L206">
        <v>13559</v>
      </c>
      <c r="M206">
        <v>3</v>
      </c>
      <c r="N206">
        <v>3.08</v>
      </c>
      <c r="O206">
        <f>Zestaw_6[[#This Row],[Rzeczywista Ilosc Produkcji]]-Zestaw_6[[#This Row],[Ilosc Produktow Prawidlowych]]</f>
        <v>7360</v>
      </c>
      <c r="P206">
        <f>Zestaw_6[[#This Row],[Czas Naprawy]]/(Zestaw_6[[#This Row],[Ilosc Awarii]]+1)</f>
        <v>0.77</v>
      </c>
      <c r="Q206">
        <f>(Zestaw_6[[#This Row],[Nominalny Czas Pracy]]-Zestaw_6[[#This Row],[Czas Naprawy]])/(Zestaw_6[[#This Row],[Ilosc Awarii]]+1)</f>
        <v>5.23</v>
      </c>
      <c r="R206">
        <f>Zestaw_6[[#This Row],[MTTR]]+Zestaw_6[[#This Row],[MTTF]]</f>
        <v>6</v>
      </c>
      <c r="S206">
        <f>(Zestaw_6[[#This Row],[Nominalny Czas Pracy]]-Zestaw_6[[#This Row],[Czas Naprawy]])/Zestaw_6[[#This Row],[Nominalny Czas Pracy]]</f>
        <v>0.8716666666666667</v>
      </c>
      <c r="T206">
        <f>($AA$3*Zestaw_6[[#This Row],[Rzeczywista Ilosc Produkcji]])/(Zestaw_6[[#This Row],[Rzeczywisty Czas Pracy]]+1)</f>
        <v>0.9543339416058394</v>
      </c>
      <c r="U206">
        <f>(Zestaw_6[[#This Row],[Rzeczywista Ilosc Produkcji]]-Zestaw_6[[#This Row],[Ilość defektów]])/(Zestaw_6[[#This Row],[Rzeczywista Ilosc Produkcji]]+1)</f>
        <v>0.64813575525812617</v>
      </c>
      <c r="V206">
        <f>Zestaw_6[[#This Row],[D]]*Zestaw_6[[#This Row],[E]]*Zestaw_6[[#This Row],[J]]</f>
        <v>0.53915891309306563</v>
      </c>
    </row>
    <row r="207" spans="1:22" x14ac:dyDescent="0.25">
      <c r="A207" t="s">
        <v>14</v>
      </c>
      <c r="B207" s="1">
        <v>43761</v>
      </c>
      <c r="C207">
        <v>2019</v>
      </c>
      <c r="D207">
        <v>10</v>
      </c>
      <c r="E207">
        <v>43</v>
      </c>
      <c r="F207">
        <v>24</v>
      </c>
      <c r="G207">
        <v>1000</v>
      </c>
      <c r="H207">
        <v>24000</v>
      </c>
      <c r="I207">
        <v>15.9</v>
      </c>
      <c r="J207">
        <v>15901</v>
      </c>
      <c r="K207">
        <v>6034</v>
      </c>
      <c r="L207">
        <v>4608</v>
      </c>
      <c r="M207">
        <v>8</v>
      </c>
      <c r="N207">
        <v>8.1</v>
      </c>
      <c r="O207">
        <f>Zestaw_6[[#This Row],[Rzeczywista Ilosc Produkcji]]-Zestaw_6[[#This Row],[Ilosc Produktow Prawidlowych]]</f>
        <v>1426</v>
      </c>
      <c r="P207">
        <f>Zestaw_6[[#This Row],[Czas Naprawy]]/(Zestaw_6[[#This Row],[Ilosc Awarii]]+1)</f>
        <v>0.89999999999999991</v>
      </c>
      <c r="Q207">
        <f>(Zestaw_6[[#This Row],[Nominalny Czas Pracy]]-Zestaw_6[[#This Row],[Czas Naprawy]])/(Zestaw_6[[#This Row],[Ilosc Awarii]]+1)</f>
        <v>1.7666666666666666</v>
      </c>
      <c r="R207">
        <f>Zestaw_6[[#This Row],[MTTR]]+Zestaw_6[[#This Row],[MTTF]]</f>
        <v>2.6666666666666665</v>
      </c>
      <c r="S207">
        <f>(Zestaw_6[[#This Row],[Nominalny Czas Pracy]]-Zestaw_6[[#This Row],[Czas Naprawy]])/Zestaw_6[[#This Row],[Nominalny Czas Pracy]]</f>
        <v>0.66249999999999998</v>
      </c>
      <c r="T207">
        <f>($AA$3*Zestaw_6[[#This Row],[Rzeczywista Ilosc Produkcji]])/(Zestaw_6[[#This Row],[Rzeczywisty Czas Pracy]]+1)</f>
        <v>0.35704142011834322</v>
      </c>
      <c r="U207">
        <f>(Zestaw_6[[#This Row],[Rzeczywista Ilosc Produkcji]]-Zestaw_6[[#This Row],[Ilość defektów]])/(Zestaw_6[[#This Row],[Rzeczywista Ilosc Produkcji]]+1)</f>
        <v>0.76354598177299093</v>
      </c>
      <c r="V207">
        <f>Zestaw_6[[#This Row],[D]]*Zestaw_6[[#This Row],[E]]*Zestaw_6[[#This Row],[J]]</f>
        <v>0.18060912134834767</v>
      </c>
    </row>
    <row r="208" spans="1:22" x14ac:dyDescent="0.25">
      <c r="A208" t="s">
        <v>14</v>
      </c>
      <c r="B208" s="1">
        <v>43762</v>
      </c>
      <c r="C208">
        <v>2019</v>
      </c>
      <c r="D208">
        <v>10</v>
      </c>
      <c r="E208">
        <v>43</v>
      </c>
      <c r="F208">
        <v>24</v>
      </c>
      <c r="G208">
        <v>1000</v>
      </c>
      <c r="H208">
        <v>24000</v>
      </c>
      <c r="I208">
        <v>15.03</v>
      </c>
      <c r="J208">
        <v>15026</v>
      </c>
      <c r="K208">
        <v>8783</v>
      </c>
      <c r="L208">
        <v>6993</v>
      </c>
      <c r="M208">
        <v>9</v>
      </c>
      <c r="N208">
        <v>8.9700000000000006</v>
      </c>
      <c r="O208">
        <f>Zestaw_6[[#This Row],[Rzeczywista Ilosc Produkcji]]-Zestaw_6[[#This Row],[Ilosc Produktow Prawidlowych]]</f>
        <v>1790</v>
      </c>
      <c r="P208">
        <f>Zestaw_6[[#This Row],[Czas Naprawy]]/(Zestaw_6[[#This Row],[Ilosc Awarii]]+1)</f>
        <v>0.89700000000000002</v>
      </c>
      <c r="Q208">
        <f>(Zestaw_6[[#This Row],[Nominalny Czas Pracy]]-Zestaw_6[[#This Row],[Czas Naprawy]])/(Zestaw_6[[#This Row],[Ilosc Awarii]]+1)</f>
        <v>1.5029999999999999</v>
      </c>
      <c r="R208">
        <f>Zestaw_6[[#This Row],[MTTR]]+Zestaw_6[[#This Row],[MTTF]]</f>
        <v>2.4</v>
      </c>
      <c r="S208">
        <f>(Zestaw_6[[#This Row],[Nominalny Czas Pracy]]-Zestaw_6[[#This Row],[Czas Naprawy]])/Zestaw_6[[#This Row],[Nominalny Czas Pracy]]</f>
        <v>0.62624999999999997</v>
      </c>
      <c r="T208">
        <f>($AA$3*Zestaw_6[[#This Row],[Rzeczywista Ilosc Produkcji]])/(Zestaw_6[[#This Row],[Rzeczywisty Czas Pracy]]+1)</f>
        <v>0.54791016843418583</v>
      </c>
      <c r="U208">
        <f>(Zestaw_6[[#This Row],[Rzeczywista Ilosc Produkcji]]-Zestaw_6[[#This Row],[Ilość defektów]])/(Zestaw_6[[#This Row],[Rzeczywista Ilosc Produkcji]]+1)</f>
        <v>0.79610655737704916</v>
      </c>
      <c r="V208">
        <f>Zestaw_6[[#This Row],[D]]*Zestaw_6[[#This Row],[E]]*Zestaw_6[[#This Row],[J]]</f>
        <v>0.27316704231244177</v>
      </c>
    </row>
    <row r="209" spans="1:22" x14ac:dyDescent="0.25">
      <c r="A209" t="s">
        <v>14</v>
      </c>
      <c r="B209" s="1">
        <v>43763</v>
      </c>
      <c r="C209">
        <v>2019</v>
      </c>
      <c r="D209">
        <v>10</v>
      </c>
      <c r="E209">
        <v>43</v>
      </c>
      <c r="F209">
        <v>24</v>
      </c>
      <c r="G209">
        <v>1000</v>
      </c>
      <c r="H209">
        <v>24000</v>
      </c>
      <c r="I209">
        <v>19.59</v>
      </c>
      <c r="J209">
        <v>19591</v>
      </c>
      <c r="K209">
        <v>7781</v>
      </c>
      <c r="L209">
        <v>5382</v>
      </c>
      <c r="M209">
        <v>4</v>
      </c>
      <c r="N209">
        <v>4.41</v>
      </c>
      <c r="O209">
        <f>Zestaw_6[[#This Row],[Rzeczywista Ilosc Produkcji]]-Zestaw_6[[#This Row],[Ilosc Produktow Prawidlowych]]</f>
        <v>2399</v>
      </c>
      <c r="P209">
        <f>Zestaw_6[[#This Row],[Czas Naprawy]]/(Zestaw_6[[#This Row],[Ilosc Awarii]]+1)</f>
        <v>0.88200000000000001</v>
      </c>
      <c r="Q209">
        <f>(Zestaw_6[[#This Row],[Nominalny Czas Pracy]]-Zestaw_6[[#This Row],[Czas Naprawy]])/(Zestaw_6[[#This Row],[Ilosc Awarii]]+1)</f>
        <v>3.9180000000000001</v>
      </c>
      <c r="R209">
        <f>Zestaw_6[[#This Row],[MTTR]]+Zestaw_6[[#This Row],[MTTF]]</f>
        <v>4.8</v>
      </c>
      <c r="S209">
        <f>(Zestaw_6[[#This Row],[Nominalny Czas Pracy]]-Zestaw_6[[#This Row],[Czas Naprawy]])/Zestaw_6[[#This Row],[Nominalny Czas Pracy]]</f>
        <v>0.81625000000000003</v>
      </c>
      <c r="T209">
        <f>($AA$3*Zestaw_6[[#This Row],[Rzeczywista Ilosc Produkcji]])/(Zestaw_6[[#This Row],[Rzeczywisty Czas Pracy]]+1)</f>
        <v>0.37790189412336089</v>
      </c>
      <c r="U209">
        <f>(Zestaw_6[[#This Row],[Rzeczywista Ilosc Produkcji]]-Zestaw_6[[#This Row],[Ilość defektów]])/(Zestaw_6[[#This Row],[Rzeczywista Ilosc Produkcji]]+1)</f>
        <v>0.6915959907478797</v>
      </c>
      <c r="V209">
        <f>Zestaw_6[[#This Row],[D]]*Zestaw_6[[#This Row],[E]]*Zestaw_6[[#This Row],[J]]</f>
        <v>0.21333137371406277</v>
      </c>
    </row>
    <row r="210" spans="1:22" x14ac:dyDescent="0.25">
      <c r="A210" t="s">
        <v>14</v>
      </c>
      <c r="B210" s="1">
        <v>43766</v>
      </c>
      <c r="C210">
        <v>2019</v>
      </c>
      <c r="D210">
        <v>10</v>
      </c>
      <c r="E210">
        <v>44</v>
      </c>
      <c r="F210">
        <v>24</v>
      </c>
      <c r="G210">
        <v>1000</v>
      </c>
      <c r="H210">
        <v>24000</v>
      </c>
      <c r="I210">
        <v>20.71</v>
      </c>
      <c r="J210">
        <v>20707</v>
      </c>
      <c r="K210">
        <v>0</v>
      </c>
      <c r="L210">
        <v>0</v>
      </c>
      <c r="M210">
        <v>4</v>
      </c>
      <c r="N210">
        <v>3.29</v>
      </c>
      <c r="O210">
        <f>Zestaw_6[[#This Row],[Rzeczywista Ilosc Produkcji]]-Zestaw_6[[#This Row],[Ilosc Produktow Prawidlowych]]</f>
        <v>0</v>
      </c>
      <c r="P210">
        <f>Zestaw_6[[#This Row],[Czas Naprawy]]/(Zestaw_6[[#This Row],[Ilosc Awarii]]+1)</f>
        <v>0.65800000000000003</v>
      </c>
      <c r="Q210">
        <f>(Zestaw_6[[#This Row],[Nominalny Czas Pracy]]-Zestaw_6[[#This Row],[Czas Naprawy]])/(Zestaw_6[[#This Row],[Ilosc Awarii]]+1)</f>
        <v>4.1420000000000003</v>
      </c>
      <c r="R210">
        <f>Zestaw_6[[#This Row],[MTTR]]+Zestaw_6[[#This Row],[MTTF]]</f>
        <v>4.8000000000000007</v>
      </c>
      <c r="S210">
        <f>(Zestaw_6[[#This Row],[Nominalny Czas Pracy]]-Zestaw_6[[#This Row],[Czas Naprawy]])/Zestaw_6[[#This Row],[Nominalny Czas Pracy]]</f>
        <v>0.86291666666666667</v>
      </c>
      <c r="T210">
        <f>($AA$3*Zestaw_6[[#This Row],[Rzeczywista Ilosc Produkcji]])/(Zestaw_6[[#This Row],[Rzeczywisty Czas Pracy]]+1)</f>
        <v>0</v>
      </c>
      <c r="U210">
        <f>(Zestaw_6[[#This Row],[Rzeczywista Ilosc Produkcji]]-Zestaw_6[[#This Row],[Ilość defektów]])/(Zestaw_6[[#This Row],[Rzeczywista Ilosc Produkcji]]+1)</f>
        <v>0</v>
      </c>
      <c r="V210">
        <f>Zestaw_6[[#This Row],[D]]*Zestaw_6[[#This Row],[E]]*Zestaw_6[[#This Row],[J]]</f>
        <v>0</v>
      </c>
    </row>
    <row r="211" spans="1:22" x14ac:dyDescent="0.25">
      <c r="A211" t="s">
        <v>14</v>
      </c>
      <c r="B211" s="1">
        <v>43767</v>
      </c>
      <c r="C211">
        <v>2019</v>
      </c>
      <c r="D211">
        <v>10</v>
      </c>
      <c r="E211">
        <v>44</v>
      </c>
      <c r="F211">
        <v>24</v>
      </c>
      <c r="G211">
        <v>1000</v>
      </c>
      <c r="H211">
        <v>24000</v>
      </c>
      <c r="I211">
        <v>21.7</v>
      </c>
      <c r="J211">
        <v>21702</v>
      </c>
      <c r="K211">
        <v>8829</v>
      </c>
      <c r="L211">
        <v>6140</v>
      </c>
      <c r="M211">
        <v>3</v>
      </c>
      <c r="N211">
        <v>2.2999999999999998</v>
      </c>
      <c r="O211">
        <f>Zestaw_6[[#This Row],[Rzeczywista Ilosc Produkcji]]-Zestaw_6[[#This Row],[Ilosc Produktow Prawidlowych]]</f>
        <v>2689</v>
      </c>
      <c r="P211">
        <f>Zestaw_6[[#This Row],[Czas Naprawy]]/(Zestaw_6[[#This Row],[Ilosc Awarii]]+1)</f>
        <v>0.57499999999999996</v>
      </c>
      <c r="Q211">
        <f>(Zestaw_6[[#This Row],[Nominalny Czas Pracy]]-Zestaw_6[[#This Row],[Czas Naprawy]])/(Zestaw_6[[#This Row],[Ilosc Awarii]]+1)</f>
        <v>5.4249999999999998</v>
      </c>
      <c r="R211">
        <f>Zestaw_6[[#This Row],[MTTR]]+Zestaw_6[[#This Row],[MTTF]]</f>
        <v>6</v>
      </c>
      <c r="S211">
        <f>(Zestaw_6[[#This Row],[Nominalny Czas Pracy]]-Zestaw_6[[#This Row],[Czas Naprawy]])/Zestaw_6[[#This Row],[Nominalny Czas Pracy]]</f>
        <v>0.90416666666666667</v>
      </c>
      <c r="T211">
        <f>($AA$3*Zestaw_6[[#This Row],[Rzeczywista Ilosc Produkcji]])/(Zestaw_6[[#This Row],[Rzeczywisty Czas Pracy]]+1)</f>
        <v>0.38894273127753309</v>
      </c>
      <c r="U211">
        <f>(Zestaw_6[[#This Row],[Rzeczywista Ilosc Produkcji]]-Zestaw_6[[#This Row],[Ilość defektów]])/(Zestaw_6[[#This Row],[Rzeczywista Ilosc Produkcji]]+1)</f>
        <v>0.69535673839184597</v>
      </c>
      <c r="V211">
        <f>Zestaw_6[[#This Row],[D]]*Zestaw_6[[#This Row],[E]]*Zestaw_6[[#This Row],[J]]</f>
        <v>0.24453544559246865</v>
      </c>
    </row>
    <row r="212" spans="1:22" x14ac:dyDescent="0.25">
      <c r="A212" t="s">
        <v>14</v>
      </c>
      <c r="B212" s="1">
        <v>43768</v>
      </c>
      <c r="C212">
        <v>2019</v>
      </c>
      <c r="D212">
        <v>10</v>
      </c>
      <c r="E212">
        <v>44</v>
      </c>
      <c r="F212">
        <v>24</v>
      </c>
      <c r="G212">
        <v>1000</v>
      </c>
      <c r="H212">
        <v>24000</v>
      </c>
      <c r="I212">
        <v>22.82</v>
      </c>
      <c r="J212">
        <v>22819</v>
      </c>
      <c r="K212">
        <v>4835</v>
      </c>
      <c r="L212">
        <v>3693</v>
      </c>
      <c r="M212">
        <v>2</v>
      </c>
      <c r="N212">
        <v>1.18</v>
      </c>
      <c r="O212">
        <f>Zestaw_6[[#This Row],[Rzeczywista Ilosc Produkcji]]-Zestaw_6[[#This Row],[Ilosc Produktow Prawidlowych]]</f>
        <v>1142</v>
      </c>
      <c r="P212">
        <f>Zestaw_6[[#This Row],[Czas Naprawy]]/(Zestaw_6[[#This Row],[Ilosc Awarii]]+1)</f>
        <v>0.39333333333333331</v>
      </c>
      <c r="Q212">
        <f>(Zestaw_6[[#This Row],[Nominalny Czas Pracy]]-Zestaw_6[[#This Row],[Czas Naprawy]])/(Zestaw_6[[#This Row],[Ilosc Awarii]]+1)</f>
        <v>7.6066666666666665</v>
      </c>
      <c r="R212">
        <f>Zestaw_6[[#This Row],[MTTR]]+Zestaw_6[[#This Row],[MTTF]]</f>
        <v>8</v>
      </c>
      <c r="S212">
        <f>(Zestaw_6[[#This Row],[Nominalny Czas Pracy]]-Zestaw_6[[#This Row],[Czas Naprawy]])/Zestaw_6[[#This Row],[Nominalny Czas Pracy]]</f>
        <v>0.95083333333333331</v>
      </c>
      <c r="T212">
        <f>($AA$3*Zestaw_6[[#This Row],[Rzeczywista Ilosc Produkcji]])/(Zestaw_6[[#This Row],[Rzeczywisty Czas Pracy]]+1)</f>
        <v>0.2029806884970613</v>
      </c>
      <c r="U212">
        <f>(Zestaw_6[[#This Row],[Rzeczywista Ilosc Produkcji]]-Zestaw_6[[#This Row],[Ilość defektów]])/(Zestaw_6[[#This Row],[Rzeczywista Ilosc Produkcji]]+1)</f>
        <v>0.76364764267990071</v>
      </c>
      <c r="V212">
        <f>Zestaw_6[[#This Row],[D]]*Zestaw_6[[#This Row],[E]]*Zestaw_6[[#This Row],[J]]</f>
        <v>0.14738460950320817</v>
      </c>
    </row>
    <row r="213" spans="1:22" x14ac:dyDescent="0.25">
      <c r="A213" t="s">
        <v>14</v>
      </c>
      <c r="B213" s="1">
        <v>43769</v>
      </c>
      <c r="C213">
        <v>2019</v>
      </c>
      <c r="D213">
        <v>10</v>
      </c>
      <c r="E213">
        <v>44</v>
      </c>
      <c r="F213">
        <v>24</v>
      </c>
      <c r="G213">
        <v>1000</v>
      </c>
      <c r="H213">
        <v>24000</v>
      </c>
      <c r="I213">
        <v>15.09</v>
      </c>
      <c r="J213">
        <v>15088</v>
      </c>
      <c r="K213">
        <v>3185</v>
      </c>
      <c r="L213">
        <v>1963</v>
      </c>
      <c r="M213">
        <v>9</v>
      </c>
      <c r="N213">
        <v>8.91</v>
      </c>
      <c r="O213">
        <f>Zestaw_6[[#This Row],[Rzeczywista Ilosc Produkcji]]-Zestaw_6[[#This Row],[Ilosc Produktow Prawidlowych]]</f>
        <v>1222</v>
      </c>
      <c r="P213">
        <f>Zestaw_6[[#This Row],[Czas Naprawy]]/(Zestaw_6[[#This Row],[Ilosc Awarii]]+1)</f>
        <v>0.89100000000000001</v>
      </c>
      <c r="Q213">
        <f>(Zestaw_6[[#This Row],[Nominalny Czas Pracy]]-Zestaw_6[[#This Row],[Czas Naprawy]])/(Zestaw_6[[#This Row],[Ilosc Awarii]]+1)</f>
        <v>1.5089999999999999</v>
      </c>
      <c r="R213">
        <f>Zestaw_6[[#This Row],[MTTR]]+Zestaw_6[[#This Row],[MTTF]]</f>
        <v>2.4</v>
      </c>
      <c r="S213">
        <f>(Zestaw_6[[#This Row],[Nominalny Czas Pracy]]-Zestaw_6[[#This Row],[Czas Naprawy]])/Zestaw_6[[#This Row],[Nominalny Czas Pracy]]</f>
        <v>0.62875000000000003</v>
      </c>
      <c r="T213">
        <f>($AA$3*Zestaw_6[[#This Row],[Rzeczywista Ilosc Produkcji]])/(Zestaw_6[[#This Row],[Rzeczywisty Czas Pracy]]+1)</f>
        <v>0.19794903666873837</v>
      </c>
      <c r="U213">
        <f>(Zestaw_6[[#This Row],[Rzeczywista Ilosc Produkcji]]-Zestaw_6[[#This Row],[Ilość defektów]])/(Zestaw_6[[#This Row],[Rzeczywista Ilosc Produkcji]]+1)</f>
        <v>0.61613308223477714</v>
      </c>
      <c r="V213">
        <f>Zestaw_6[[#This Row],[D]]*Zestaw_6[[#This Row],[E]]*Zestaw_6[[#This Row],[J]]</f>
        <v>7.6684204867902117E-2</v>
      </c>
    </row>
    <row r="214" spans="1:22" x14ac:dyDescent="0.25">
      <c r="A214" t="s">
        <v>14</v>
      </c>
      <c r="B214" s="1">
        <v>43773</v>
      </c>
      <c r="C214">
        <v>2019</v>
      </c>
      <c r="D214">
        <v>11</v>
      </c>
      <c r="E214">
        <v>45</v>
      </c>
      <c r="F214">
        <v>24</v>
      </c>
      <c r="G214">
        <v>1000</v>
      </c>
      <c r="H214">
        <v>24000</v>
      </c>
      <c r="I214">
        <v>20.440000000000001</v>
      </c>
      <c r="J214">
        <v>20445</v>
      </c>
      <c r="K214">
        <v>10438</v>
      </c>
      <c r="L214">
        <v>10438</v>
      </c>
      <c r="M214">
        <v>3</v>
      </c>
      <c r="N214">
        <v>3.56</v>
      </c>
      <c r="O214">
        <f>Zestaw_6[[#This Row],[Rzeczywista Ilosc Produkcji]]-Zestaw_6[[#This Row],[Ilosc Produktow Prawidlowych]]</f>
        <v>0</v>
      </c>
      <c r="P214">
        <f>Zestaw_6[[#This Row],[Czas Naprawy]]/(Zestaw_6[[#This Row],[Ilosc Awarii]]+1)</f>
        <v>0.89</v>
      </c>
      <c r="Q214">
        <f>(Zestaw_6[[#This Row],[Nominalny Czas Pracy]]-Zestaw_6[[#This Row],[Czas Naprawy]])/(Zestaw_6[[#This Row],[Ilosc Awarii]]+1)</f>
        <v>5.1100000000000003</v>
      </c>
      <c r="R214">
        <f>Zestaw_6[[#This Row],[MTTR]]+Zestaw_6[[#This Row],[MTTF]]</f>
        <v>6</v>
      </c>
      <c r="S214">
        <f>(Zestaw_6[[#This Row],[Nominalny Czas Pracy]]-Zestaw_6[[#This Row],[Czas Naprawy]])/Zestaw_6[[#This Row],[Nominalny Czas Pracy]]</f>
        <v>0.85166666666666668</v>
      </c>
      <c r="T214">
        <f>($AA$3*Zestaw_6[[#This Row],[Rzeczywista Ilosc Produkcji]])/(Zestaw_6[[#This Row],[Rzeczywisty Czas Pracy]]+1)</f>
        <v>0.48684701492537313</v>
      </c>
      <c r="U214">
        <f>(Zestaw_6[[#This Row],[Rzeczywista Ilosc Produkcji]]-Zestaw_6[[#This Row],[Ilość defektów]])/(Zestaw_6[[#This Row],[Rzeczywista Ilosc Produkcji]]+1)</f>
        <v>0.99990420538365743</v>
      </c>
      <c r="V214">
        <f>Zestaw_6[[#This Row],[D]]*Zestaw_6[[#This Row],[E]]*Zestaw_6[[#This Row],[J]]</f>
        <v>0.41459165492467737</v>
      </c>
    </row>
    <row r="215" spans="1:22" x14ac:dyDescent="0.25">
      <c r="A215" t="s">
        <v>14</v>
      </c>
      <c r="B215" s="1">
        <v>43774</v>
      </c>
      <c r="C215">
        <v>2019</v>
      </c>
      <c r="D215">
        <v>11</v>
      </c>
      <c r="E215">
        <v>45</v>
      </c>
      <c r="F215">
        <v>24</v>
      </c>
      <c r="G215">
        <v>1000</v>
      </c>
      <c r="H215">
        <v>24000</v>
      </c>
      <c r="I215">
        <v>17.97</v>
      </c>
      <c r="J215">
        <v>17972</v>
      </c>
      <c r="K215">
        <v>9911</v>
      </c>
      <c r="L215">
        <v>6963</v>
      </c>
      <c r="M215">
        <v>6</v>
      </c>
      <c r="N215">
        <v>6.03</v>
      </c>
      <c r="O215">
        <f>Zestaw_6[[#This Row],[Rzeczywista Ilosc Produkcji]]-Zestaw_6[[#This Row],[Ilosc Produktow Prawidlowych]]</f>
        <v>2948</v>
      </c>
      <c r="P215">
        <f>Zestaw_6[[#This Row],[Czas Naprawy]]/(Zestaw_6[[#This Row],[Ilosc Awarii]]+1)</f>
        <v>0.86142857142857143</v>
      </c>
      <c r="Q215">
        <f>(Zestaw_6[[#This Row],[Nominalny Czas Pracy]]-Zestaw_6[[#This Row],[Czas Naprawy]])/(Zestaw_6[[#This Row],[Ilosc Awarii]]+1)</f>
        <v>2.5671428571428572</v>
      </c>
      <c r="R215">
        <f>Zestaw_6[[#This Row],[MTTR]]+Zestaw_6[[#This Row],[MTTF]]</f>
        <v>3.4285714285714288</v>
      </c>
      <c r="S215">
        <f>(Zestaw_6[[#This Row],[Nominalny Czas Pracy]]-Zestaw_6[[#This Row],[Czas Naprawy]])/Zestaw_6[[#This Row],[Nominalny Czas Pracy]]</f>
        <v>0.74874999999999992</v>
      </c>
      <c r="T215">
        <f>($AA$3*Zestaw_6[[#This Row],[Rzeczywista Ilosc Produkcji]])/(Zestaw_6[[#This Row],[Rzeczywisty Czas Pracy]]+1)</f>
        <v>0.52245651027938855</v>
      </c>
      <c r="U215">
        <f>(Zestaw_6[[#This Row],[Rzeczywista Ilosc Produkcji]]-Zestaw_6[[#This Row],[Ilość defektów]])/(Zestaw_6[[#This Row],[Rzeczywista Ilosc Produkcji]]+1)</f>
        <v>0.70248184019370463</v>
      </c>
      <c r="V215">
        <f>Zestaw_6[[#This Row],[D]]*Zestaw_6[[#This Row],[E]]*Zestaw_6[[#This Row],[J]]</f>
        <v>0.27480338780823166</v>
      </c>
    </row>
    <row r="216" spans="1:22" x14ac:dyDescent="0.25">
      <c r="A216" t="s">
        <v>14</v>
      </c>
      <c r="B216" s="1">
        <v>43775</v>
      </c>
      <c r="C216">
        <v>2019</v>
      </c>
      <c r="D216">
        <v>11</v>
      </c>
      <c r="E216">
        <v>45</v>
      </c>
      <c r="F216">
        <v>24</v>
      </c>
      <c r="G216">
        <v>1000</v>
      </c>
      <c r="H216">
        <v>24000</v>
      </c>
      <c r="I216">
        <v>21.21</v>
      </c>
      <c r="J216">
        <v>21207</v>
      </c>
      <c r="K216">
        <v>5245</v>
      </c>
      <c r="L216">
        <v>3170</v>
      </c>
      <c r="M216">
        <v>3</v>
      </c>
      <c r="N216">
        <v>2.79</v>
      </c>
      <c r="O216">
        <f>Zestaw_6[[#This Row],[Rzeczywista Ilosc Produkcji]]-Zestaw_6[[#This Row],[Ilosc Produktow Prawidlowych]]</f>
        <v>2075</v>
      </c>
      <c r="P216">
        <f>Zestaw_6[[#This Row],[Czas Naprawy]]/(Zestaw_6[[#This Row],[Ilosc Awarii]]+1)</f>
        <v>0.69750000000000001</v>
      </c>
      <c r="Q216">
        <f>(Zestaw_6[[#This Row],[Nominalny Czas Pracy]]-Zestaw_6[[#This Row],[Czas Naprawy]])/(Zestaw_6[[#This Row],[Ilosc Awarii]]+1)</f>
        <v>5.3025000000000002</v>
      </c>
      <c r="R216">
        <f>Zestaw_6[[#This Row],[MTTR]]+Zestaw_6[[#This Row],[MTTF]]</f>
        <v>6</v>
      </c>
      <c r="S216">
        <f>(Zestaw_6[[#This Row],[Nominalny Czas Pracy]]-Zestaw_6[[#This Row],[Czas Naprawy]])/Zestaw_6[[#This Row],[Nominalny Czas Pracy]]</f>
        <v>0.88375000000000004</v>
      </c>
      <c r="T216">
        <f>($AA$3*Zestaw_6[[#This Row],[Rzeczywista Ilosc Produkcji]])/(Zestaw_6[[#This Row],[Rzeczywisty Czas Pracy]]+1)</f>
        <v>0.23615488518685276</v>
      </c>
      <c r="U216">
        <f>(Zestaw_6[[#This Row],[Rzeczywista Ilosc Produkcji]]-Zestaw_6[[#This Row],[Ilość defektów]])/(Zestaw_6[[#This Row],[Rzeczywista Ilosc Produkcji]]+1)</f>
        <v>0.60426991993900114</v>
      </c>
      <c r="V216">
        <f>Zestaw_6[[#This Row],[D]]*Zestaw_6[[#This Row],[E]]*Zestaw_6[[#This Row],[J]]</f>
        <v>0.1261122681881249</v>
      </c>
    </row>
    <row r="217" spans="1:22" x14ac:dyDescent="0.25">
      <c r="A217" t="s">
        <v>14</v>
      </c>
      <c r="B217" s="1">
        <v>43776</v>
      </c>
      <c r="C217">
        <v>2019</v>
      </c>
      <c r="D217">
        <v>11</v>
      </c>
      <c r="E217">
        <v>45</v>
      </c>
      <c r="F217">
        <v>24</v>
      </c>
      <c r="G217">
        <v>1000</v>
      </c>
      <c r="H217">
        <v>24000</v>
      </c>
      <c r="I217">
        <v>15.99</v>
      </c>
      <c r="J217">
        <v>15989</v>
      </c>
      <c r="K217">
        <v>4891</v>
      </c>
      <c r="L217">
        <v>3004</v>
      </c>
      <c r="M217">
        <v>8</v>
      </c>
      <c r="N217">
        <v>8.01</v>
      </c>
      <c r="O217">
        <f>Zestaw_6[[#This Row],[Rzeczywista Ilosc Produkcji]]-Zestaw_6[[#This Row],[Ilosc Produktow Prawidlowych]]</f>
        <v>1887</v>
      </c>
      <c r="P217">
        <f>Zestaw_6[[#This Row],[Czas Naprawy]]/(Zestaw_6[[#This Row],[Ilosc Awarii]]+1)</f>
        <v>0.89</v>
      </c>
      <c r="Q217">
        <f>(Zestaw_6[[#This Row],[Nominalny Czas Pracy]]-Zestaw_6[[#This Row],[Czas Naprawy]])/(Zestaw_6[[#This Row],[Ilosc Awarii]]+1)</f>
        <v>1.7766666666666666</v>
      </c>
      <c r="R217">
        <f>Zestaw_6[[#This Row],[MTTR]]+Zestaw_6[[#This Row],[MTTF]]</f>
        <v>2.6666666666666665</v>
      </c>
      <c r="S217">
        <f>(Zestaw_6[[#This Row],[Nominalny Czas Pracy]]-Zestaw_6[[#This Row],[Czas Naprawy]])/Zestaw_6[[#This Row],[Nominalny Czas Pracy]]</f>
        <v>0.66625000000000001</v>
      </c>
      <c r="T217">
        <f>($AA$3*Zestaw_6[[#This Row],[Rzeczywista Ilosc Produkcji]])/(Zestaw_6[[#This Row],[Rzeczywisty Czas Pracy]]+1)</f>
        <v>0.28787522071806942</v>
      </c>
      <c r="U217">
        <f>(Zestaw_6[[#This Row],[Rzeczywista Ilosc Produkcji]]-Zestaw_6[[#This Row],[Ilość defektów]])/(Zestaw_6[[#This Row],[Rzeczywista Ilosc Produkcji]]+1)</f>
        <v>0.61406377759607522</v>
      </c>
      <c r="V217">
        <f>Zestaw_6[[#This Row],[D]]*Zestaw_6[[#This Row],[E]]*Zestaw_6[[#This Row],[J]]</f>
        <v>0.11777550794633175</v>
      </c>
    </row>
    <row r="218" spans="1:22" x14ac:dyDescent="0.25">
      <c r="A218" t="s">
        <v>14</v>
      </c>
      <c r="B218" s="1">
        <v>43777</v>
      </c>
      <c r="C218">
        <v>2019</v>
      </c>
      <c r="D218">
        <v>11</v>
      </c>
      <c r="E218">
        <v>45</v>
      </c>
      <c r="F218">
        <v>24</v>
      </c>
      <c r="G218">
        <v>1000</v>
      </c>
      <c r="H218">
        <v>24000</v>
      </c>
      <c r="I218">
        <v>15.62</v>
      </c>
      <c r="J218">
        <v>15620</v>
      </c>
      <c r="K218">
        <v>0</v>
      </c>
      <c r="L218">
        <v>0</v>
      </c>
      <c r="M218">
        <v>8</v>
      </c>
      <c r="N218">
        <v>8.3800000000000008</v>
      </c>
      <c r="O218">
        <f>Zestaw_6[[#This Row],[Rzeczywista Ilosc Produkcji]]-Zestaw_6[[#This Row],[Ilosc Produktow Prawidlowych]]</f>
        <v>0</v>
      </c>
      <c r="P218">
        <f>Zestaw_6[[#This Row],[Czas Naprawy]]/(Zestaw_6[[#This Row],[Ilosc Awarii]]+1)</f>
        <v>0.93111111111111122</v>
      </c>
      <c r="Q218">
        <f>(Zestaw_6[[#This Row],[Nominalny Czas Pracy]]-Zestaw_6[[#This Row],[Czas Naprawy]])/(Zestaw_6[[#This Row],[Ilosc Awarii]]+1)</f>
        <v>1.7355555555555555</v>
      </c>
      <c r="R218">
        <f>Zestaw_6[[#This Row],[MTTR]]+Zestaw_6[[#This Row],[MTTF]]</f>
        <v>2.666666666666667</v>
      </c>
      <c r="S218">
        <f>(Zestaw_6[[#This Row],[Nominalny Czas Pracy]]-Zestaw_6[[#This Row],[Czas Naprawy]])/Zestaw_6[[#This Row],[Nominalny Czas Pracy]]</f>
        <v>0.65083333333333326</v>
      </c>
      <c r="T218">
        <f>($AA$3*Zestaw_6[[#This Row],[Rzeczywista Ilosc Produkcji]])/(Zestaw_6[[#This Row],[Rzeczywisty Czas Pracy]]+1)</f>
        <v>0</v>
      </c>
      <c r="U218">
        <f>(Zestaw_6[[#This Row],[Rzeczywista Ilosc Produkcji]]-Zestaw_6[[#This Row],[Ilość defektów]])/(Zestaw_6[[#This Row],[Rzeczywista Ilosc Produkcji]]+1)</f>
        <v>0</v>
      </c>
      <c r="V218">
        <f>Zestaw_6[[#This Row],[D]]*Zestaw_6[[#This Row],[E]]*Zestaw_6[[#This Row],[J]]</f>
        <v>0</v>
      </c>
    </row>
    <row r="219" spans="1:22" x14ac:dyDescent="0.25">
      <c r="A219" t="s">
        <v>14</v>
      </c>
      <c r="B219" s="1">
        <v>43781</v>
      </c>
      <c r="C219">
        <v>2019</v>
      </c>
      <c r="D219">
        <v>11</v>
      </c>
      <c r="E219">
        <v>46</v>
      </c>
      <c r="F219">
        <v>24</v>
      </c>
      <c r="G219">
        <v>1000</v>
      </c>
      <c r="H219">
        <v>24000</v>
      </c>
      <c r="I219">
        <v>17.399999999999999</v>
      </c>
      <c r="J219">
        <v>17399</v>
      </c>
      <c r="K219">
        <v>6623</v>
      </c>
      <c r="L219">
        <v>4840</v>
      </c>
      <c r="M219">
        <v>6</v>
      </c>
      <c r="N219">
        <v>6.6</v>
      </c>
      <c r="O219">
        <f>Zestaw_6[[#This Row],[Rzeczywista Ilosc Produkcji]]-Zestaw_6[[#This Row],[Ilosc Produktow Prawidlowych]]</f>
        <v>1783</v>
      </c>
      <c r="P219">
        <f>Zestaw_6[[#This Row],[Czas Naprawy]]/(Zestaw_6[[#This Row],[Ilosc Awarii]]+1)</f>
        <v>0.94285714285714284</v>
      </c>
      <c r="Q219">
        <f>(Zestaw_6[[#This Row],[Nominalny Czas Pracy]]-Zestaw_6[[#This Row],[Czas Naprawy]])/(Zestaw_6[[#This Row],[Ilosc Awarii]]+1)</f>
        <v>2.4857142857142853</v>
      </c>
      <c r="R219">
        <f>Zestaw_6[[#This Row],[MTTR]]+Zestaw_6[[#This Row],[MTTF]]</f>
        <v>3.4285714285714279</v>
      </c>
      <c r="S219">
        <f>(Zestaw_6[[#This Row],[Nominalny Czas Pracy]]-Zestaw_6[[#This Row],[Czas Naprawy]])/Zestaw_6[[#This Row],[Nominalny Czas Pracy]]</f>
        <v>0.72499999999999998</v>
      </c>
      <c r="T219">
        <f>($AA$3*Zestaw_6[[#This Row],[Rzeczywista Ilosc Produkcji]])/(Zestaw_6[[#This Row],[Rzeczywisty Czas Pracy]]+1)</f>
        <v>0.35994565217391311</v>
      </c>
      <c r="U219">
        <f>(Zestaw_6[[#This Row],[Rzeczywista Ilosc Produkcji]]-Zestaw_6[[#This Row],[Ilość defektów]])/(Zestaw_6[[#This Row],[Rzeczywista Ilosc Produkcji]]+1)</f>
        <v>0.73067632850241548</v>
      </c>
      <c r="V219">
        <f>Zestaw_6[[#This Row],[D]]*Zestaw_6[[#This Row],[E]]*Zestaw_6[[#This Row],[J]]</f>
        <v>0.19067773150336068</v>
      </c>
    </row>
    <row r="220" spans="1:22" x14ac:dyDescent="0.25">
      <c r="A220" t="s">
        <v>14</v>
      </c>
      <c r="B220" s="1">
        <v>43782</v>
      </c>
      <c r="C220">
        <v>2019</v>
      </c>
      <c r="D220">
        <v>11</v>
      </c>
      <c r="E220">
        <v>46</v>
      </c>
      <c r="F220">
        <v>24</v>
      </c>
      <c r="G220">
        <v>1000</v>
      </c>
      <c r="H220">
        <v>24000</v>
      </c>
      <c r="I220">
        <v>22.11</v>
      </c>
      <c r="J220">
        <v>22112</v>
      </c>
      <c r="K220">
        <v>13001</v>
      </c>
      <c r="L220">
        <v>9313</v>
      </c>
      <c r="M220">
        <v>2</v>
      </c>
      <c r="N220">
        <v>1.89</v>
      </c>
      <c r="O220">
        <f>Zestaw_6[[#This Row],[Rzeczywista Ilosc Produkcji]]-Zestaw_6[[#This Row],[Ilosc Produktow Prawidlowych]]</f>
        <v>3688</v>
      </c>
      <c r="P220">
        <f>Zestaw_6[[#This Row],[Czas Naprawy]]/(Zestaw_6[[#This Row],[Ilosc Awarii]]+1)</f>
        <v>0.63</v>
      </c>
      <c r="Q220">
        <f>(Zestaw_6[[#This Row],[Nominalny Czas Pracy]]-Zestaw_6[[#This Row],[Czas Naprawy]])/(Zestaw_6[[#This Row],[Ilosc Awarii]]+1)</f>
        <v>7.37</v>
      </c>
      <c r="R220">
        <f>Zestaw_6[[#This Row],[MTTR]]+Zestaw_6[[#This Row],[MTTF]]</f>
        <v>8</v>
      </c>
      <c r="S220">
        <f>(Zestaw_6[[#This Row],[Nominalny Czas Pracy]]-Zestaw_6[[#This Row],[Czas Naprawy]])/Zestaw_6[[#This Row],[Nominalny Czas Pracy]]</f>
        <v>0.92125000000000001</v>
      </c>
      <c r="T220">
        <f>($AA$3*Zestaw_6[[#This Row],[Rzeczywista Ilosc Produkcji]])/(Zestaw_6[[#This Row],[Rzeczywisty Czas Pracy]]+1)</f>
        <v>0.56257031588057116</v>
      </c>
      <c r="U220">
        <f>(Zestaw_6[[#This Row],[Rzeczywista Ilosc Produkcji]]-Zestaw_6[[#This Row],[Ilość defektów]])/(Zestaw_6[[#This Row],[Rzeczywista Ilosc Produkcji]]+1)</f>
        <v>0.71627441932010461</v>
      </c>
      <c r="V220">
        <f>Zestaw_6[[#This Row],[D]]*Zestaw_6[[#This Row],[E]]*Zestaw_6[[#This Row],[J]]</f>
        <v>0.37122204163527484</v>
      </c>
    </row>
    <row r="221" spans="1:22" x14ac:dyDescent="0.25">
      <c r="A221" t="s">
        <v>14</v>
      </c>
      <c r="B221" s="1">
        <v>43783</v>
      </c>
      <c r="C221">
        <v>2019</v>
      </c>
      <c r="D221">
        <v>11</v>
      </c>
      <c r="E221">
        <v>46</v>
      </c>
      <c r="F221">
        <v>24</v>
      </c>
      <c r="G221">
        <v>1000</v>
      </c>
      <c r="H221">
        <v>24000</v>
      </c>
      <c r="I221">
        <v>18.47</v>
      </c>
      <c r="J221">
        <v>18468</v>
      </c>
      <c r="K221">
        <v>6904</v>
      </c>
      <c r="L221">
        <v>5049</v>
      </c>
      <c r="M221">
        <v>6</v>
      </c>
      <c r="N221">
        <v>5.53</v>
      </c>
      <c r="O221">
        <f>Zestaw_6[[#This Row],[Rzeczywista Ilosc Produkcji]]-Zestaw_6[[#This Row],[Ilosc Produktow Prawidlowych]]</f>
        <v>1855</v>
      </c>
      <c r="P221">
        <f>Zestaw_6[[#This Row],[Czas Naprawy]]/(Zestaw_6[[#This Row],[Ilosc Awarii]]+1)</f>
        <v>0.79</v>
      </c>
      <c r="Q221">
        <f>(Zestaw_6[[#This Row],[Nominalny Czas Pracy]]-Zestaw_6[[#This Row],[Czas Naprawy]])/(Zestaw_6[[#This Row],[Ilosc Awarii]]+1)</f>
        <v>2.6385714285714283</v>
      </c>
      <c r="R221">
        <f>Zestaw_6[[#This Row],[MTTR]]+Zestaw_6[[#This Row],[MTTF]]</f>
        <v>3.4285714285714284</v>
      </c>
      <c r="S221">
        <f>(Zestaw_6[[#This Row],[Nominalny Czas Pracy]]-Zestaw_6[[#This Row],[Czas Naprawy]])/Zestaw_6[[#This Row],[Nominalny Czas Pracy]]</f>
        <v>0.76958333333333329</v>
      </c>
      <c r="T221">
        <f>($AA$3*Zestaw_6[[#This Row],[Rzeczywista Ilosc Produkcji]])/(Zestaw_6[[#This Row],[Rzeczywisty Czas Pracy]]+1)</f>
        <v>0.35459681561376477</v>
      </c>
      <c r="U221">
        <f>(Zestaw_6[[#This Row],[Rzeczywista Ilosc Produkcji]]-Zestaw_6[[#This Row],[Ilość defektów]])/(Zestaw_6[[#This Row],[Rzeczywista Ilosc Produkcji]]+1)</f>
        <v>0.73120926864590874</v>
      </c>
      <c r="V221">
        <f>Zestaw_6[[#This Row],[D]]*Zestaw_6[[#This Row],[E]]*Zestaw_6[[#This Row],[J]]</f>
        <v>0.19954101302176022</v>
      </c>
    </row>
    <row r="222" spans="1:22" x14ac:dyDescent="0.25">
      <c r="A222" t="s">
        <v>14</v>
      </c>
      <c r="B222" s="1">
        <v>43784</v>
      </c>
      <c r="C222">
        <v>2019</v>
      </c>
      <c r="D222">
        <v>11</v>
      </c>
      <c r="E222">
        <v>46</v>
      </c>
      <c r="F222">
        <v>24</v>
      </c>
      <c r="G222">
        <v>1000</v>
      </c>
      <c r="H222">
        <v>24000</v>
      </c>
      <c r="I222">
        <v>22.17</v>
      </c>
      <c r="J222">
        <v>22165</v>
      </c>
      <c r="K222">
        <v>0</v>
      </c>
      <c r="L222">
        <v>0</v>
      </c>
      <c r="M222">
        <v>2</v>
      </c>
      <c r="N222">
        <v>1.83</v>
      </c>
      <c r="O222">
        <f>Zestaw_6[[#This Row],[Rzeczywista Ilosc Produkcji]]-Zestaw_6[[#This Row],[Ilosc Produktow Prawidlowych]]</f>
        <v>0</v>
      </c>
      <c r="P222">
        <f>Zestaw_6[[#This Row],[Czas Naprawy]]/(Zestaw_6[[#This Row],[Ilosc Awarii]]+1)</f>
        <v>0.61</v>
      </c>
      <c r="Q222">
        <f>(Zestaw_6[[#This Row],[Nominalny Czas Pracy]]-Zestaw_6[[#This Row],[Czas Naprawy]])/(Zestaw_6[[#This Row],[Ilosc Awarii]]+1)</f>
        <v>7.3900000000000006</v>
      </c>
      <c r="R222">
        <f>Zestaw_6[[#This Row],[MTTR]]+Zestaw_6[[#This Row],[MTTF]]</f>
        <v>8</v>
      </c>
      <c r="S222">
        <f>(Zestaw_6[[#This Row],[Nominalny Czas Pracy]]-Zestaw_6[[#This Row],[Czas Naprawy]])/Zestaw_6[[#This Row],[Nominalny Czas Pracy]]</f>
        <v>0.92375000000000007</v>
      </c>
      <c r="T222">
        <f>($AA$3*Zestaw_6[[#This Row],[Rzeczywista Ilosc Produkcji]])/(Zestaw_6[[#This Row],[Rzeczywisty Czas Pracy]]+1)</f>
        <v>0</v>
      </c>
      <c r="U222">
        <f>(Zestaw_6[[#This Row],[Rzeczywista Ilosc Produkcji]]-Zestaw_6[[#This Row],[Ilość defektów]])/(Zestaw_6[[#This Row],[Rzeczywista Ilosc Produkcji]]+1)</f>
        <v>0</v>
      </c>
      <c r="V222">
        <f>Zestaw_6[[#This Row],[D]]*Zestaw_6[[#This Row],[E]]*Zestaw_6[[#This Row],[J]]</f>
        <v>0</v>
      </c>
    </row>
    <row r="223" spans="1:22" x14ac:dyDescent="0.25">
      <c r="A223" t="s">
        <v>14</v>
      </c>
      <c r="B223" s="1">
        <v>43787</v>
      </c>
      <c r="C223">
        <v>2019</v>
      </c>
      <c r="D223">
        <v>11</v>
      </c>
      <c r="E223">
        <v>47</v>
      </c>
      <c r="F223">
        <v>24</v>
      </c>
      <c r="G223">
        <v>1000</v>
      </c>
      <c r="H223">
        <v>24000</v>
      </c>
      <c r="I223">
        <v>17.25</v>
      </c>
      <c r="J223">
        <v>17249</v>
      </c>
      <c r="K223">
        <v>6264</v>
      </c>
      <c r="L223">
        <v>4715</v>
      </c>
      <c r="M223">
        <v>6</v>
      </c>
      <c r="N223">
        <v>6.75</v>
      </c>
      <c r="O223">
        <f>Zestaw_6[[#This Row],[Rzeczywista Ilosc Produkcji]]-Zestaw_6[[#This Row],[Ilosc Produktow Prawidlowych]]</f>
        <v>1549</v>
      </c>
      <c r="P223">
        <f>Zestaw_6[[#This Row],[Czas Naprawy]]/(Zestaw_6[[#This Row],[Ilosc Awarii]]+1)</f>
        <v>0.9642857142857143</v>
      </c>
      <c r="Q223">
        <f>(Zestaw_6[[#This Row],[Nominalny Czas Pracy]]-Zestaw_6[[#This Row],[Czas Naprawy]])/(Zestaw_6[[#This Row],[Ilosc Awarii]]+1)</f>
        <v>2.4642857142857144</v>
      </c>
      <c r="R223">
        <f>Zestaw_6[[#This Row],[MTTR]]+Zestaw_6[[#This Row],[MTTF]]</f>
        <v>3.4285714285714288</v>
      </c>
      <c r="S223">
        <f>(Zestaw_6[[#This Row],[Nominalny Czas Pracy]]-Zestaw_6[[#This Row],[Czas Naprawy]])/Zestaw_6[[#This Row],[Nominalny Czas Pracy]]</f>
        <v>0.71875</v>
      </c>
      <c r="T223">
        <f>($AA$3*Zestaw_6[[#This Row],[Rzeczywista Ilosc Produkcji]])/(Zestaw_6[[#This Row],[Rzeczywisty Czas Pracy]]+1)</f>
        <v>0.34323287671232877</v>
      </c>
      <c r="U223">
        <f>(Zestaw_6[[#This Row],[Rzeczywista Ilosc Produkcji]]-Zestaw_6[[#This Row],[Ilość defektów]])/(Zestaw_6[[#This Row],[Rzeczywista Ilosc Produkcji]]+1)</f>
        <v>0.75259377494014368</v>
      </c>
      <c r="V223">
        <f>Zestaw_6[[#This Row],[D]]*Zestaw_6[[#This Row],[E]]*Zestaw_6[[#This Row],[J]]</f>
        <v>0.18566385332735683</v>
      </c>
    </row>
    <row r="224" spans="1:22" x14ac:dyDescent="0.25">
      <c r="A224" t="s">
        <v>14</v>
      </c>
      <c r="B224" s="1">
        <v>43788</v>
      </c>
      <c r="C224">
        <v>2019</v>
      </c>
      <c r="D224">
        <v>11</v>
      </c>
      <c r="E224">
        <v>47</v>
      </c>
      <c r="F224">
        <v>24</v>
      </c>
      <c r="G224">
        <v>1000</v>
      </c>
      <c r="H224">
        <v>24000</v>
      </c>
      <c r="I224">
        <v>18.3</v>
      </c>
      <c r="J224">
        <v>18305</v>
      </c>
      <c r="K224">
        <v>6752</v>
      </c>
      <c r="L224">
        <v>6752</v>
      </c>
      <c r="M224">
        <v>6</v>
      </c>
      <c r="N224">
        <v>5.7</v>
      </c>
      <c r="O224">
        <f>Zestaw_6[[#This Row],[Rzeczywista Ilosc Produkcji]]-Zestaw_6[[#This Row],[Ilosc Produktow Prawidlowych]]</f>
        <v>0</v>
      </c>
      <c r="P224">
        <f>Zestaw_6[[#This Row],[Czas Naprawy]]/(Zestaw_6[[#This Row],[Ilosc Awarii]]+1)</f>
        <v>0.81428571428571428</v>
      </c>
      <c r="Q224">
        <f>(Zestaw_6[[#This Row],[Nominalny Czas Pracy]]-Zestaw_6[[#This Row],[Czas Naprawy]])/(Zestaw_6[[#This Row],[Ilosc Awarii]]+1)</f>
        <v>2.6142857142857143</v>
      </c>
      <c r="R224">
        <f>Zestaw_6[[#This Row],[MTTR]]+Zestaw_6[[#This Row],[MTTF]]</f>
        <v>3.4285714285714288</v>
      </c>
      <c r="S224">
        <f>(Zestaw_6[[#This Row],[Nominalny Czas Pracy]]-Zestaw_6[[#This Row],[Czas Naprawy]])/Zestaw_6[[#This Row],[Nominalny Czas Pracy]]</f>
        <v>0.76250000000000007</v>
      </c>
      <c r="T224">
        <f>($AA$3*Zestaw_6[[#This Row],[Rzeczywista Ilosc Produkcji]])/(Zestaw_6[[#This Row],[Rzeczywisty Czas Pracy]]+1)</f>
        <v>0.34984455958549221</v>
      </c>
      <c r="U224">
        <f>(Zestaw_6[[#This Row],[Rzeczywista Ilosc Produkcji]]-Zestaw_6[[#This Row],[Ilość defektów]])/(Zestaw_6[[#This Row],[Rzeczywista Ilosc Produkcji]]+1)</f>
        <v>0.99985191766622239</v>
      </c>
      <c r="V224">
        <f>Zestaw_6[[#This Row],[D]]*Zestaw_6[[#This Row],[E]]*Zestaw_6[[#This Row],[J]]</f>
        <v>0.26671697476232015</v>
      </c>
    </row>
    <row r="225" spans="1:22" x14ac:dyDescent="0.25">
      <c r="A225" t="s">
        <v>14</v>
      </c>
      <c r="B225" s="1">
        <v>43789</v>
      </c>
      <c r="C225">
        <v>2019</v>
      </c>
      <c r="D225">
        <v>11</v>
      </c>
      <c r="E225">
        <v>47</v>
      </c>
      <c r="F225">
        <v>24</v>
      </c>
      <c r="G225">
        <v>1000</v>
      </c>
      <c r="H225">
        <v>24000</v>
      </c>
      <c r="I225">
        <v>20.96</v>
      </c>
      <c r="J225">
        <v>20963</v>
      </c>
      <c r="K225">
        <v>9802</v>
      </c>
      <c r="L225">
        <v>7087</v>
      </c>
      <c r="M225">
        <v>3</v>
      </c>
      <c r="N225">
        <v>3.04</v>
      </c>
      <c r="O225">
        <f>Zestaw_6[[#This Row],[Rzeczywista Ilosc Produkcji]]-Zestaw_6[[#This Row],[Ilosc Produktow Prawidlowych]]</f>
        <v>2715</v>
      </c>
      <c r="P225">
        <f>Zestaw_6[[#This Row],[Czas Naprawy]]/(Zestaw_6[[#This Row],[Ilosc Awarii]]+1)</f>
        <v>0.76</v>
      </c>
      <c r="Q225">
        <f>(Zestaw_6[[#This Row],[Nominalny Czas Pracy]]-Zestaw_6[[#This Row],[Czas Naprawy]])/(Zestaw_6[[#This Row],[Ilosc Awarii]]+1)</f>
        <v>5.24</v>
      </c>
      <c r="R225">
        <f>Zestaw_6[[#This Row],[MTTR]]+Zestaw_6[[#This Row],[MTTF]]</f>
        <v>6</v>
      </c>
      <c r="S225">
        <f>(Zestaw_6[[#This Row],[Nominalny Czas Pracy]]-Zestaw_6[[#This Row],[Czas Naprawy]])/Zestaw_6[[#This Row],[Nominalny Czas Pracy]]</f>
        <v>0.87333333333333341</v>
      </c>
      <c r="T225">
        <f>($AA$3*Zestaw_6[[#This Row],[Rzeczywista Ilosc Produkcji]])/(Zestaw_6[[#This Row],[Rzeczywisty Czas Pracy]]+1)</f>
        <v>0.44635701275045536</v>
      </c>
      <c r="U225">
        <f>(Zestaw_6[[#This Row],[Rzeczywista Ilosc Produkcji]]-Zestaw_6[[#This Row],[Ilość defektów]])/(Zestaw_6[[#This Row],[Rzeczywista Ilosc Produkcji]]+1)</f>
        <v>0.72294195654391513</v>
      </c>
      <c r="V225">
        <f>Zestaw_6[[#This Row],[D]]*Zestaw_6[[#This Row],[E]]*Zestaw_6[[#This Row],[J]]</f>
        <v>0.28181611858035605</v>
      </c>
    </row>
    <row r="226" spans="1:22" x14ac:dyDescent="0.25">
      <c r="A226" t="s">
        <v>14</v>
      </c>
      <c r="B226" s="1">
        <v>43790</v>
      </c>
      <c r="C226">
        <v>2019</v>
      </c>
      <c r="D226">
        <v>11</v>
      </c>
      <c r="E226">
        <v>47</v>
      </c>
      <c r="F226">
        <v>24</v>
      </c>
      <c r="G226">
        <v>1000</v>
      </c>
      <c r="H226">
        <v>24000</v>
      </c>
      <c r="I226">
        <v>0</v>
      </c>
      <c r="J226">
        <v>0</v>
      </c>
      <c r="K226">
        <v>0</v>
      </c>
      <c r="L226">
        <v>0</v>
      </c>
      <c r="M226">
        <v>20</v>
      </c>
      <c r="N226">
        <v>24</v>
      </c>
      <c r="O226">
        <f>Zestaw_6[[#This Row],[Rzeczywista Ilosc Produkcji]]-Zestaw_6[[#This Row],[Ilosc Produktow Prawidlowych]]</f>
        <v>0</v>
      </c>
      <c r="P226">
        <f>Zestaw_6[[#This Row],[Czas Naprawy]]/(Zestaw_6[[#This Row],[Ilosc Awarii]]+1)</f>
        <v>1.1428571428571428</v>
      </c>
      <c r="Q226">
        <f>(Zestaw_6[[#This Row],[Nominalny Czas Pracy]]-Zestaw_6[[#This Row],[Czas Naprawy]])/(Zestaw_6[[#This Row],[Ilosc Awarii]]+1)</f>
        <v>0</v>
      </c>
      <c r="R226">
        <f>Zestaw_6[[#This Row],[MTTR]]+Zestaw_6[[#This Row],[MTTF]]</f>
        <v>1.1428571428571428</v>
      </c>
      <c r="S226">
        <f>(Zestaw_6[[#This Row],[Nominalny Czas Pracy]]-Zestaw_6[[#This Row],[Czas Naprawy]])/Zestaw_6[[#This Row],[Nominalny Czas Pracy]]</f>
        <v>0</v>
      </c>
      <c r="T226">
        <f>($AA$3*Zestaw_6[[#This Row],[Rzeczywista Ilosc Produkcji]])/(Zestaw_6[[#This Row],[Rzeczywisty Czas Pracy]]+1)</f>
        <v>0</v>
      </c>
      <c r="U226">
        <f>(Zestaw_6[[#This Row],[Rzeczywista Ilosc Produkcji]]-Zestaw_6[[#This Row],[Ilość defektów]])/(Zestaw_6[[#This Row],[Rzeczywista Ilosc Produkcji]]+1)</f>
        <v>0</v>
      </c>
      <c r="V226">
        <f>Zestaw_6[[#This Row],[D]]*Zestaw_6[[#This Row],[E]]*Zestaw_6[[#This Row],[J]]</f>
        <v>0</v>
      </c>
    </row>
    <row r="227" spans="1:22" x14ac:dyDescent="0.25">
      <c r="A227" t="s">
        <v>14</v>
      </c>
      <c r="B227" s="1">
        <v>43791</v>
      </c>
      <c r="C227">
        <v>2019</v>
      </c>
      <c r="D227">
        <v>11</v>
      </c>
      <c r="E227">
        <v>47</v>
      </c>
      <c r="F227">
        <v>24</v>
      </c>
      <c r="G227">
        <v>1000</v>
      </c>
      <c r="H227">
        <v>24000</v>
      </c>
      <c r="I227">
        <v>18.43</v>
      </c>
      <c r="J227">
        <v>18433</v>
      </c>
      <c r="K227">
        <v>4198</v>
      </c>
      <c r="L227">
        <v>2714</v>
      </c>
      <c r="M227">
        <v>6</v>
      </c>
      <c r="N227">
        <v>5.57</v>
      </c>
      <c r="O227">
        <f>Zestaw_6[[#This Row],[Rzeczywista Ilosc Produkcji]]-Zestaw_6[[#This Row],[Ilosc Produktow Prawidlowych]]</f>
        <v>1484</v>
      </c>
      <c r="P227">
        <f>Zestaw_6[[#This Row],[Czas Naprawy]]/(Zestaw_6[[#This Row],[Ilosc Awarii]]+1)</f>
        <v>0.79571428571428571</v>
      </c>
      <c r="Q227">
        <f>(Zestaw_6[[#This Row],[Nominalny Czas Pracy]]-Zestaw_6[[#This Row],[Czas Naprawy]])/(Zestaw_6[[#This Row],[Ilosc Awarii]]+1)</f>
        <v>2.632857142857143</v>
      </c>
      <c r="R227">
        <f>Zestaw_6[[#This Row],[MTTR]]+Zestaw_6[[#This Row],[MTTF]]</f>
        <v>3.4285714285714288</v>
      </c>
      <c r="S227">
        <f>(Zestaw_6[[#This Row],[Nominalny Czas Pracy]]-Zestaw_6[[#This Row],[Czas Naprawy]])/Zestaw_6[[#This Row],[Nominalny Czas Pracy]]</f>
        <v>0.76791666666666669</v>
      </c>
      <c r="T227">
        <f>($AA$3*Zestaw_6[[#This Row],[Rzeczywista Ilosc Produkcji]])/(Zestaw_6[[#This Row],[Rzeczywisty Czas Pracy]]+1)</f>
        <v>0.21605764282038087</v>
      </c>
      <c r="U227">
        <f>(Zestaw_6[[#This Row],[Rzeczywista Ilosc Produkcji]]-Zestaw_6[[#This Row],[Ilość defektów]])/(Zestaw_6[[#This Row],[Rzeczywista Ilosc Produkcji]]+1)</f>
        <v>0.64634436770659676</v>
      </c>
      <c r="V227">
        <f>Zestaw_6[[#This Row],[D]]*Zestaw_6[[#This Row],[E]]*Zestaw_6[[#This Row],[J]]</f>
        <v>0.10723775062897403</v>
      </c>
    </row>
    <row r="228" spans="1:22" x14ac:dyDescent="0.25">
      <c r="A228" t="s">
        <v>14</v>
      </c>
      <c r="B228" s="1">
        <v>43794</v>
      </c>
      <c r="C228">
        <v>2019</v>
      </c>
      <c r="D228">
        <v>11</v>
      </c>
      <c r="E228">
        <v>48</v>
      </c>
      <c r="F228">
        <v>24</v>
      </c>
      <c r="G228">
        <v>1000</v>
      </c>
      <c r="H228">
        <v>24000</v>
      </c>
      <c r="I228">
        <v>24</v>
      </c>
      <c r="J228">
        <v>24000</v>
      </c>
      <c r="K228">
        <v>8159</v>
      </c>
      <c r="L228">
        <v>8159</v>
      </c>
      <c r="M228">
        <v>0</v>
      </c>
      <c r="N228">
        <v>0</v>
      </c>
      <c r="O228">
        <f>Zestaw_6[[#This Row],[Rzeczywista Ilosc Produkcji]]-Zestaw_6[[#This Row],[Ilosc Produktow Prawidlowych]]</f>
        <v>0</v>
      </c>
      <c r="P228">
        <f>Zestaw_6[[#This Row],[Czas Naprawy]]/(Zestaw_6[[#This Row],[Ilosc Awarii]]+1)</f>
        <v>0</v>
      </c>
      <c r="Q228">
        <f>(Zestaw_6[[#This Row],[Nominalny Czas Pracy]]-Zestaw_6[[#This Row],[Czas Naprawy]])/(Zestaw_6[[#This Row],[Ilosc Awarii]]+1)</f>
        <v>24</v>
      </c>
      <c r="R228">
        <f>Zestaw_6[[#This Row],[MTTR]]+Zestaw_6[[#This Row],[MTTF]]</f>
        <v>24</v>
      </c>
      <c r="S228">
        <f>(Zestaw_6[[#This Row],[Nominalny Czas Pracy]]-Zestaw_6[[#This Row],[Czas Naprawy]])/Zestaw_6[[#This Row],[Nominalny Czas Pracy]]</f>
        <v>1</v>
      </c>
      <c r="T228">
        <f>($AA$3*Zestaw_6[[#This Row],[Rzeczywista Ilosc Produkcji]])/(Zestaw_6[[#This Row],[Rzeczywisty Czas Pracy]]+1)</f>
        <v>0.32636000000000004</v>
      </c>
      <c r="U228">
        <f>(Zestaw_6[[#This Row],[Rzeczywista Ilosc Produkcji]]-Zestaw_6[[#This Row],[Ilość defektów]])/(Zestaw_6[[#This Row],[Rzeczywista Ilosc Produkcji]]+1)</f>
        <v>0.99987745098039216</v>
      </c>
      <c r="V228">
        <f>Zestaw_6[[#This Row],[D]]*Zestaw_6[[#This Row],[E]]*Zestaw_6[[#This Row],[J]]</f>
        <v>0.32632000490196084</v>
      </c>
    </row>
    <row r="229" spans="1:22" x14ac:dyDescent="0.25">
      <c r="A229" t="s">
        <v>14</v>
      </c>
      <c r="B229" s="1">
        <v>43795</v>
      </c>
      <c r="C229">
        <v>2019</v>
      </c>
      <c r="D229">
        <v>11</v>
      </c>
      <c r="E229">
        <v>48</v>
      </c>
      <c r="F229">
        <v>24</v>
      </c>
      <c r="G229">
        <v>1000</v>
      </c>
      <c r="H229">
        <v>24000</v>
      </c>
      <c r="I229">
        <v>20.04</v>
      </c>
      <c r="J229">
        <v>20043</v>
      </c>
      <c r="K229">
        <v>20043</v>
      </c>
      <c r="L229">
        <v>15749</v>
      </c>
      <c r="M229">
        <v>4</v>
      </c>
      <c r="N229">
        <v>3.96</v>
      </c>
      <c r="O229">
        <f>Zestaw_6[[#This Row],[Rzeczywista Ilosc Produkcji]]-Zestaw_6[[#This Row],[Ilosc Produktow Prawidlowych]]</f>
        <v>4294</v>
      </c>
      <c r="P229">
        <f>Zestaw_6[[#This Row],[Czas Naprawy]]/(Zestaw_6[[#This Row],[Ilosc Awarii]]+1)</f>
        <v>0.79200000000000004</v>
      </c>
      <c r="Q229">
        <f>(Zestaw_6[[#This Row],[Nominalny Czas Pracy]]-Zestaw_6[[#This Row],[Czas Naprawy]])/(Zestaw_6[[#This Row],[Ilosc Awarii]]+1)</f>
        <v>4.008</v>
      </c>
      <c r="R229">
        <f>Zestaw_6[[#This Row],[MTTR]]+Zestaw_6[[#This Row],[MTTF]]</f>
        <v>4.8</v>
      </c>
      <c r="S229">
        <f>(Zestaw_6[[#This Row],[Nominalny Czas Pracy]]-Zestaw_6[[#This Row],[Czas Naprawy]])/Zestaw_6[[#This Row],[Nominalny Czas Pracy]]</f>
        <v>0.83499999999999996</v>
      </c>
      <c r="T229">
        <f>($AA$3*Zestaw_6[[#This Row],[Rzeczywista Ilosc Produkcji]])/(Zestaw_6[[#This Row],[Rzeczywisty Czas Pracy]]+1)</f>
        <v>0.95261406844106467</v>
      </c>
      <c r="U229">
        <f>(Zestaw_6[[#This Row],[Rzeczywista Ilosc Produkcji]]-Zestaw_6[[#This Row],[Ilość defektów]])/(Zestaw_6[[#This Row],[Rzeczywista Ilosc Produkcji]]+1)</f>
        <v>0.78572141289163844</v>
      </c>
      <c r="V229">
        <f>Zestaw_6[[#This Row],[D]]*Zestaw_6[[#This Row],[E]]*Zestaw_6[[#This Row],[J]]</f>
        <v>0.62498854194963094</v>
      </c>
    </row>
    <row r="230" spans="1:22" x14ac:dyDescent="0.25">
      <c r="A230" t="s">
        <v>14</v>
      </c>
      <c r="B230" s="1">
        <v>43796</v>
      </c>
      <c r="C230">
        <v>2019</v>
      </c>
      <c r="D230">
        <v>11</v>
      </c>
      <c r="E230">
        <v>48</v>
      </c>
      <c r="F230">
        <v>24</v>
      </c>
      <c r="G230">
        <v>1000</v>
      </c>
      <c r="H230">
        <v>24000</v>
      </c>
      <c r="I230">
        <v>24</v>
      </c>
      <c r="J230">
        <v>24000</v>
      </c>
      <c r="K230">
        <v>12337</v>
      </c>
      <c r="L230">
        <v>9672</v>
      </c>
      <c r="M230">
        <v>0</v>
      </c>
      <c r="N230">
        <v>0</v>
      </c>
      <c r="O230">
        <f>Zestaw_6[[#This Row],[Rzeczywista Ilosc Produkcji]]-Zestaw_6[[#This Row],[Ilosc Produktow Prawidlowych]]</f>
        <v>2665</v>
      </c>
      <c r="P230">
        <f>Zestaw_6[[#This Row],[Czas Naprawy]]/(Zestaw_6[[#This Row],[Ilosc Awarii]]+1)</f>
        <v>0</v>
      </c>
      <c r="Q230">
        <f>(Zestaw_6[[#This Row],[Nominalny Czas Pracy]]-Zestaw_6[[#This Row],[Czas Naprawy]])/(Zestaw_6[[#This Row],[Ilosc Awarii]]+1)</f>
        <v>24</v>
      </c>
      <c r="R230">
        <f>Zestaw_6[[#This Row],[MTTR]]+Zestaw_6[[#This Row],[MTTF]]</f>
        <v>24</v>
      </c>
      <c r="S230">
        <f>(Zestaw_6[[#This Row],[Nominalny Czas Pracy]]-Zestaw_6[[#This Row],[Czas Naprawy]])/Zestaw_6[[#This Row],[Nominalny Czas Pracy]]</f>
        <v>1</v>
      </c>
      <c r="T230">
        <f>($AA$3*Zestaw_6[[#This Row],[Rzeczywista Ilosc Produkcji]])/(Zestaw_6[[#This Row],[Rzeczywisty Czas Pracy]]+1)</f>
        <v>0.49347999999999997</v>
      </c>
      <c r="U230">
        <f>(Zestaw_6[[#This Row],[Rzeczywista Ilosc Produkcji]]-Zestaw_6[[#This Row],[Ilość defektów]])/(Zestaw_6[[#This Row],[Rzeczywista Ilosc Produkcji]]+1)</f>
        <v>0.7839195979899497</v>
      </c>
      <c r="V230">
        <f>Zestaw_6[[#This Row],[D]]*Zestaw_6[[#This Row],[E]]*Zestaw_6[[#This Row],[J]]</f>
        <v>0.38684864321608037</v>
      </c>
    </row>
    <row r="231" spans="1:22" x14ac:dyDescent="0.25">
      <c r="A231" t="s">
        <v>14</v>
      </c>
      <c r="B231" s="1">
        <v>43797</v>
      </c>
      <c r="C231">
        <v>2019</v>
      </c>
      <c r="D231">
        <v>11</v>
      </c>
      <c r="E231">
        <v>48</v>
      </c>
      <c r="F231">
        <v>24</v>
      </c>
      <c r="G231">
        <v>1000</v>
      </c>
      <c r="H231">
        <v>24000</v>
      </c>
      <c r="I231">
        <v>19.75</v>
      </c>
      <c r="J231">
        <v>19754</v>
      </c>
      <c r="K231">
        <v>10748</v>
      </c>
      <c r="L231">
        <v>7836</v>
      </c>
      <c r="M231">
        <v>4</v>
      </c>
      <c r="N231">
        <v>4.25</v>
      </c>
      <c r="O231">
        <f>Zestaw_6[[#This Row],[Rzeczywista Ilosc Produkcji]]-Zestaw_6[[#This Row],[Ilosc Produktow Prawidlowych]]</f>
        <v>2912</v>
      </c>
      <c r="P231">
        <f>Zestaw_6[[#This Row],[Czas Naprawy]]/(Zestaw_6[[#This Row],[Ilosc Awarii]]+1)</f>
        <v>0.85</v>
      </c>
      <c r="Q231">
        <f>(Zestaw_6[[#This Row],[Nominalny Czas Pracy]]-Zestaw_6[[#This Row],[Czas Naprawy]])/(Zestaw_6[[#This Row],[Ilosc Awarii]]+1)</f>
        <v>3.95</v>
      </c>
      <c r="R231">
        <f>Zestaw_6[[#This Row],[MTTR]]+Zestaw_6[[#This Row],[MTTF]]</f>
        <v>4.8</v>
      </c>
      <c r="S231">
        <f>(Zestaw_6[[#This Row],[Nominalny Czas Pracy]]-Zestaw_6[[#This Row],[Czas Naprawy]])/Zestaw_6[[#This Row],[Nominalny Czas Pracy]]</f>
        <v>0.82291666666666663</v>
      </c>
      <c r="T231">
        <f>($AA$3*Zestaw_6[[#This Row],[Rzeczywista Ilosc Produkcji]])/(Zestaw_6[[#This Row],[Rzeczywisty Czas Pracy]]+1)</f>
        <v>0.51797590361445789</v>
      </c>
      <c r="U231">
        <f>(Zestaw_6[[#This Row],[Rzeczywista Ilosc Produkcji]]-Zestaw_6[[#This Row],[Ilość defektów]])/(Zestaw_6[[#This Row],[Rzeczywista Ilosc Produkcji]]+1)</f>
        <v>0.72899804632989118</v>
      </c>
      <c r="V231">
        <f>Zestaw_6[[#This Row],[D]]*Zestaw_6[[#This Row],[E]]*Zestaw_6[[#This Row],[J]]</f>
        <v>0.31073614917386549</v>
      </c>
    </row>
    <row r="232" spans="1:22" x14ac:dyDescent="0.25">
      <c r="A232" t="s">
        <v>14</v>
      </c>
      <c r="B232" s="1">
        <v>43798</v>
      </c>
      <c r="C232">
        <v>2019</v>
      </c>
      <c r="D232">
        <v>11</v>
      </c>
      <c r="E232">
        <v>48</v>
      </c>
      <c r="F232">
        <v>24</v>
      </c>
      <c r="G232">
        <v>1000</v>
      </c>
      <c r="H232">
        <v>24000</v>
      </c>
      <c r="I232">
        <v>17.07</v>
      </c>
      <c r="J232">
        <v>17072</v>
      </c>
      <c r="K232">
        <v>9795</v>
      </c>
      <c r="L232">
        <v>7758</v>
      </c>
      <c r="M232">
        <v>7</v>
      </c>
      <c r="N232">
        <v>6.93</v>
      </c>
      <c r="O232">
        <f>Zestaw_6[[#This Row],[Rzeczywista Ilosc Produkcji]]-Zestaw_6[[#This Row],[Ilosc Produktow Prawidlowych]]</f>
        <v>2037</v>
      </c>
      <c r="P232">
        <f>Zestaw_6[[#This Row],[Czas Naprawy]]/(Zestaw_6[[#This Row],[Ilosc Awarii]]+1)</f>
        <v>0.86624999999999996</v>
      </c>
      <c r="Q232">
        <f>(Zestaw_6[[#This Row],[Nominalny Czas Pracy]]-Zestaw_6[[#This Row],[Czas Naprawy]])/(Zestaw_6[[#This Row],[Ilosc Awarii]]+1)</f>
        <v>2.13375</v>
      </c>
      <c r="R232">
        <f>Zestaw_6[[#This Row],[MTTR]]+Zestaw_6[[#This Row],[MTTF]]</f>
        <v>3</v>
      </c>
      <c r="S232">
        <f>(Zestaw_6[[#This Row],[Nominalny Czas Pracy]]-Zestaw_6[[#This Row],[Czas Naprawy]])/Zestaw_6[[#This Row],[Nominalny Czas Pracy]]</f>
        <v>0.71125000000000005</v>
      </c>
      <c r="T232">
        <f>($AA$3*Zestaw_6[[#This Row],[Rzeczywista Ilosc Produkcji]])/(Zestaw_6[[#This Row],[Rzeczywisty Czas Pracy]]+1)</f>
        <v>0.54205866076369669</v>
      </c>
      <c r="U232">
        <f>(Zestaw_6[[#This Row],[Rzeczywista Ilosc Produkcji]]-Zestaw_6[[#This Row],[Ilość defektów]])/(Zestaw_6[[#This Row],[Rzeczywista Ilosc Produkcji]]+1)</f>
        <v>0.79195590036749697</v>
      </c>
      <c r="V232">
        <f>Zestaw_6[[#This Row],[D]]*Zestaw_6[[#This Row],[E]]*Zestaw_6[[#This Row],[J]]</f>
        <v>0.30533006205677166</v>
      </c>
    </row>
    <row r="233" spans="1:22" x14ac:dyDescent="0.25">
      <c r="A233" t="s">
        <v>14</v>
      </c>
      <c r="B233" s="1">
        <v>43801</v>
      </c>
      <c r="C233">
        <v>2019</v>
      </c>
      <c r="D233">
        <v>12</v>
      </c>
      <c r="E233">
        <v>49</v>
      </c>
      <c r="F233">
        <v>24</v>
      </c>
      <c r="G233">
        <v>1000</v>
      </c>
      <c r="H233">
        <v>24000</v>
      </c>
      <c r="I233">
        <v>18.41</v>
      </c>
      <c r="J233">
        <v>18406</v>
      </c>
      <c r="K233">
        <v>0</v>
      </c>
      <c r="L233">
        <v>0</v>
      </c>
      <c r="M233">
        <v>6</v>
      </c>
      <c r="N233">
        <v>5.59</v>
      </c>
      <c r="O233">
        <f>Zestaw_6[[#This Row],[Rzeczywista Ilosc Produkcji]]-Zestaw_6[[#This Row],[Ilosc Produktow Prawidlowych]]</f>
        <v>0</v>
      </c>
      <c r="P233">
        <f>Zestaw_6[[#This Row],[Czas Naprawy]]/(Zestaw_6[[#This Row],[Ilosc Awarii]]+1)</f>
        <v>0.7985714285714286</v>
      </c>
      <c r="Q233">
        <f>(Zestaw_6[[#This Row],[Nominalny Czas Pracy]]-Zestaw_6[[#This Row],[Czas Naprawy]])/(Zestaw_6[[#This Row],[Ilosc Awarii]]+1)</f>
        <v>2.63</v>
      </c>
      <c r="R233">
        <f>Zestaw_6[[#This Row],[MTTR]]+Zestaw_6[[#This Row],[MTTF]]</f>
        <v>3.4285714285714284</v>
      </c>
      <c r="S233">
        <f>(Zestaw_6[[#This Row],[Nominalny Czas Pracy]]-Zestaw_6[[#This Row],[Czas Naprawy]])/Zestaw_6[[#This Row],[Nominalny Czas Pracy]]</f>
        <v>0.76708333333333334</v>
      </c>
      <c r="T233">
        <f>($AA$3*Zestaw_6[[#This Row],[Rzeczywista Ilosc Produkcji]])/(Zestaw_6[[#This Row],[Rzeczywisty Czas Pracy]]+1)</f>
        <v>0</v>
      </c>
      <c r="U233">
        <f>(Zestaw_6[[#This Row],[Rzeczywista Ilosc Produkcji]]-Zestaw_6[[#This Row],[Ilość defektów]])/(Zestaw_6[[#This Row],[Rzeczywista Ilosc Produkcji]]+1)</f>
        <v>0</v>
      </c>
      <c r="V233">
        <f>Zestaw_6[[#This Row],[D]]*Zestaw_6[[#This Row],[E]]*Zestaw_6[[#This Row],[J]]</f>
        <v>0</v>
      </c>
    </row>
    <row r="234" spans="1:22" x14ac:dyDescent="0.25">
      <c r="A234" t="s">
        <v>14</v>
      </c>
      <c r="B234" s="1">
        <v>43802</v>
      </c>
      <c r="C234">
        <v>2019</v>
      </c>
      <c r="D234">
        <v>12</v>
      </c>
      <c r="E234">
        <v>49</v>
      </c>
      <c r="F234">
        <v>24</v>
      </c>
      <c r="G234">
        <v>1000</v>
      </c>
      <c r="H234">
        <v>24000</v>
      </c>
      <c r="I234">
        <v>22.18</v>
      </c>
      <c r="J234">
        <v>22183</v>
      </c>
      <c r="K234">
        <v>9297</v>
      </c>
      <c r="L234">
        <v>7417</v>
      </c>
      <c r="M234">
        <v>2</v>
      </c>
      <c r="N234">
        <v>1.82</v>
      </c>
      <c r="O234">
        <f>Zestaw_6[[#This Row],[Rzeczywista Ilosc Produkcji]]-Zestaw_6[[#This Row],[Ilosc Produktow Prawidlowych]]</f>
        <v>1880</v>
      </c>
      <c r="P234">
        <f>Zestaw_6[[#This Row],[Czas Naprawy]]/(Zestaw_6[[#This Row],[Ilosc Awarii]]+1)</f>
        <v>0.60666666666666669</v>
      </c>
      <c r="Q234">
        <f>(Zestaw_6[[#This Row],[Nominalny Czas Pracy]]-Zestaw_6[[#This Row],[Czas Naprawy]])/(Zestaw_6[[#This Row],[Ilosc Awarii]]+1)</f>
        <v>7.3933333333333335</v>
      </c>
      <c r="R234">
        <f>Zestaw_6[[#This Row],[MTTR]]+Zestaw_6[[#This Row],[MTTF]]</f>
        <v>8</v>
      </c>
      <c r="S234">
        <f>(Zestaw_6[[#This Row],[Nominalny Czas Pracy]]-Zestaw_6[[#This Row],[Czas Naprawy]])/Zestaw_6[[#This Row],[Nominalny Czas Pracy]]</f>
        <v>0.92416666666666669</v>
      </c>
      <c r="T234">
        <f>($AA$3*Zestaw_6[[#This Row],[Rzeczywista Ilosc Produkcji]])/(Zestaw_6[[#This Row],[Rzeczywisty Czas Pracy]]+1)</f>
        <v>0.40107851596203625</v>
      </c>
      <c r="U234">
        <f>(Zestaw_6[[#This Row],[Rzeczywista Ilosc Produkcji]]-Zestaw_6[[#This Row],[Ilość defektów]])/(Zestaw_6[[#This Row],[Rzeczywista Ilosc Produkcji]]+1)</f>
        <v>0.79769842976984295</v>
      </c>
      <c r="V234">
        <f>Zestaw_6[[#This Row],[D]]*Zestaw_6[[#This Row],[E]]*Zestaw_6[[#This Row],[J]]</f>
        <v>0.29567760829887063</v>
      </c>
    </row>
    <row r="235" spans="1:22" x14ac:dyDescent="0.25">
      <c r="A235" t="s">
        <v>14</v>
      </c>
      <c r="B235" s="1">
        <v>43803</v>
      </c>
      <c r="C235">
        <v>2019</v>
      </c>
      <c r="D235">
        <v>12</v>
      </c>
      <c r="E235">
        <v>49</v>
      </c>
      <c r="F235">
        <v>24</v>
      </c>
      <c r="G235">
        <v>1000</v>
      </c>
      <c r="H235">
        <v>24000</v>
      </c>
      <c r="I235">
        <v>18.329999999999998</v>
      </c>
      <c r="J235">
        <v>18329</v>
      </c>
      <c r="K235">
        <v>8915</v>
      </c>
      <c r="L235">
        <v>6849</v>
      </c>
      <c r="M235">
        <v>6</v>
      </c>
      <c r="N235">
        <v>5.67</v>
      </c>
      <c r="O235">
        <f>Zestaw_6[[#This Row],[Rzeczywista Ilosc Produkcji]]-Zestaw_6[[#This Row],[Ilosc Produktow Prawidlowych]]</f>
        <v>2066</v>
      </c>
      <c r="P235">
        <f>Zestaw_6[[#This Row],[Czas Naprawy]]/(Zestaw_6[[#This Row],[Ilosc Awarii]]+1)</f>
        <v>0.80999999999999994</v>
      </c>
      <c r="Q235">
        <f>(Zestaw_6[[#This Row],[Nominalny Czas Pracy]]-Zestaw_6[[#This Row],[Czas Naprawy]])/(Zestaw_6[[#This Row],[Ilosc Awarii]]+1)</f>
        <v>2.6185714285714283</v>
      </c>
      <c r="R235">
        <f>Zestaw_6[[#This Row],[MTTR]]+Zestaw_6[[#This Row],[MTTF]]</f>
        <v>3.4285714285714284</v>
      </c>
      <c r="S235">
        <f>(Zestaw_6[[#This Row],[Nominalny Czas Pracy]]-Zestaw_6[[#This Row],[Czas Naprawy]])/Zestaw_6[[#This Row],[Nominalny Czas Pracy]]</f>
        <v>0.76374999999999993</v>
      </c>
      <c r="T235">
        <f>($AA$3*Zestaw_6[[#This Row],[Rzeczywista Ilosc Produkcji]])/(Zestaw_6[[#This Row],[Rzeczywisty Czas Pracy]]+1)</f>
        <v>0.46120020693222979</v>
      </c>
      <c r="U235">
        <f>(Zestaw_6[[#This Row],[Rzeczywista Ilosc Produkcji]]-Zestaw_6[[#This Row],[Ilość defektów]])/(Zestaw_6[[#This Row],[Rzeczywista Ilosc Produkcji]]+1)</f>
        <v>0.76816958277254377</v>
      </c>
      <c r="V235">
        <f>Zestaw_6[[#This Row],[D]]*Zestaw_6[[#This Row],[E]]*Zestaw_6[[#This Row],[J]]</f>
        <v>0.2705813274951453</v>
      </c>
    </row>
    <row r="236" spans="1:22" x14ac:dyDescent="0.25">
      <c r="A236" t="s">
        <v>14</v>
      </c>
      <c r="B236" s="1">
        <v>43804</v>
      </c>
      <c r="C236">
        <v>2019</v>
      </c>
      <c r="D236">
        <v>12</v>
      </c>
      <c r="E236">
        <v>49</v>
      </c>
      <c r="F236">
        <v>24</v>
      </c>
      <c r="G236">
        <v>1000</v>
      </c>
      <c r="H236">
        <v>24000</v>
      </c>
      <c r="I236">
        <v>24</v>
      </c>
      <c r="J236">
        <v>24000</v>
      </c>
      <c r="K236">
        <v>14110</v>
      </c>
      <c r="L236">
        <v>8566</v>
      </c>
      <c r="M236">
        <v>0</v>
      </c>
      <c r="N236">
        <v>0</v>
      </c>
      <c r="O236">
        <f>Zestaw_6[[#This Row],[Rzeczywista Ilosc Produkcji]]-Zestaw_6[[#This Row],[Ilosc Produktow Prawidlowych]]</f>
        <v>5544</v>
      </c>
      <c r="P236">
        <f>Zestaw_6[[#This Row],[Czas Naprawy]]/(Zestaw_6[[#This Row],[Ilosc Awarii]]+1)</f>
        <v>0</v>
      </c>
      <c r="Q236">
        <f>(Zestaw_6[[#This Row],[Nominalny Czas Pracy]]-Zestaw_6[[#This Row],[Czas Naprawy]])/(Zestaw_6[[#This Row],[Ilosc Awarii]]+1)</f>
        <v>24</v>
      </c>
      <c r="R236">
        <f>Zestaw_6[[#This Row],[MTTR]]+Zestaw_6[[#This Row],[MTTF]]</f>
        <v>24</v>
      </c>
      <c r="S236">
        <f>(Zestaw_6[[#This Row],[Nominalny Czas Pracy]]-Zestaw_6[[#This Row],[Czas Naprawy]])/Zestaw_6[[#This Row],[Nominalny Czas Pracy]]</f>
        <v>1</v>
      </c>
      <c r="T236">
        <f>($AA$3*Zestaw_6[[#This Row],[Rzeczywista Ilosc Produkcji]])/(Zestaw_6[[#This Row],[Rzeczywisty Czas Pracy]]+1)</f>
        <v>0.56440000000000001</v>
      </c>
      <c r="U236">
        <f>(Zestaw_6[[#This Row],[Rzeczywista Ilosc Produkcji]]-Zestaw_6[[#This Row],[Ilość defektów]])/(Zestaw_6[[#This Row],[Rzeczywista Ilosc Produkcji]]+1)</f>
        <v>0.60704414995393663</v>
      </c>
      <c r="V236">
        <f>Zestaw_6[[#This Row],[D]]*Zestaw_6[[#This Row],[E]]*Zestaw_6[[#This Row],[J]]</f>
        <v>0.34261571823400183</v>
      </c>
    </row>
    <row r="237" spans="1:22" x14ac:dyDescent="0.25">
      <c r="A237" t="s">
        <v>14</v>
      </c>
      <c r="B237" s="1">
        <v>43805</v>
      </c>
      <c r="C237">
        <v>2019</v>
      </c>
      <c r="D237">
        <v>12</v>
      </c>
      <c r="E237">
        <v>49</v>
      </c>
      <c r="F237">
        <v>24</v>
      </c>
      <c r="G237">
        <v>1000</v>
      </c>
      <c r="H237">
        <v>24000</v>
      </c>
      <c r="I237">
        <v>0</v>
      </c>
      <c r="J237">
        <v>0</v>
      </c>
      <c r="K237">
        <v>0</v>
      </c>
      <c r="L237">
        <v>0</v>
      </c>
      <c r="M237">
        <v>20</v>
      </c>
      <c r="N237">
        <v>24</v>
      </c>
      <c r="O237">
        <f>Zestaw_6[[#This Row],[Rzeczywista Ilosc Produkcji]]-Zestaw_6[[#This Row],[Ilosc Produktow Prawidlowych]]</f>
        <v>0</v>
      </c>
      <c r="P237">
        <f>Zestaw_6[[#This Row],[Czas Naprawy]]/(Zestaw_6[[#This Row],[Ilosc Awarii]]+1)</f>
        <v>1.1428571428571428</v>
      </c>
      <c r="Q237">
        <f>(Zestaw_6[[#This Row],[Nominalny Czas Pracy]]-Zestaw_6[[#This Row],[Czas Naprawy]])/(Zestaw_6[[#This Row],[Ilosc Awarii]]+1)</f>
        <v>0</v>
      </c>
      <c r="R237">
        <f>Zestaw_6[[#This Row],[MTTR]]+Zestaw_6[[#This Row],[MTTF]]</f>
        <v>1.1428571428571428</v>
      </c>
      <c r="S237">
        <f>(Zestaw_6[[#This Row],[Nominalny Czas Pracy]]-Zestaw_6[[#This Row],[Czas Naprawy]])/Zestaw_6[[#This Row],[Nominalny Czas Pracy]]</f>
        <v>0</v>
      </c>
      <c r="T237">
        <f>($AA$3*Zestaw_6[[#This Row],[Rzeczywista Ilosc Produkcji]])/(Zestaw_6[[#This Row],[Rzeczywisty Czas Pracy]]+1)</f>
        <v>0</v>
      </c>
      <c r="U237">
        <f>(Zestaw_6[[#This Row],[Rzeczywista Ilosc Produkcji]]-Zestaw_6[[#This Row],[Ilość defektów]])/(Zestaw_6[[#This Row],[Rzeczywista Ilosc Produkcji]]+1)</f>
        <v>0</v>
      </c>
      <c r="V237">
        <f>Zestaw_6[[#This Row],[D]]*Zestaw_6[[#This Row],[E]]*Zestaw_6[[#This Row],[J]]</f>
        <v>0</v>
      </c>
    </row>
    <row r="238" spans="1:22" x14ac:dyDescent="0.25">
      <c r="A238" t="s">
        <v>14</v>
      </c>
      <c r="B238" s="1">
        <v>43808</v>
      </c>
      <c r="C238">
        <v>2019</v>
      </c>
      <c r="D238">
        <v>12</v>
      </c>
      <c r="E238">
        <v>50</v>
      </c>
      <c r="F238">
        <v>24</v>
      </c>
      <c r="G238">
        <v>1000</v>
      </c>
      <c r="H238">
        <v>24000</v>
      </c>
      <c r="I238">
        <v>14.68</v>
      </c>
      <c r="J238">
        <v>14683</v>
      </c>
      <c r="K238">
        <v>5620</v>
      </c>
      <c r="L238">
        <v>4030</v>
      </c>
      <c r="M238">
        <v>8</v>
      </c>
      <c r="N238">
        <v>9.32</v>
      </c>
      <c r="O238">
        <f>Zestaw_6[[#This Row],[Rzeczywista Ilosc Produkcji]]-Zestaw_6[[#This Row],[Ilosc Produktow Prawidlowych]]</f>
        <v>1590</v>
      </c>
      <c r="P238">
        <f>Zestaw_6[[#This Row],[Czas Naprawy]]/(Zestaw_6[[#This Row],[Ilosc Awarii]]+1)</f>
        <v>1.0355555555555556</v>
      </c>
      <c r="Q238">
        <f>(Zestaw_6[[#This Row],[Nominalny Czas Pracy]]-Zestaw_6[[#This Row],[Czas Naprawy]])/(Zestaw_6[[#This Row],[Ilosc Awarii]]+1)</f>
        <v>1.6311111111111112</v>
      </c>
      <c r="R238">
        <f>Zestaw_6[[#This Row],[MTTR]]+Zestaw_6[[#This Row],[MTTF]]</f>
        <v>2.666666666666667</v>
      </c>
      <c r="S238">
        <f>(Zestaw_6[[#This Row],[Nominalny Czas Pracy]]-Zestaw_6[[#This Row],[Czas Naprawy]])/Zestaw_6[[#This Row],[Nominalny Czas Pracy]]</f>
        <v>0.61166666666666669</v>
      </c>
      <c r="T238">
        <f>($AA$3*Zestaw_6[[#This Row],[Rzeczywista Ilosc Produkcji]])/(Zestaw_6[[#This Row],[Rzeczywisty Czas Pracy]]+1)</f>
        <v>0.35841836734693877</v>
      </c>
      <c r="U238">
        <f>(Zestaw_6[[#This Row],[Rzeczywista Ilosc Produkcji]]-Zestaw_6[[#This Row],[Ilość defektów]])/(Zestaw_6[[#This Row],[Rzeczywista Ilosc Produkcji]]+1)</f>
        <v>0.71695427859811423</v>
      </c>
      <c r="V238">
        <f>Zestaw_6[[#This Row],[D]]*Zestaw_6[[#This Row],[E]]*Zestaw_6[[#This Row],[J]]</f>
        <v>0.15717972765516097</v>
      </c>
    </row>
    <row r="239" spans="1:22" x14ac:dyDescent="0.25">
      <c r="A239" t="s">
        <v>14</v>
      </c>
      <c r="B239" s="1">
        <v>43809</v>
      </c>
      <c r="C239">
        <v>2019</v>
      </c>
      <c r="D239">
        <v>12</v>
      </c>
      <c r="E239">
        <v>50</v>
      </c>
      <c r="F239">
        <v>24</v>
      </c>
      <c r="G239">
        <v>1000</v>
      </c>
      <c r="H239">
        <v>24000</v>
      </c>
      <c r="I239">
        <v>0</v>
      </c>
      <c r="J239">
        <v>0</v>
      </c>
      <c r="K239">
        <v>0</v>
      </c>
      <c r="L239">
        <v>0</v>
      </c>
      <c r="M239">
        <v>24</v>
      </c>
      <c r="N239">
        <v>24</v>
      </c>
      <c r="O239">
        <f>Zestaw_6[[#This Row],[Rzeczywista Ilosc Produkcji]]-Zestaw_6[[#This Row],[Ilosc Produktow Prawidlowych]]</f>
        <v>0</v>
      </c>
      <c r="P239">
        <f>Zestaw_6[[#This Row],[Czas Naprawy]]/(Zestaw_6[[#This Row],[Ilosc Awarii]]+1)</f>
        <v>0.96</v>
      </c>
      <c r="Q239">
        <f>(Zestaw_6[[#This Row],[Nominalny Czas Pracy]]-Zestaw_6[[#This Row],[Czas Naprawy]])/(Zestaw_6[[#This Row],[Ilosc Awarii]]+1)</f>
        <v>0</v>
      </c>
      <c r="R239">
        <f>Zestaw_6[[#This Row],[MTTR]]+Zestaw_6[[#This Row],[MTTF]]</f>
        <v>0.96</v>
      </c>
      <c r="S239">
        <f>(Zestaw_6[[#This Row],[Nominalny Czas Pracy]]-Zestaw_6[[#This Row],[Czas Naprawy]])/Zestaw_6[[#This Row],[Nominalny Czas Pracy]]</f>
        <v>0</v>
      </c>
      <c r="T239">
        <f>($AA$3*Zestaw_6[[#This Row],[Rzeczywista Ilosc Produkcji]])/(Zestaw_6[[#This Row],[Rzeczywisty Czas Pracy]]+1)</f>
        <v>0</v>
      </c>
      <c r="U239">
        <f>(Zestaw_6[[#This Row],[Rzeczywista Ilosc Produkcji]]-Zestaw_6[[#This Row],[Ilość defektów]])/(Zestaw_6[[#This Row],[Rzeczywista Ilosc Produkcji]]+1)</f>
        <v>0</v>
      </c>
      <c r="V239">
        <f>Zestaw_6[[#This Row],[D]]*Zestaw_6[[#This Row],[E]]*Zestaw_6[[#This Row],[J]]</f>
        <v>0</v>
      </c>
    </row>
    <row r="240" spans="1:22" x14ac:dyDescent="0.25">
      <c r="A240" t="s">
        <v>14</v>
      </c>
      <c r="B240" s="1">
        <v>43810</v>
      </c>
      <c r="C240">
        <v>2019</v>
      </c>
      <c r="D240">
        <v>12</v>
      </c>
      <c r="E240">
        <v>50</v>
      </c>
      <c r="F240">
        <v>24</v>
      </c>
      <c r="G240">
        <v>1000</v>
      </c>
      <c r="H240">
        <v>24000</v>
      </c>
      <c r="I240">
        <v>22</v>
      </c>
      <c r="J240">
        <v>22004</v>
      </c>
      <c r="K240">
        <v>8735</v>
      </c>
      <c r="L240">
        <v>5443</v>
      </c>
      <c r="M240">
        <v>2</v>
      </c>
      <c r="N240">
        <v>2</v>
      </c>
      <c r="O240">
        <f>Zestaw_6[[#This Row],[Rzeczywista Ilosc Produkcji]]-Zestaw_6[[#This Row],[Ilosc Produktow Prawidlowych]]</f>
        <v>3292</v>
      </c>
      <c r="P240">
        <f>Zestaw_6[[#This Row],[Czas Naprawy]]/(Zestaw_6[[#This Row],[Ilosc Awarii]]+1)</f>
        <v>0.66666666666666663</v>
      </c>
      <c r="Q240">
        <f>(Zestaw_6[[#This Row],[Nominalny Czas Pracy]]-Zestaw_6[[#This Row],[Czas Naprawy]])/(Zestaw_6[[#This Row],[Ilosc Awarii]]+1)</f>
        <v>7.333333333333333</v>
      </c>
      <c r="R240">
        <f>Zestaw_6[[#This Row],[MTTR]]+Zestaw_6[[#This Row],[MTTF]]</f>
        <v>8</v>
      </c>
      <c r="S240">
        <f>(Zestaw_6[[#This Row],[Nominalny Czas Pracy]]-Zestaw_6[[#This Row],[Czas Naprawy]])/Zestaw_6[[#This Row],[Nominalny Czas Pracy]]</f>
        <v>0.91666666666666663</v>
      </c>
      <c r="T240">
        <f>($AA$3*Zestaw_6[[#This Row],[Rzeczywista Ilosc Produkcji]])/(Zestaw_6[[#This Row],[Rzeczywisty Czas Pracy]]+1)</f>
        <v>0.37978260869565217</v>
      </c>
      <c r="U240">
        <f>(Zestaw_6[[#This Row],[Rzeczywista Ilosc Produkcji]]-Zestaw_6[[#This Row],[Ilość defektów]])/(Zestaw_6[[#This Row],[Rzeczywista Ilosc Produkcji]]+1)</f>
        <v>0.62305402930402931</v>
      </c>
      <c r="V240">
        <f>Zestaw_6[[#This Row],[D]]*Zestaw_6[[#This Row],[E]]*Zestaw_6[[#This Row],[J]]</f>
        <v>0.21690632755680309</v>
      </c>
    </row>
    <row r="241" spans="1:22" x14ac:dyDescent="0.25">
      <c r="A241" t="s">
        <v>14</v>
      </c>
      <c r="B241" s="1">
        <v>43811</v>
      </c>
      <c r="C241">
        <v>2019</v>
      </c>
      <c r="D241">
        <v>12</v>
      </c>
      <c r="E241">
        <v>50</v>
      </c>
      <c r="F241">
        <v>24</v>
      </c>
      <c r="G241">
        <v>1000</v>
      </c>
      <c r="H241">
        <v>24000</v>
      </c>
      <c r="I241">
        <v>0</v>
      </c>
      <c r="J241">
        <v>0</v>
      </c>
      <c r="K241">
        <v>0</v>
      </c>
      <c r="L241">
        <v>0</v>
      </c>
      <c r="M241">
        <v>20</v>
      </c>
      <c r="N241">
        <v>24</v>
      </c>
      <c r="O241">
        <f>Zestaw_6[[#This Row],[Rzeczywista Ilosc Produkcji]]-Zestaw_6[[#This Row],[Ilosc Produktow Prawidlowych]]</f>
        <v>0</v>
      </c>
      <c r="P241">
        <f>Zestaw_6[[#This Row],[Czas Naprawy]]/(Zestaw_6[[#This Row],[Ilosc Awarii]]+1)</f>
        <v>1.1428571428571428</v>
      </c>
      <c r="Q241">
        <f>(Zestaw_6[[#This Row],[Nominalny Czas Pracy]]-Zestaw_6[[#This Row],[Czas Naprawy]])/(Zestaw_6[[#This Row],[Ilosc Awarii]]+1)</f>
        <v>0</v>
      </c>
      <c r="R241">
        <f>Zestaw_6[[#This Row],[MTTR]]+Zestaw_6[[#This Row],[MTTF]]</f>
        <v>1.1428571428571428</v>
      </c>
      <c r="S241">
        <f>(Zestaw_6[[#This Row],[Nominalny Czas Pracy]]-Zestaw_6[[#This Row],[Czas Naprawy]])/Zestaw_6[[#This Row],[Nominalny Czas Pracy]]</f>
        <v>0</v>
      </c>
      <c r="T241">
        <f>($AA$3*Zestaw_6[[#This Row],[Rzeczywista Ilosc Produkcji]])/(Zestaw_6[[#This Row],[Rzeczywisty Czas Pracy]]+1)</f>
        <v>0</v>
      </c>
      <c r="U241">
        <f>(Zestaw_6[[#This Row],[Rzeczywista Ilosc Produkcji]]-Zestaw_6[[#This Row],[Ilość defektów]])/(Zestaw_6[[#This Row],[Rzeczywista Ilosc Produkcji]]+1)</f>
        <v>0</v>
      </c>
      <c r="V241">
        <f>Zestaw_6[[#This Row],[D]]*Zestaw_6[[#This Row],[E]]*Zestaw_6[[#This Row],[J]]</f>
        <v>0</v>
      </c>
    </row>
    <row r="242" spans="1:22" x14ac:dyDescent="0.25">
      <c r="A242" t="s">
        <v>14</v>
      </c>
      <c r="B242" s="1">
        <v>43812</v>
      </c>
      <c r="C242">
        <v>2019</v>
      </c>
      <c r="D242">
        <v>12</v>
      </c>
      <c r="E242">
        <v>50</v>
      </c>
      <c r="F242">
        <v>24</v>
      </c>
      <c r="G242">
        <v>1000</v>
      </c>
      <c r="H242">
        <v>24000</v>
      </c>
      <c r="I242">
        <v>24</v>
      </c>
      <c r="J242">
        <v>24000</v>
      </c>
      <c r="K242">
        <v>7733</v>
      </c>
      <c r="L242">
        <v>7733</v>
      </c>
      <c r="M242">
        <v>0</v>
      </c>
      <c r="N242">
        <v>0</v>
      </c>
      <c r="O242">
        <f>Zestaw_6[[#This Row],[Rzeczywista Ilosc Produkcji]]-Zestaw_6[[#This Row],[Ilosc Produktow Prawidlowych]]</f>
        <v>0</v>
      </c>
      <c r="P242">
        <f>Zestaw_6[[#This Row],[Czas Naprawy]]/(Zestaw_6[[#This Row],[Ilosc Awarii]]+1)</f>
        <v>0</v>
      </c>
      <c r="Q242">
        <f>(Zestaw_6[[#This Row],[Nominalny Czas Pracy]]-Zestaw_6[[#This Row],[Czas Naprawy]])/(Zestaw_6[[#This Row],[Ilosc Awarii]]+1)</f>
        <v>24</v>
      </c>
      <c r="R242">
        <f>Zestaw_6[[#This Row],[MTTR]]+Zestaw_6[[#This Row],[MTTF]]</f>
        <v>24</v>
      </c>
      <c r="S242">
        <f>(Zestaw_6[[#This Row],[Nominalny Czas Pracy]]-Zestaw_6[[#This Row],[Czas Naprawy]])/Zestaw_6[[#This Row],[Nominalny Czas Pracy]]</f>
        <v>1</v>
      </c>
      <c r="T242">
        <f>($AA$3*Zestaw_6[[#This Row],[Rzeczywista Ilosc Produkcji]])/(Zestaw_6[[#This Row],[Rzeczywisty Czas Pracy]]+1)</f>
        <v>0.30932000000000004</v>
      </c>
      <c r="U242">
        <f>(Zestaw_6[[#This Row],[Rzeczywista Ilosc Produkcji]]-Zestaw_6[[#This Row],[Ilość defektów]])/(Zestaw_6[[#This Row],[Rzeczywista Ilosc Produkcji]]+1)</f>
        <v>0.99987070080165508</v>
      </c>
      <c r="V242">
        <f>Zestaw_6[[#This Row],[D]]*Zestaw_6[[#This Row],[E]]*Zestaw_6[[#This Row],[J]]</f>
        <v>0.30928000517196796</v>
      </c>
    </row>
    <row r="243" spans="1:22" x14ac:dyDescent="0.25">
      <c r="A243" t="s">
        <v>14</v>
      </c>
      <c r="B243" s="1">
        <v>43815</v>
      </c>
      <c r="C243">
        <v>2019</v>
      </c>
      <c r="D243">
        <v>12</v>
      </c>
      <c r="E243">
        <v>51</v>
      </c>
      <c r="F243">
        <v>24</v>
      </c>
      <c r="G243">
        <v>1000</v>
      </c>
      <c r="H243">
        <v>24000</v>
      </c>
      <c r="I243">
        <v>24</v>
      </c>
      <c r="J243">
        <v>24000</v>
      </c>
      <c r="K243">
        <v>7059</v>
      </c>
      <c r="L243">
        <v>4595</v>
      </c>
      <c r="M243">
        <v>0</v>
      </c>
      <c r="N243">
        <v>0</v>
      </c>
      <c r="O243">
        <f>Zestaw_6[[#This Row],[Rzeczywista Ilosc Produkcji]]-Zestaw_6[[#This Row],[Ilosc Produktow Prawidlowych]]</f>
        <v>2464</v>
      </c>
      <c r="P243">
        <f>Zestaw_6[[#This Row],[Czas Naprawy]]/(Zestaw_6[[#This Row],[Ilosc Awarii]]+1)</f>
        <v>0</v>
      </c>
      <c r="Q243">
        <f>(Zestaw_6[[#This Row],[Nominalny Czas Pracy]]-Zestaw_6[[#This Row],[Czas Naprawy]])/(Zestaw_6[[#This Row],[Ilosc Awarii]]+1)</f>
        <v>24</v>
      </c>
      <c r="R243">
        <f>Zestaw_6[[#This Row],[MTTR]]+Zestaw_6[[#This Row],[MTTF]]</f>
        <v>24</v>
      </c>
      <c r="S243">
        <f>(Zestaw_6[[#This Row],[Nominalny Czas Pracy]]-Zestaw_6[[#This Row],[Czas Naprawy]])/Zestaw_6[[#This Row],[Nominalny Czas Pracy]]</f>
        <v>1</v>
      </c>
      <c r="T243">
        <f>($AA$3*Zestaw_6[[#This Row],[Rzeczywista Ilosc Produkcji]])/(Zestaw_6[[#This Row],[Rzeczywisty Czas Pracy]]+1)</f>
        <v>0.28236</v>
      </c>
      <c r="U243">
        <f>(Zestaw_6[[#This Row],[Rzeczywista Ilosc Produkcji]]-Zestaw_6[[#This Row],[Ilość defektów]])/(Zestaw_6[[#This Row],[Rzeczywista Ilosc Produkcji]]+1)</f>
        <v>0.65084985835694054</v>
      </c>
      <c r="V243">
        <f>Zestaw_6[[#This Row],[D]]*Zestaw_6[[#This Row],[E]]*Zestaw_6[[#This Row],[J]]</f>
        <v>0.18377396600566573</v>
      </c>
    </row>
    <row r="244" spans="1:22" x14ac:dyDescent="0.25">
      <c r="A244" t="s">
        <v>14</v>
      </c>
      <c r="B244" s="1">
        <v>43816</v>
      </c>
      <c r="C244">
        <v>2019</v>
      </c>
      <c r="D244">
        <v>12</v>
      </c>
      <c r="E244">
        <v>51</v>
      </c>
      <c r="F244">
        <v>24</v>
      </c>
      <c r="G244">
        <v>1000</v>
      </c>
      <c r="H244">
        <v>24000</v>
      </c>
      <c r="I244">
        <v>23.28</v>
      </c>
      <c r="J244">
        <v>23282</v>
      </c>
      <c r="K244">
        <v>5560</v>
      </c>
      <c r="L244">
        <v>4009</v>
      </c>
      <c r="M244">
        <v>1</v>
      </c>
      <c r="N244">
        <v>0.72</v>
      </c>
      <c r="O244">
        <f>Zestaw_6[[#This Row],[Rzeczywista Ilosc Produkcji]]-Zestaw_6[[#This Row],[Ilosc Produktow Prawidlowych]]</f>
        <v>1551</v>
      </c>
      <c r="P244">
        <f>Zestaw_6[[#This Row],[Czas Naprawy]]/(Zestaw_6[[#This Row],[Ilosc Awarii]]+1)</f>
        <v>0.36</v>
      </c>
      <c r="Q244">
        <f>(Zestaw_6[[#This Row],[Nominalny Czas Pracy]]-Zestaw_6[[#This Row],[Czas Naprawy]])/(Zestaw_6[[#This Row],[Ilosc Awarii]]+1)</f>
        <v>11.64</v>
      </c>
      <c r="R244">
        <f>Zestaw_6[[#This Row],[MTTR]]+Zestaw_6[[#This Row],[MTTF]]</f>
        <v>12</v>
      </c>
      <c r="S244">
        <f>(Zestaw_6[[#This Row],[Nominalny Czas Pracy]]-Zestaw_6[[#This Row],[Czas Naprawy]])/Zestaw_6[[#This Row],[Nominalny Czas Pracy]]</f>
        <v>0.97000000000000008</v>
      </c>
      <c r="T244">
        <f>($AA$3*Zestaw_6[[#This Row],[Rzeczywista Ilosc Produkcji]])/(Zestaw_6[[#This Row],[Rzeczywisty Czas Pracy]]+1)</f>
        <v>0.22899505766062603</v>
      </c>
      <c r="U244">
        <f>(Zestaw_6[[#This Row],[Rzeczywista Ilosc Produkcji]]-Zestaw_6[[#This Row],[Ilość defektów]])/(Zestaw_6[[#This Row],[Rzeczywista Ilosc Produkcji]]+1)</f>
        <v>0.72091350476533</v>
      </c>
      <c r="V244">
        <f>Zestaw_6[[#This Row],[D]]*Zestaw_6[[#This Row],[E]]*Zestaw_6[[#This Row],[J]]</f>
        <v>0.16013306070429892</v>
      </c>
    </row>
    <row r="245" spans="1:22" x14ac:dyDescent="0.25">
      <c r="A245" t="s">
        <v>14</v>
      </c>
      <c r="B245" s="1">
        <v>43817</v>
      </c>
      <c r="C245">
        <v>2019</v>
      </c>
      <c r="D245">
        <v>12</v>
      </c>
      <c r="E245">
        <v>51</v>
      </c>
      <c r="F245">
        <v>24</v>
      </c>
      <c r="G245">
        <v>1000</v>
      </c>
      <c r="H245">
        <v>24000</v>
      </c>
      <c r="I245">
        <v>16.12</v>
      </c>
      <c r="J245">
        <v>16119</v>
      </c>
      <c r="K245">
        <v>6119</v>
      </c>
      <c r="L245">
        <v>6119</v>
      </c>
      <c r="M245">
        <v>8</v>
      </c>
      <c r="N245">
        <v>7.88</v>
      </c>
      <c r="O245">
        <f>Zestaw_6[[#This Row],[Rzeczywista Ilosc Produkcji]]-Zestaw_6[[#This Row],[Ilosc Produktow Prawidlowych]]</f>
        <v>0</v>
      </c>
      <c r="P245">
        <f>Zestaw_6[[#This Row],[Czas Naprawy]]/(Zestaw_6[[#This Row],[Ilosc Awarii]]+1)</f>
        <v>0.87555555555555553</v>
      </c>
      <c r="Q245">
        <f>(Zestaw_6[[#This Row],[Nominalny Czas Pracy]]-Zestaw_6[[#This Row],[Czas Naprawy]])/(Zestaw_6[[#This Row],[Ilosc Awarii]]+1)</f>
        <v>1.7911111111111113</v>
      </c>
      <c r="R245">
        <f>Zestaw_6[[#This Row],[MTTR]]+Zestaw_6[[#This Row],[MTTF]]</f>
        <v>2.666666666666667</v>
      </c>
      <c r="S245">
        <f>(Zestaw_6[[#This Row],[Nominalny Czas Pracy]]-Zestaw_6[[#This Row],[Czas Naprawy]])/Zestaw_6[[#This Row],[Nominalny Czas Pracy]]</f>
        <v>0.67166666666666675</v>
      </c>
      <c r="T245">
        <f>($AA$3*Zestaw_6[[#This Row],[Rzeczywista Ilosc Produkcji]])/(Zestaw_6[[#This Row],[Rzeczywisty Czas Pracy]]+1)</f>
        <v>0.35741822429906539</v>
      </c>
      <c r="U245">
        <f>(Zestaw_6[[#This Row],[Rzeczywista Ilosc Produkcji]]-Zestaw_6[[#This Row],[Ilość defektów]])/(Zestaw_6[[#This Row],[Rzeczywista Ilosc Produkcji]]+1)</f>
        <v>0.99983660130718954</v>
      </c>
      <c r="V245">
        <f>Zestaw_6[[#This Row],[D]]*Zestaw_6[[#This Row],[E]]*Zestaw_6[[#This Row],[J]]</f>
        <v>0.24002668086542769</v>
      </c>
    </row>
    <row r="246" spans="1:22" x14ac:dyDescent="0.25">
      <c r="A246" t="s">
        <v>14</v>
      </c>
      <c r="B246" s="1">
        <v>43818</v>
      </c>
      <c r="C246">
        <v>2019</v>
      </c>
      <c r="D246">
        <v>12</v>
      </c>
      <c r="E246">
        <v>51</v>
      </c>
      <c r="F246">
        <v>24</v>
      </c>
      <c r="G246">
        <v>1000</v>
      </c>
      <c r="H246">
        <v>24000</v>
      </c>
      <c r="I246">
        <v>19.22</v>
      </c>
      <c r="J246">
        <v>19224</v>
      </c>
      <c r="K246">
        <v>8197</v>
      </c>
      <c r="L246">
        <v>5565</v>
      </c>
      <c r="M246">
        <v>4</v>
      </c>
      <c r="N246">
        <v>4.78</v>
      </c>
      <c r="O246">
        <f>Zestaw_6[[#This Row],[Rzeczywista Ilosc Produkcji]]-Zestaw_6[[#This Row],[Ilosc Produktow Prawidlowych]]</f>
        <v>2632</v>
      </c>
      <c r="P246">
        <f>Zestaw_6[[#This Row],[Czas Naprawy]]/(Zestaw_6[[#This Row],[Ilosc Awarii]]+1)</f>
        <v>0.95600000000000007</v>
      </c>
      <c r="Q246">
        <f>(Zestaw_6[[#This Row],[Nominalny Czas Pracy]]-Zestaw_6[[#This Row],[Czas Naprawy]])/(Zestaw_6[[#This Row],[Ilosc Awarii]]+1)</f>
        <v>3.8439999999999999</v>
      </c>
      <c r="R246">
        <f>Zestaw_6[[#This Row],[MTTR]]+Zestaw_6[[#This Row],[MTTF]]</f>
        <v>4.8</v>
      </c>
      <c r="S246">
        <f>(Zestaw_6[[#This Row],[Nominalny Czas Pracy]]-Zestaw_6[[#This Row],[Czas Naprawy]])/Zestaw_6[[#This Row],[Nominalny Czas Pracy]]</f>
        <v>0.80083333333333329</v>
      </c>
      <c r="T246">
        <f>($AA$3*Zestaw_6[[#This Row],[Rzeczywista Ilosc Produkcji]])/(Zestaw_6[[#This Row],[Rzeczywisty Czas Pracy]]+1)</f>
        <v>0.40539070227497537</v>
      </c>
      <c r="U246">
        <f>(Zestaw_6[[#This Row],[Rzeczywista Ilosc Produkcji]]-Zestaw_6[[#This Row],[Ilość defektów]])/(Zestaw_6[[#This Row],[Rzeczywista Ilosc Produkcji]]+1)</f>
        <v>0.67882410343986344</v>
      </c>
      <c r="V246">
        <f>Zestaw_6[[#This Row],[D]]*Zestaw_6[[#This Row],[E]]*Zestaw_6[[#This Row],[J]]</f>
        <v>0.22038050816174562</v>
      </c>
    </row>
    <row r="247" spans="1:22" x14ac:dyDescent="0.25">
      <c r="A247" t="s">
        <v>14</v>
      </c>
      <c r="B247" s="1">
        <v>43819</v>
      </c>
      <c r="C247">
        <v>2019</v>
      </c>
      <c r="D247">
        <v>12</v>
      </c>
      <c r="E247">
        <v>51</v>
      </c>
      <c r="F247">
        <v>24</v>
      </c>
      <c r="G247">
        <v>1000</v>
      </c>
      <c r="H247">
        <v>24000</v>
      </c>
      <c r="I247">
        <v>20.94</v>
      </c>
      <c r="J247">
        <v>20941</v>
      </c>
      <c r="K247">
        <v>0</v>
      </c>
      <c r="L247">
        <v>0</v>
      </c>
      <c r="M247">
        <v>3</v>
      </c>
      <c r="N247">
        <v>3.06</v>
      </c>
      <c r="O247">
        <f>Zestaw_6[[#This Row],[Rzeczywista Ilosc Produkcji]]-Zestaw_6[[#This Row],[Ilosc Produktow Prawidlowych]]</f>
        <v>0</v>
      </c>
      <c r="P247">
        <f>Zestaw_6[[#This Row],[Czas Naprawy]]/(Zestaw_6[[#This Row],[Ilosc Awarii]]+1)</f>
        <v>0.76500000000000001</v>
      </c>
      <c r="Q247">
        <f>(Zestaw_6[[#This Row],[Nominalny Czas Pracy]]-Zestaw_6[[#This Row],[Czas Naprawy]])/(Zestaw_6[[#This Row],[Ilosc Awarii]]+1)</f>
        <v>5.2350000000000003</v>
      </c>
      <c r="R247">
        <f>Zestaw_6[[#This Row],[MTTR]]+Zestaw_6[[#This Row],[MTTF]]</f>
        <v>6</v>
      </c>
      <c r="S247">
        <f>(Zestaw_6[[#This Row],[Nominalny Czas Pracy]]-Zestaw_6[[#This Row],[Czas Naprawy]])/Zestaw_6[[#This Row],[Nominalny Czas Pracy]]</f>
        <v>0.87250000000000005</v>
      </c>
      <c r="T247">
        <f>($AA$3*Zestaw_6[[#This Row],[Rzeczywista Ilosc Produkcji]])/(Zestaw_6[[#This Row],[Rzeczywisty Czas Pracy]]+1)</f>
        <v>0</v>
      </c>
      <c r="U247">
        <f>(Zestaw_6[[#This Row],[Rzeczywista Ilosc Produkcji]]-Zestaw_6[[#This Row],[Ilość defektów]])/(Zestaw_6[[#This Row],[Rzeczywista Ilosc Produkcji]]+1)</f>
        <v>0</v>
      </c>
      <c r="V247">
        <f>Zestaw_6[[#This Row],[D]]*Zestaw_6[[#This Row],[E]]*Zestaw_6[[#This Row],[J]]</f>
        <v>0</v>
      </c>
    </row>
    <row r="248" spans="1:22" x14ac:dyDescent="0.25">
      <c r="A248" t="s">
        <v>14</v>
      </c>
      <c r="B248" s="1">
        <v>43822</v>
      </c>
      <c r="C248">
        <v>2019</v>
      </c>
      <c r="D248">
        <v>12</v>
      </c>
      <c r="E248">
        <v>52</v>
      </c>
      <c r="F248">
        <v>24</v>
      </c>
      <c r="G248">
        <v>1000</v>
      </c>
      <c r="H248">
        <v>24000</v>
      </c>
      <c r="I248">
        <v>23.71</v>
      </c>
      <c r="J248">
        <v>23708</v>
      </c>
      <c r="K248">
        <v>13195</v>
      </c>
      <c r="L248">
        <v>9060</v>
      </c>
      <c r="M248">
        <v>1</v>
      </c>
      <c r="N248">
        <v>0.28999999999999998</v>
      </c>
      <c r="O248">
        <f>Zestaw_6[[#This Row],[Rzeczywista Ilosc Produkcji]]-Zestaw_6[[#This Row],[Ilosc Produktow Prawidlowych]]</f>
        <v>4135</v>
      </c>
      <c r="P248">
        <f>Zestaw_6[[#This Row],[Czas Naprawy]]/(Zestaw_6[[#This Row],[Ilosc Awarii]]+1)</f>
        <v>0.14499999999999999</v>
      </c>
      <c r="Q248">
        <f>(Zestaw_6[[#This Row],[Nominalny Czas Pracy]]-Zestaw_6[[#This Row],[Czas Naprawy]])/(Zestaw_6[[#This Row],[Ilosc Awarii]]+1)</f>
        <v>11.855</v>
      </c>
      <c r="R248">
        <f>Zestaw_6[[#This Row],[MTTR]]+Zestaw_6[[#This Row],[MTTF]]</f>
        <v>12</v>
      </c>
      <c r="S248">
        <f>(Zestaw_6[[#This Row],[Nominalny Czas Pracy]]-Zestaw_6[[#This Row],[Czas Naprawy]])/Zestaw_6[[#This Row],[Nominalny Czas Pracy]]</f>
        <v>0.98791666666666667</v>
      </c>
      <c r="T248">
        <f>($AA$3*Zestaw_6[[#This Row],[Rzeczywista Ilosc Produkcji]])/(Zestaw_6[[#This Row],[Rzeczywisty Czas Pracy]]+1)</f>
        <v>0.53399433427762044</v>
      </c>
      <c r="U248">
        <f>(Zestaw_6[[#This Row],[Rzeczywista Ilosc Produkcji]]-Zestaw_6[[#This Row],[Ilość defektów]])/(Zestaw_6[[#This Row],[Rzeczywista Ilosc Produkcji]]+1)</f>
        <v>0.68657168839042138</v>
      </c>
      <c r="V248">
        <f>Zestaw_6[[#This Row],[D]]*Zestaw_6[[#This Row],[E]]*Zestaw_6[[#This Row],[J]]</f>
        <v>0.36219533485982103</v>
      </c>
    </row>
    <row r="249" spans="1:22" x14ac:dyDescent="0.25">
      <c r="A249" t="s">
        <v>14</v>
      </c>
      <c r="B249" s="1">
        <v>43826</v>
      </c>
      <c r="C249">
        <v>2019</v>
      </c>
      <c r="D249">
        <v>12</v>
      </c>
      <c r="E249">
        <v>52</v>
      </c>
      <c r="F249">
        <v>24</v>
      </c>
      <c r="G249">
        <v>1000</v>
      </c>
      <c r="H249">
        <v>24000</v>
      </c>
      <c r="I249">
        <v>14.99</v>
      </c>
      <c r="J249">
        <v>14990</v>
      </c>
      <c r="K249">
        <v>5312</v>
      </c>
      <c r="L249">
        <v>3339</v>
      </c>
      <c r="M249">
        <v>8</v>
      </c>
      <c r="N249">
        <v>9.01</v>
      </c>
      <c r="O249">
        <f>Zestaw_6[[#This Row],[Rzeczywista Ilosc Produkcji]]-Zestaw_6[[#This Row],[Ilosc Produktow Prawidlowych]]</f>
        <v>1973</v>
      </c>
      <c r="P249">
        <f>Zestaw_6[[#This Row],[Czas Naprawy]]/(Zestaw_6[[#This Row],[Ilosc Awarii]]+1)</f>
        <v>1.0011111111111111</v>
      </c>
      <c r="Q249">
        <f>(Zestaw_6[[#This Row],[Nominalny Czas Pracy]]-Zestaw_6[[#This Row],[Czas Naprawy]])/(Zestaw_6[[#This Row],[Ilosc Awarii]]+1)</f>
        <v>1.6655555555555557</v>
      </c>
      <c r="R249">
        <f>Zestaw_6[[#This Row],[MTTR]]+Zestaw_6[[#This Row],[MTTF]]</f>
        <v>2.666666666666667</v>
      </c>
      <c r="S249">
        <f>(Zestaw_6[[#This Row],[Nominalny Czas Pracy]]-Zestaw_6[[#This Row],[Czas Naprawy]])/Zestaw_6[[#This Row],[Nominalny Czas Pracy]]</f>
        <v>0.62458333333333338</v>
      </c>
      <c r="T249">
        <f>($AA$3*Zestaw_6[[#This Row],[Rzeczywista Ilosc Produkcji]])/(Zestaw_6[[#This Row],[Rzeczywisty Czas Pracy]]+1)</f>
        <v>0.33220762976860541</v>
      </c>
      <c r="U249">
        <f>(Zestaw_6[[#This Row],[Rzeczywista Ilosc Produkcji]]-Zestaw_6[[#This Row],[Ilość defektów]])/(Zestaw_6[[#This Row],[Rzeczywista Ilosc Produkcji]]+1)</f>
        <v>0.62845849802371545</v>
      </c>
      <c r="V249">
        <f>Zestaw_6[[#This Row],[D]]*Zestaw_6[[#This Row],[E]]*Zestaw_6[[#This Row],[J]]</f>
        <v>0.13039970139439919</v>
      </c>
    </row>
    <row r="250" spans="1:22" x14ac:dyDescent="0.25">
      <c r="A250" t="s">
        <v>14</v>
      </c>
      <c r="B250" s="1">
        <v>43829</v>
      </c>
      <c r="C250">
        <v>2019</v>
      </c>
      <c r="D250">
        <v>12</v>
      </c>
      <c r="E250">
        <v>1</v>
      </c>
      <c r="F250">
        <v>24</v>
      </c>
      <c r="G250">
        <v>1000</v>
      </c>
      <c r="H250">
        <v>24000</v>
      </c>
      <c r="I250">
        <v>18.62</v>
      </c>
      <c r="J250">
        <v>18618</v>
      </c>
      <c r="K250">
        <v>5170</v>
      </c>
      <c r="L250">
        <v>4067</v>
      </c>
      <c r="M250">
        <v>6</v>
      </c>
      <c r="N250">
        <v>5.38</v>
      </c>
      <c r="O250">
        <f>Zestaw_6[[#This Row],[Rzeczywista Ilosc Produkcji]]-Zestaw_6[[#This Row],[Ilosc Produktow Prawidlowych]]</f>
        <v>1103</v>
      </c>
      <c r="P250">
        <f>Zestaw_6[[#This Row],[Czas Naprawy]]/(Zestaw_6[[#This Row],[Ilosc Awarii]]+1)</f>
        <v>0.76857142857142857</v>
      </c>
      <c r="Q250">
        <f>(Zestaw_6[[#This Row],[Nominalny Czas Pracy]]-Zestaw_6[[#This Row],[Czas Naprawy]])/(Zestaw_6[[#This Row],[Ilosc Awarii]]+1)</f>
        <v>2.66</v>
      </c>
      <c r="R250">
        <f>Zestaw_6[[#This Row],[MTTR]]+Zestaw_6[[#This Row],[MTTF]]</f>
        <v>3.4285714285714288</v>
      </c>
      <c r="S250">
        <f>(Zestaw_6[[#This Row],[Nominalny Czas Pracy]]-Zestaw_6[[#This Row],[Czas Naprawy]])/Zestaw_6[[#This Row],[Nominalny Czas Pracy]]</f>
        <v>0.77583333333333337</v>
      </c>
      <c r="T250">
        <f>($AA$3*Zestaw_6[[#This Row],[Rzeczywista Ilosc Produkcji]])/(Zestaw_6[[#This Row],[Rzeczywisty Czas Pracy]]+1)</f>
        <v>0.26350662589194696</v>
      </c>
      <c r="U250">
        <f>(Zestaw_6[[#This Row],[Rzeczywista Ilosc Produkcji]]-Zestaw_6[[#This Row],[Ilość defektów]])/(Zestaw_6[[#This Row],[Rzeczywista Ilosc Produkcji]]+1)</f>
        <v>0.78650164378263387</v>
      </c>
      <c r="V250">
        <f>Zestaw_6[[#This Row],[D]]*Zestaw_6[[#This Row],[E]]*Zestaw_6[[#This Row],[J]]</f>
        <v>0.16079021266435772</v>
      </c>
    </row>
    <row r="251" spans="1:22" x14ac:dyDescent="0.25">
      <c r="A251" t="s">
        <v>14</v>
      </c>
      <c r="B251" s="1">
        <v>43832</v>
      </c>
      <c r="C251">
        <v>2020</v>
      </c>
      <c r="D251">
        <v>1</v>
      </c>
      <c r="E251">
        <v>1</v>
      </c>
      <c r="F251">
        <v>24</v>
      </c>
      <c r="G251">
        <v>1000</v>
      </c>
      <c r="H251">
        <v>24000</v>
      </c>
      <c r="I251">
        <v>7.25</v>
      </c>
      <c r="J251">
        <v>7249</v>
      </c>
      <c r="K251">
        <v>4845</v>
      </c>
      <c r="L251">
        <v>4135</v>
      </c>
      <c r="M251">
        <v>15</v>
      </c>
      <c r="N251">
        <v>16.75</v>
      </c>
      <c r="O251">
        <f>Zestaw_6[[#This Row],[Rzeczywista Ilosc Produkcji]]-Zestaw_6[[#This Row],[Ilosc Produktow Prawidlowych]]</f>
        <v>710</v>
      </c>
      <c r="P251">
        <f>Zestaw_6[[#This Row],[Czas Naprawy]]/(Zestaw_6[[#This Row],[Ilosc Awarii]]+1)</f>
        <v>1.046875</v>
      </c>
      <c r="Q251">
        <f>(Zestaw_6[[#This Row],[Nominalny Czas Pracy]]-Zestaw_6[[#This Row],[Czas Naprawy]])/(Zestaw_6[[#This Row],[Ilosc Awarii]]+1)</f>
        <v>0.453125</v>
      </c>
      <c r="R251">
        <f>Zestaw_6[[#This Row],[MTTR]]+Zestaw_6[[#This Row],[MTTF]]</f>
        <v>1.5</v>
      </c>
      <c r="S251">
        <f>(Zestaw_6[[#This Row],[Nominalny Czas Pracy]]-Zestaw_6[[#This Row],[Czas Naprawy]])/Zestaw_6[[#This Row],[Nominalny Czas Pracy]]</f>
        <v>0.30208333333333331</v>
      </c>
      <c r="T251">
        <f>($AA$3*Zestaw_6[[#This Row],[Rzeczywista Ilosc Produkcji]])/(Zestaw_6[[#This Row],[Rzeczywisty Czas Pracy]]+1)</f>
        <v>0.58727272727272728</v>
      </c>
      <c r="U251">
        <f>(Zestaw_6[[#This Row],[Rzeczywista Ilosc Produkcji]]-Zestaw_6[[#This Row],[Ilość defektów]])/(Zestaw_6[[#This Row],[Rzeczywista Ilosc Produkcji]]+1)</f>
        <v>0.85328105654147746</v>
      </c>
      <c r="V251">
        <f>Zestaw_6[[#This Row],[D]]*Zestaw_6[[#This Row],[E]]*Zestaw_6[[#This Row],[J]]</f>
        <v>0.15137658440575794</v>
      </c>
    </row>
    <row r="252" spans="1:22" x14ac:dyDescent="0.25">
      <c r="A252" t="s">
        <v>14</v>
      </c>
      <c r="B252" s="1">
        <v>43833</v>
      </c>
      <c r="C252">
        <v>2020</v>
      </c>
      <c r="D252">
        <v>1</v>
      </c>
      <c r="E252">
        <v>1</v>
      </c>
      <c r="F252">
        <v>24</v>
      </c>
      <c r="G252">
        <v>1000</v>
      </c>
      <c r="H252">
        <v>24000</v>
      </c>
      <c r="I252">
        <v>24</v>
      </c>
      <c r="J252">
        <v>24000</v>
      </c>
      <c r="K252">
        <v>23848</v>
      </c>
      <c r="L252">
        <v>21009</v>
      </c>
      <c r="M252">
        <v>0</v>
      </c>
      <c r="N252">
        <v>0</v>
      </c>
      <c r="O252">
        <f>Zestaw_6[[#This Row],[Rzeczywista Ilosc Produkcji]]-Zestaw_6[[#This Row],[Ilosc Produktow Prawidlowych]]</f>
        <v>2839</v>
      </c>
      <c r="P252">
        <f>Zestaw_6[[#This Row],[Czas Naprawy]]/(Zestaw_6[[#This Row],[Ilosc Awarii]]+1)</f>
        <v>0</v>
      </c>
      <c r="Q252">
        <f>(Zestaw_6[[#This Row],[Nominalny Czas Pracy]]-Zestaw_6[[#This Row],[Czas Naprawy]])/(Zestaw_6[[#This Row],[Ilosc Awarii]]+1)</f>
        <v>24</v>
      </c>
      <c r="R252">
        <f>Zestaw_6[[#This Row],[MTTR]]+Zestaw_6[[#This Row],[MTTF]]</f>
        <v>24</v>
      </c>
      <c r="S252">
        <f>(Zestaw_6[[#This Row],[Nominalny Czas Pracy]]-Zestaw_6[[#This Row],[Czas Naprawy]])/Zestaw_6[[#This Row],[Nominalny Czas Pracy]]</f>
        <v>1</v>
      </c>
      <c r="T252">
        <f>($AA$3*Zestaw_6[[#This Row],[Rzeczywista Ilosc Produkcji]])/(Zestaw_6[[#This Row],[Rzeczywisty Czas Pracy]]+1)</f>
        <v>0.95391999999999999</v>
      </c>
      <c r="U252">
        <f>(Zestaw_6[[#This Row],[Rzeczywista Ilosc Produkcji]]-Zestaw_6[[#This Row],[Ilość defektów]])/(Zestaw_6[[#This Row],[Rzeczywista Ilosc Produkcji]]+1)</f>
        <v>0.88091743888632645</v>
      </c>
      <c r="V252">
        <f>Zestaw_6[[#This Row],[D]]*Zestaw_6[[#This Row],[E]]*Zestaw_6[[#This Row],[J]]</f>
        <v>0.84032476330244454</v>
      </c>
    </row>
    <row r="253" spans="1:22" x14ac:dyDescent="0.25">
      <c r="A253" t="s">
        <v>14</v>
      </c>
      <c r="B253" s="1">
        <v>43837</v>
      </c>
      <c r="C253">
        <v>2020</v>
      </c>
      <c r="D253">
        <v>1</v>
      </c>
      <c r="E253">
        <v>2</v>
      </c>
      <c r="F253">
        <v>24</v>
      </c>
      <c r="G253">
        <v>1000</v>
      </c>
      <c r="H253">
        <v>24000</v>
      </c>
      <c r="I253">
        <v>6.74</v>
      </c>
      <c r="J253">
        <v>6738</v>
      </c>
      <c r="K253">
        <v>5691</v>
      </c>
      <c r="L253">
        <v>4717</v>
      </c>
      <c r="M253">
        <v>16</v>
      </c>
      <c r="N253">
        <v>17.260000000000002</v>
      </c>
      <c r="O253">
        <f>Zestaw_6[[#This Row],[Rzeczywista Ilosc Produkcji]]-Zestaw_6[[#This Row],[Ilosc Produktow Prawidlowych]]</f>
        <v>974</v>
      </c>
      <c r="P253">
        <f>Zestaw_6[[#This Row],[Czas Naprawy]]/(Zestaw_6[[#This Row],[Ilosc Awarii]]+1)</f>
        <v>1.0152941176470589</v>
      </c>
      <c r="Q253">
        <f>(Zestaw_6[[#This Row],[Nominalny Czas Pracy]]-Zestaw_6[[#This Row],[Czas Naprawy]])/(Zestaw_6[[#This Row],[Ilosc Awarii]]+1)</f>
        <v>0.39647058823529402</v>
      </c>
      <c r="R253">
        <f>Zestaw_6[[#This Row],[MTTR]]+Zestaw_6[[#This Row],[MTTF]]</f>
        <v>1.4117647058823528</v>
      </c>
      <c r="S253">
        <f>(Zestaw_6[[#This Row],[Nominalny Czas Pracy]]-Zestaw_6[[#This Row],[Czas Naprawy]])/Zestaw_6[[#This Row],[Nominalny Czas Pracy]]</f>
        <v>0.28083333333333327</v>
      </c>
      <c r="T253">
        <f>($AA$3*Zestaw_6[[#This Row],[Rzeczywista Ilosc Produkcji]])/(Zestaw_6[[#This Row],[Rzeczywisty Czas Pracy]]+1)</f>
        <v>0.73527131782945732</v>
      </c>
      <c r="U253">
        <f>(Zestaw_6[[#This Row],[Rzeczywista Ilosc Produkcji]]-Zestaw_6[[#This Row],[Ilość defektów]])/(Zestaw_6[[#This Row],[Rzeczywista Ilosc Produkcji]]+1)</f>
        <v>0.82870695713281795</v>
      </c>
      <c r="V253">
        <f>Zestaw_6[[#This Row],[D]]*Zestaw_6[[#This Row],[E]]*Zestaw_6[[#This Row],[J]]</f>
        <v>0.17111861819072413</v>
      </c>
    </row>
    <row r="254" spans="1:22" x14ac:dyDescent="0.25">
      <c r="A254" t="s">
        <v>14</v>
      </c>
      <c r="B254" s="1">
        <v>43838</v>
      </c>
      <c r="C254">
        <v>2020</v>
      </c>
      <c r="D254">
        <v>1</v>
      </c>
      <c r="E254">
        <v>2</v>
      </c>
      <c r="F254">
        <v>24</v>
      </c>
      <c r="G254">
        <v>1000</v>
      </c>
      <c r="H254">
        <v>24000</v>
      </c>
      <c r="I254">
        <v>8.7899999999999991</v>
      </c>
      <c r="J254">
        <v>8787</v>
      </c>
      <c r="K254">
        <v>6716</v>
      </c>
      <c r="L254">
        <v>5198</v>
      </c>
      <c r="M254">
        <v>14</v>
      </c>
      <c r="N254">
        <v>15.21</v>
      </c>
      <c r="O254">
        <f>Zestaw_6[[#This Row],[Rzeczywista Ilosc Produkcji]]-Zestaw_6[[#This Row],[Ilosc Produktow Prawidlowych]]</f>
        <v>1518</v>
      </c>
      <c r="P254">
        <f>Zestaw_6[[#This Row],[Czas Naprawy]]/(Zestaw_6[[#This Row],[Ilosc Awarii]]+1)</f>
        <v>1.014</v>
      </c>
      <c r="Q254">
        <f>(Zestaw_6[[#This Row],[Nominalny Czas Pracy]]-Zestaw_6[[#This Row],[Czas Naprawy]])/(Zestaw_6[[#This Row],[Ilosc Awarii]]+1)</f>
        <v>0.58599999999999997</v>
      </c>
      <c r="R254">
        <f>Zestaw_6[[#This Row],[MTTR]]+Zestaw_6[[#This Row],[MTTF]]</f>
        <v>1.6</v>
      </c>
      <c r="S254">
        <f>(Zestaw_6[[#This Row],[Nominalny Czas Pracy]]-Zestaw_6[[#This Row],[Czas Naprawy]])/Zestaw_6[[#This Row],[Nominalny Czas Pracy]]</f>
        <v>0.36624999999999996</v>
      </c>
      <c r="T254">
        <f>($AA$3*Zestaw_6[[#This Row],[Rzeczywista Ilosc Produkcji]])/(Zestaw_6[[#This Row],[Rzeczywisty Czas Pracy]]+1)</f>
        <v>0.68600612870275801</v>
      </c>
      <c r="U254">
        <f>(Zestaw_6[[#This Row],[Rzeczywista Ilosc Produkcji]]-Zestaw_6[[#This Row],[Ilość defektów]])/(Zestaw_6[[#This Row],[Rzeczywista Ilosc Produkcji]]+1)</f>
        <v>0.77385737680512134</v>
      </c>
      <c r="V254">
        <f>Zestaw_6[[#This Row],[D]]*Zestaw_6[[#This Row],[E]]*Zestaw_6[[#This Row],[J]]</f>
        <v>0.19443146830804342</v>
      </c>
    </row>
    <row r="255" spans="1:22" x14ac:dyDescent="0.25">
      <c r="A255" t="s">
        <v>14</v>
      </c>
      <c r="B255" s="1">
        <v>43839</v>
      </c>
      <c r="C255">
        <v>2020</v>
      </c>
      <c r="D255">
        <v>1</v>
      </c>
      <c r="E255">
        <v>2</v>
      </c>
      <c r="F255">
        <v>24</v>
      </c>
      <c r="G255">
        <v>1000</v>
      </c>
      <c r="H255">
        <v>24000</v>
      </c>
      <c r="I255">
        <v>8.8699999999999992</v>
      </c>
      <c r="J255">
        <v>8875</v>
      </c>
      <c r="K255">
        <v>8812</v>
      </c>
      <c r="L255">
        <v>7071</v>
      </c>
      <c r="M255">
        <v>14</v>
      </c>
      <c r="N255">
        <v>15.13</v>
      </c>
      <c r="O255">
        <f>Zestaw_6[[#This Row],[Rzeczywista Ilosc Produkcji]]-Zestaw_6[[#This Row],[Ilosc Produktow Prawidlowych]]</f>
        <v>1741</v>
      </c>
      <c r="P255">
        <f>Zestaw_6[[#This Row],[Czas Naprawy]]/(Zestaw_6[[#This Row],[Ilosc Awarii]]+1)</f>
        <v>1.0086666666666668</v>
      </c>
      <c r="Q255">
        <f>(Zestaw_6[[#This Row],[Nominalny Czas Pracy]]-Zestaw_6[[#This Row],[Czas Naprawy]])/(Zestaw_6[[#This Row],[Ilosc Awarii]]+1)</f>
        <v>0.59133333333333327</v>
      </c>
      <c r="R255">
        <f>Zestaw_6[[#This Row],[MTTR]]+Zestaw_6[[#This Row],[MTTF]]</f>
        <v>1.6</v>
      </c>
      <c r="S255">
        <f>(Zestaw_6[[#This Row],[Nominalny Czas Pracy]]-Zestaw_6[[#This Row],[Czas Naprawy]])/Zestaw_6[[#This Row],[Nominalny Czas Pracy]]</f>
        <v>0.36958333333333332</v>
      </c>
      <c r="T255">
        <f>($AA$3*Zestaw_6[[#This Row],[Rzeczywista Ilosc Produkcji]])/(Zestaw_6[[#This Row],[Rzeczywisty Czas Pracy]]+1)</f>
        <v>0.89280648429584597</v>
      </c>
      <c r="U255">
        <f>(Zestaw_6[[#This Row],[Rzeczywista Ilosc Produkcji]]-Zestaw_6[[#This Row],[Ilość defektów]])/(Zestaw_6[[#This Row],[Rzeczywista Ilosc Produkcji]]+1)</f>
        <v>0.80233745603086348</v>
      </c>
      <c r="V255">
        <f>Zestaw_6[[#This Row],[D]]*Zestaw_6[[#This Row],[E]]*Zestaw_6[[#This Row],[J]]</f>
        <v>0.26474439913359088</v>
      </c>
    </row>
    <row r="256" spans="1:22" x14ac:dyDescent="0.25">
      <c r="A256" t="s">
        <v>14</v>
      </c>
      <c r="B256" s="1">
        <v>43840</v>
      </c>
      <c r="C256">
        <v>2020</v>
      </c>
      <c r="D256">
        <v>1</v>
      </c>
      <c r="E256">
        <v>2</v>
      </c>
      <c r="F256">
        <v>24</v>
      </c>
      <c r="G256">
        <v>1000</v>
      </c>
      <c r="H256">
        <v>24000</v>
      </c>
      <c r="I256">
        <v>11.43</v>
      </c>
      <c r="J256">
        <v>11429</v>
      </c>
      <c r="K256">
        <v>11429</v>
      </c>
      <c r="L256">
        <v>10278</v>
      </c>
      <c r="M256">
        <v>12</v>
      </c>
      <c r="N256">
        <v>12.57</v>
      </c>
      <c r="O256">
        <f>Zestaw_6[[#This Row],[Rzeczywista Ilosc Produkcji]]-Zestaw_6[[#This Row],[Ilosc Produktow Prawidlowych]]</f>
        <v>1151</v>
      </c>
      <c r="P256">
        <f>Zestaw_6[[#This Row],[Czas Naprawy]]/(Zestaw_6[[#This Row],[Ilosc Awarii]]+1)</f>
        <v>0.966923076923077</v>
      </c>
      <c r="Q256">
        <f>(Zestaw_6[[#This Row],[Nominalny Czas Pracy]]-Zestaw_6[[#This Row],[Czas Naprawy]])/(Zestaw_6[[#This Row],[Ilosc Awarii]]+1)</f>
        <v>0.87923076923076926</v>
      </c>
      <c r="R256">
        <f>Zestaw_6[[#This Row],[MTTR]]+Zestaw_6[[#This Row],[MTTF]]</f>
        <v>1.8461538461538463</v>
      </c>
      <c r="S256">
        <f>(Zestaw_6[[#This Row],[Nominalny Czas Pracy]]-Zestaw_6[[#This Row],[Czas Naprawy]])/Zestaw_6[[#This Row],[Nominalny Czas Pracy]]</f>
        <v>0.47625000000000001</v>
      </c>
      <c r="T256">
        <f>($AA$3*Zestaw_6[[#This Row],[Rzeczywista Ilosc Produkcji]])/(Zestaw_6[[#This Row],[Rzeczywisty Czas Pracy]]+1)</f>
        <v>0.91946902654867257</v>
      </c>
      <c r="U256">
        <f>(Zestaw_6[[#This Row],[Rzeczywista Ilosc Produkcji]]-Zestaw_6[[#This Row],[Ilość defektów]])/(Zestaw_6[[#This Row],[Rzeczywista Ilosc Produkcji]]+1)</f>
        <v>0.89921259842519685</v>
      </c>
      <c r="V256">
        <f>Zestaw_6[[#This Row],[D]]*Zestaw_6[[#This Row],[E]]*Zestaw_6[[#This Row],[J]]</f>
        <v>0.39376261061946904</v>
      </c>
    </row>
    <row r="257" spans="1:22" x14ac:dyDescent="0.25">
      <c r="A257" t="s">
        <v>14</v>
      </c>
      <c r="B257" s="1">
        <v>43843</v>
      </c>
      <c r="C257">
        <v>2020</v>
      </c>
      <c r="D257">
        <v>1</v>
      </c>
      <c r="E257">
        <v>3</v>
      </c>
      <c r="F257">
        <v>24</v>
      </c>
      <c r="G257">
        <v>1000</v>
      </c>
      <c r="H257">
        <v>24000</v>
      </c>
      <c r="I257">
        <v>24</v>
      </c>
      <c r="J257">
        <v>24000</v>
      </c>
      <c r="K257">
        <v>23505</v>
      </c>
      <c r="L257">
        <v>19147</v>
      </c>
      <c r="M257">
        <v>0</v>
      </c>
      <c r="N257">
        <v>0</v>
      </c>
      <c r="O257">
        <f>Zestaw_6[[#This Row],[Rzeczywista Ilosc Produkcji]]-Zestaw_6[[#This Row],[Ilosc Produktow Prawidlowych]]</f>
        <v>4358</v>
      </c>
      <c r="P257">
        <f>Zestaw_6[[#This Row],[Czas Naprawy]]/(Zestaw_6[[#This Row],[Ilosc Awarii]]+1)</f>
        <v>0</v>
      </c>
      <c r="Q257">
        <f>(Zestaw_6[[#This Row],[Nominalny Czas Pracy]]-Zestaw_6[[#This Row],[Czas Naprawy]])/(Zestaw_6[[#This Row],[Ilosc Awarii]]+1)</f>
        <v>24</v>
      </c>
      <c r="R257">
        <f>Zestaw_6[[#This Row],[MTTR]]+Zestaw_6[[#This Row],[MTTF]]</f>
        <v>24</v>
      </c>
      <c r="S257">
        <f>(Zestaw_6[[#This Row],[Nominalny Czas Pracy]]-Zestaw_6[[#This Row],[Czas Naprawy]])/Zestaw_6[[#This Row],[Nominalny Czas Pracy]]</f>
        <v>1</v>
      </c>
      <c r="T257">
        <f>($AA$3*Zestaw_6[[#This Row],[Rzeczywista Ilosc Produkcji]])/(Zestaw_6[[#This Row],[Rzeczywisty Czas Pracy]]+1)</f>
        <v>0.94019999999999992</v>
      </c>
      <c r="U257">
        <f>(Zestaw_6[[#This Row],[Rzeczywista Ilosc Produkcji]]-Zestaw_6[[#This Row],[Ilość defektów]])/(Zestaw_6[[#This Row],[Rzeczywista Ilosc Produkcji]]+1)</f>
        <v>0.81455798519526934</v>
      </c>
      <c r="V257">
        <f>Zestaw_6[[#This Row],[D]]*Zestaw_6[[#This Row],[E]]*Zestaw_6[[#This Row],[J]]</f>
        <v>0.76584741768059217</v>
      </c>
    </row>
    <row r="258" spans="1:22" x14ac:dyDescent="0.25">
      <c r="A258" t="s">
        <v>14</v>
      </c>
      <c r="B258" s="1">
        <v>43844</v>
      </c>
      <c r="C258">
        <v>2020</v>
      </c>
      <c r="D258">
        <v>1</v>
      </c>
      <c r="E258">
        <v>3</v>
      </c>
      <c r="F258">
        <v>24</v>
      </c>
      <c r="G258">
        <v>1000</v>
      </c>
      <c r="H258">
        <v>24000</v>
      </c>
      <c r="I258">
        <v>0</v>
      </c>
      <c r="J258">
        <v>0</v>
      </c>
      <c r="K258">
        <v>0</v>
      </c>
      <c r="L258">
        <v>0</v>
      </c>
      <c r="M258">
        <v>22</v>
      </c>
      <c r="N258">
        <v>24</v>
      </c>
      <c r="O258">
        <f>Zestaw_6[[#This Row],[Rzeczywista Ilosc Produkcji]]-Zestaw_6[[#This Row],[Ilosc Produktow Prawidlowych]]</f>
        <v>0</v>
      </c>
      <c r="P258">
        <f>Zestaw_6[[#This Row],[Czas Naprawy]]/(Zestaw_6[[#This Row],[Ilosc Awarii]]+1)</f>
        <v>1.0434782608695652</v>
      </c>
      <c r="Q258">
        <f>(Zestaw_6[[#This Row],[Nominalny Czas Pracy]]-Zestaw_6[[#This Row],[Czas Naprawy]])/(Zestaw_6[[#This Row],[Ilosc Awarii]]+1)</f>
        <v>0</v>
      </c>
      <c r="R258">
        <f>Zestaw_6[[#This Row],[MTTR]]+Zestaw_6[[#This Row],[MTTF]]</f>
        <v>1.0434782608695652</v>
      </c>
      <c r="S258">
        <f>(Zestaw_6[[#This Row],[Nominalny Czas Pracy]]-Zestaw_6[[#This Row],[Czas Naprawy]])/Zestaw_6[[#This Row],[Nominalny Czas Pracy]]</f>
        <v>0</v>
      </c>
      <c r="T258">
        <f>($AA$3*Zestaw_6[[#This Row],[Rzeczywista Ilosc Produkcji]])/(Zestaw_6[[#This Row],[Rzeczywisty Czas Pracy]]+1)</f>
        <v>0</v>
      </c>
      <c r="U258">
        <f>(Zestaw_6[[#This Row],[Rzeczywista Ilosc Produkcji]]-Zestaw_6[[#This Row],[Ilość defektów]])/(Zestaw_6[[#This Row],[Rzeczywista Ilosc Produkcji]]+1)</f>
        <v>0</v>
      </c>
      <c r="V258">
        <f>Zestaw_6[[#This Row],[D]]*Zestaw_6[[#This Row],[E]]*Zestaw_6[[#This Row],[J]]</f>
        <v>0</v>
      </c>
    </row>
    <row r="259" spans="1:22" x14ac:dyDescent="0.25">
      <c r="A259" t="s">
        <v>14</v>
      </c>
      <c r="B259" s="1">
        <v>43845</v>
      </c>
      <c r="C259">
        <v>2020</v>
      </c>
      <c r="D259">
        <v>1</v>
      </c>
      <c r="E259">
        <v>3</v>
      </c>
      <c r="F259">
        <v>24</v>
      </c>
      <c r="G259">
        <v>1000</v>
      </c>
      <c r="H259">
        <v>24000</v>
      </c>
      <c r="I259">
        <v>10.42</v>
      </c>
      <c r="J259">
        <v>10422</v>
      </c>
      <c r="K259">
        <v>8267</v>
      </c>
      <c r="L259">
        <v>6435</v>
      </c>
      <c r="M259">
        <v>14</v>
      </c>
      <c r="N259">
        <v>13.58</v>
      </c>
      <c r="O259">
        <f>Zestaw_6[[#This Row],[Rzeczywista Ilosc Produkcji]]-Zestaw_6[[#This Row],[Ilosc Produktow Prawidlowych]]</f>
        <v>1832</v>
      </c>
      <c r="P259">
        <f>Zestaw_6[[#This Row],[Czas Naprawy]]/(Zestaw_6[[#This Row],[Ilosc Awarii]]+1)</f>
        <v>0.90533333333333332</v>
      </c>
      <c r="Q259">
        <f>(Zestaw_6[[#This Row],[Nominalny Czas Pracy]]-Zestaw_6[[#This Row],[Czas Naprawy]])/(Zestaw_6[[#This Row],[Ilosc Awarii]]+1)</f>
        <v>0.69466666666666665</v>
      </c>
      <c r="R259">
        <f>Zestaw_6[[#This Row],[MTTR]]+Zestaw_6[[#This Row],[MTTF]]</f>
        <v>1.6</v>
      </c>
      <c r="S259">
        <f>(Zestaw_6[[#This Row],[Nominalny Czas Pracy]]-Zestaw_6[[#This Row],[Czas Naprawy]])/Zestaw_6[[#This Row],[Nominalny Czas Pracy]]</f>
        <v>0.43416666666666665</v>
      </c>
      <c r="T259">
        <f>($AA$3*Zestaw_6[[#This Row],[Rzeczywista Ilosc Produkcji]])/(Zestaw_6[[#This Row],[Rzeczywisty Czas Pracy]]+1)</f>
        <v>0.72390542907180377</v>
      </c>
      <c r="U259">
        <f>(Zestaw_6[[#This Row],[Rzeczywista Ilosc Produkcji]]-Zestaw_6[[#This Row],[Ilość defektów]])/(Zestaw_6[[#This Row],[Rzeczywista Ilosc Produkcji]]+1)</f>
        <v>0.77830188679245282</v>
      </c>
      <c r="V259">
        <f>Zestaw_6[[#This Row],[D]]*Zestaw_6[[#This Row],[E]]*Zestaw_6[[#This Row],[J]]</f>
        <v>0.24461686403363839</v>
      </c>
    </row>
    <row r="260" spans="1:22" x14ac:dyDescent="0.25">
      <c r="A260" t="s">
        <v>14</v>
      </c>
      <c r="B260" s="1">
        <v>43846</v>
      </c>
      <c r="C260">
        <v>2020</v>
      </c>
      <c r="D260">
        <v>1</v>
      </c>
      <c r="E260">
        <v>3</v>
      </c>
      <c r="F260">
        <v>24</v>
      </c>
      <c r="G260">
        <v>1000</v>
      </c>
      <c r="H260">
        <v>24000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24</v>
      </c>
      <c r="O260">
        <f>Zestaw_6[[#This Row],[Rzeczywista Ilosc Produkcji]]-Zestaw_6[[#This Row],[Ilosc Produktow Prawidlowych]]</f>
        <v>0</v>
      </c>
      <c r="P260">
        <f>Zestaw_6[[#This Row],[Czas Naprawy]]/(Zestaw_6[[#This Row],[Ilosc Awarii]]+1)</f>
        <v>1.0434782608695652</v>
      </c>
      <c r="Q260">
        <f>(Zestaw_6[[#This Row],[Nominalny Czas Pracy]]-Zestaw_6[[#This Row],[Czas Naprawy]])/(Zestaw_6[[#This Row],[Ilosc Awarii]]+1)</f>
        <v>0</v>
      </c>
      <c r="R260">
        <f>Zestaw_6[[#This Row],[MTTR]]+Zestaw_6[[#This Row],[MTTF]]</f>
        <v>1.0434782608695652</v>
      </c>
      <c r="S260">
        <f>(Zestaw_6[[#This Row],[Nominalny Czas Pracy]]-Zestaw_6[[#This Row],[Czas Naprawy]])/Zestaw_6[[#This Row],[Nominalny Czas Pracy]]</f>
        <v>0</v>
      </c>
      <c r="T260">
        <f>($AA$3*Zestaw_6[[#This Row],[Rzeczywista Ilosc Produkcji]])/(Zestaw_6[[#This Row],[Rzeczywisty Czas Pracy]]+1)</f>
        <v>0</v>
      </c>
      <c r="U260">
        <f>(Zestaw_6[[#This Row],[Rzeczywista Ilosc Produkcji]]-Zestaw_6[[#This Row],[Ilość defektów]])/(Zestaw_6[[#This Row],[Rzeczywista Ilosc Produkcji]]+1)</f>
        <v>0</v>
      </c>
      <c r="V260">
        <f>Zestaw_6[[#This Row],[D]]*Zestaw_6[[#This Row],[E]]*Zestaw_6[[#This Row],[J]]</f>
        <v>0</v>
      </c>
    </row>
    <row r="261" spans="1:22" x14ac:dyDescent="0.25">
      <c r="A261" t="s">
        <v>14</v>
      </c>
      <c r="B261" s="1">
        <v>43847</v>
      </c>
      <c r="C261">
        <v>2020</v>
      </c>
      <c r="D261">
        <v>1</v>
      </c>
      <c r="E261">
        <v>3</v>
      </c>
      <c r="F261">
        <v>24</v>
      </c>
      <c r="G261">
        <v>1000</v>
      </c>
      <c r="H261">
        <v>24000</v>
      </c>
      <c r="I261">
        <v>6.1</v>
      </c>
      <c r="J261">
        <v>6098</v>
      </c>
      <c r="K261">
        <v>4910</v>
      </c>
      <c r="L261">
        <v>3822</v>
      </c>
      <c r="M261">
        <v>18</v>
      </c>
      <c r="N261">
        <v>17.899999999999999</v>
      </c>
      <c r="O261">
        <f>Zestaw_6[[#This Row],[Rzeczywista Ilosc Produkcji]]-Zestaw_6[[#This Row],[Ilosc Produktow Prawidlowych]]</f>
        <v>1088</v>
      </c>
      <c r="P261">
        <f>Zestaw_6[[#This Row],[Czas Naprawy]]/(Zestaw_6[[#This Row],[Ilosc Awarii]]+1)</f>
        <v>0.94210526315789467</v>
      </c>
      <c r="Q261">
        <f>(Zestaw_6[[#This Row],[Nominalny Czas Pracy]]-Zestaw_6[[#This Row],[Czas Naprawy]])/(Zestaw_6[[#This Row],[Ilosc Awarii]]+1)</f>
        <v>0.32105263157894742</v>
      </c>
      <c r="R261">
        <f>Zestaw_6[[#This Row],[MTTR]]+Zestaw_6[[#This Row],[MTTF]]</f>
        <v>1.263157894736842</v>
      </c>
      <c r="S261">
        <f>(Zestaw_6[[#This Row],[Nominalny Czas Pracy]]-Zestaw_6[[#This Row],[Czas Naprawy]])/Zestaw_6[[#This Row],[Nominalny Czas Pracy]]</f>
        <v>0.25416666666666671</v>
      </c>
      <c r="T261">
        <f>($AA$3*Zestaw_6[[#This Row],[Rzeczywista Ilosc Produkcji]])/(Zestaw_6[[#This Row],[Rzeczywisty Czas Pracy]]+1)</f>
        <v>0.69154929577464797</v>
      </c>
      <c r="U261">
        <f>(Zestaw_6[[#This Row],[Rzeczywista Ilosc Produkcji]]-Zestaw_6[[#This Row],[Ilość defektów]])/(Zestaw_6[[#This Row],[Rzeczywista Ilosc Produkcji]]+1)</f>
        <v>0.77825290164935856</v>
      </c>
      <c r="V261">
        <f>Zestaw_6[[#This Row],[D]]*Zestaw_6[[#This Row],[E]]*Zestaw_6[[#This Row],[J]]</f>
        <v>0.13679256254284006</v>
      </c>
    </row>
    <row r="262" spans="1:22" x14ac:dyDescent="0.25">
      <c r="A262" t="s">
        <v>14</v>
      </c>
      <c r="B262" s="1">
        <v>43850</v>
      </c>
      <c r="C262">
        <v>2020</v>
      </c>
      <c r="D262">
        <v>1</v>
      </c>
      <c r="E262">
        <v>4</v>
      </c>
      <c r="F262">
        <v>24</v>
      </c>
      <c r="G262">
        <v>1000</v>
      </c>
      <c r="H262">
        <v>24000</v>
      </c>
      <c r="I262">
        <v>12.33</v>
      </c>
      <c r="J262">
        <v>12332</v>
      </c>
      <c r="K262">
        <v>11088</v>
      </c>
      <c r="L262">
        <v>9135</v>
      </c>
      <c r="M262">
        <v>12</v>
      </c>
      <c r="N262">
        <v>11.67</v>
      </c>
      <c r="O262">
        <f>Zestaw_6[[#This Row],[Rzeczywista Ilosc Produkcji]]-Zestaw_6[[#This Row],[Ilosc Produktow Prawidlowych]]</f>
        <v>1953</v>
      </c>
      <c r="P262">
        <f>Zestaw_6[[#This Row],[Czas Naprawy]]/(Zestaw_6[[#This Row],[Ilosc Awarii]]+1)</f>
        <v>0.89769230769230768</v>
      </c>
      <c r="Q262">
        <f>(Zestaw_6[[#This Row],[Nominalny Czas Pracy]]-Zestaw_6[[#This Row],[Czas Naprawy]])/(Zestaw_6[[#This Row],[Ilosc Awarii]]+1)</f>
        <v>0.94846153846153847</v>
      </c>
      <c r="R262">
        <f>Zestaw_6[[#This Row],[MTTR]]+Zestaw_6[[#This Row],[MTTF]]</f>
        <v>1.8461538461538463</v>
      </c>
      <c r="S262">
        <f>(Zestaw_6[[#This Row],[Nominalny Czas Pracy]]-Zestaw_6[[#This Row],[Czas Naprawy]])/Zestaw_6[[#This Row],[Nominalny Czas Pracy]]</f>
        <v>0.51375000000000004</v>
      </c>
      <c r="T262">
        <f>($AA$3*Zestaw_6[[#This Row],[Rzeczywista Ilosc Produkcji]])/(Zestaw_6[[#This Row],[Rzeczywisty Czas Pracy]]+1)</f>
        <v>0.83180795198799706</v>
      </c>
      <c r="U262">
        <f>(Zestaw_6[[#This Row],[Rzeczywista Ilosc Produkcji]]-Zestaw_6[[#This Row],[Ilość defektów]])/(Zestaw_6[[#This Row],[Rzeczywista Ilosc Produkcji]]+1)</f>
        <v>0.82378934078816846</v>
      </c>
      <c r="V262">
        <f>Zestaw_6[[#This Row],[D]]*Zestaw_6[[#This Row],[E]]*Zestaw_6[[#This Row],[J]]</f>
        <v>0.35203923692619432</v>
      </c>
    </row>
    <row r="263" spans="1:22" x14ac:dyDescent="0.25">
      <c r="A263" t="s">
        <v>14</v>
      </c>
      <c r="B263" s="1">
        <v>43851</v>
      </c>
      <c r="C263">
        <v>2020</v>
      </c>
      <c r="D263">
        <v>1</v>
      </c>
      <c r="E263">
        <v>4</v>
      </c>
      <c r="F263">
        <v>24</v>
      </c>
      <c r="G263">
        <v>1000</v>
      </c>
      <c r="H263">
        <v>24000</v>
      </c>
      <c r="I263">
        <v>9.07</v>
      </c>
      <c r="J263">
        <v>9070</v>
      </c>
      <c r="K263">
        <v>6003</v>
      </c>
      <c r="L263">
        <v>4524</v>
      </c>
      <c r="M263">
        <v>15</v>
      </c>
      <c r="N263">
        <v>14.93</v>
      </c>
      <c r="O263">
        <f>Zestaw_6[[#This Row],[Rzeczywista Ilosc Produkcji]]-Zestaw_6[[#This Row],[Ilosc Produktow Prawidlowych]]</f>
        <v>1479</v>
      </c>
      <c r="P263">
        <f>Zestaw_6[[#This Row],[Czas Naprawy]]/(Zestaw_6[[#This Row],[Ilosc Awarii]]+1)</f>
        <v>0.93312499999999998</v>
      </c>
      <c r="Q263">
        <f>(Zestaw_6[[#This Row],[Nominalny Czas Pracy]]-Zestaw_6[[#This Row],[Czas Naprawy]])/(Zestaw_6[[#This Row],[Ilosc Awarii]]+1)</f>
        <v>0.56687500000000002</v>
      </c>
      <c r="R263">
        <f>Zestaw_6[[#This Row],[MTTR]]+Zestaw_6[[#This Row],[MTTF]]</f>
        <v>1.5</v>
      </c>
      <c r="S263">
        <f>(Zestaw_6[[#This Row],[Nominalny Czas Pracy]]-Zestaw_6[[#This Row],[Czas Naprawy]])/Zestaw_6[[#This Row],[Nominalny Czas Pracy]]</f>
        <v>0.37791666666666668</v>
      </c>
      <c r="T263">
        <f>($AA$3*Zestaw_6[[#This Row],[Rzeczywista Ilosc Produkcji]])/(Zestaw_6[[#This Row],[Rzeczywisty Czas Pracy]]+1)</f>
        <v>0.59612711022840115</v>
      </c>
      <c r="U263">
        <f>(Zestaw_6[[#This Row],[Rzeczywista Ilosc Produkcji]]-Zestaw_6[[#This Row],[Ilość defektów]])/(Zestaw_6[[#This Row],[Rzeczywista Ilosc Produkcji]]+1)</f>
        <v>0.75349766822118591</v>
      </c>
      <c r="V263">
        <f>Zestaw_6[[#This Row],[D]]*Zestaw_6[[#This Row],[E]]*Zestaw_6[[#This Row],[J]]</f>
        <v>0.16975275478380186</v>
      </c>
    </row>
    <row r="264" spans="1:22" x14ac:dyDescent="0.25">
      <c r="A264" t="s">
        <v>14</v>
      </c>
      <c r="B264" s="1">
        <v>43852</v>
      </c>
      <c r="C264">
        <v>2020</v>
      </c>
      <c r="D264">
        <v>1</v>
      </c>
      <c r="E264">
        <v>4</v>
      </c>
      <c r="F264">
        <v>24</v>
      </c>
      <c r="G264">
        <v>1000</v>
      </c>
      <c r="H264">
        <v>24000</v>
      </c>
      <c r="I264">
        <v>8.4600000000000009</v>
      </c>
      <c r="J264">
        <v>8464</v>
      </c>
      <c r="K264">
        <v>8217</v>
      </c>
      <c r="L264">
        <v>5832</v>
      </c>
      <c r="M264">
        <v>16</v>
      </c>
      <c r="N264">
        <v>15.54</v>
      </c>
      <c r="O264">
        <f>Zestaw_6[[#This Row],[Rzeczywista Ilosc Produkcji]]-Zestaw_6[[#This Row],[Ilosc Produktow Prawidlowych]]</f>
        <v>2385</v>
      </c>
      <c r="P264">
        <f>Zestaw_6[[#This Row],[Czas Naprawy]]/(Zestaw_6[[#This Row],[Ilosc Awarii]]+1)</f>
        <v>0.91411764705882348</v>
      </c>
      <c r="Q264">
        <f>(Zestaw_6[[#This Row],[Nominalny Czas Pracy]]-Zestaw_6[[#This Row],[Czas Naprawy]])/(Zestaw_6[[#This Row],[Ilosc Awarii]]+1)</f>
        <v>0.49764705882352944</v>
      </c>
      <c r="R264">
        <f>Zestaw_6[[#This Row],[MTTR]]+Zestaw_6[[#This Row],[MTTF]]</f>
        <v>1.4117647058823528</v>
      </c>
      <c r="S264">
        <f>(Zestaw_6[[#This Row],[Nominalny Czas Pracy]]-Zestaw_6[[#This Row],[Czas Naprawy]])/Zestaw_6[[#This Row],[Nominalny Czas Pracy]]</f>
        <v>0.35250000000000004</v>
      </c>
      <c r="T264">
        <f>($AA$3*Zestaw_6[[#This Row],[Rzeczywista Ilosc Produkcji]])/(Zestaw_6[[#This Row],[Rzeczywisty Czas Pracy]]+1)</f>
        <v>0.86860465116279062</v>
      </c>
      <c r="U264">
        <f>(Zestaw_6[[#This Row],[Rzeczywista Ilosc Produkcji]]-Zestaw_6[[#This Row],[Ilość defektów]])/(Zestaw_6[[#This Row],[Rzeczywista Ilosc Produkcji]]+1)</f>
        <v>0.70966171817960577</v>
      </c>
      <c r="V264">
        <f>Zestaw_6[[#This Row],[D]]*Zestaw_6[[#This Row],[E]]*Zestaw_6[[#This Row],[J]]</f>
        <v>0.21728645287995157</v>
      </c>
    </row>
    <row r="265" spans="1:22" x14ac:dyDescent="0.25">
      <c r="A265" t="s">
        <v>14</v>
      </c>
      <c r="B265" s="1">
        <v>43853</v>
      </c>
      <c r="C265">
        <v>2020</v>
      </c>
      <c r="D265">
        <v>1</v>
      </c>
      <c r="E265">
        <v>4</v>
      </c>
      <c r="F265">
        <v>24</v>
      </c>
      <c r="G265">
        <v>1000</v>
      </c>
      <c r="H265">
        <v>24000</v>
      </c>
      <c r="I265">
        <v>7.65</v>
      </c>
      <c r="J265">
        <v>7652</v>
      </c>
      <c r="K265">
        <v>7652</v>
      </c>
      <c r="L265">
        <v>6106</v>
      </c>
      <c r="M265">
        <v>15</v>
      </c>
      <c r="N265">
        <v>16.350000000000001</v>
      </c>
      <c r="O265">
        <f>Zestaw_6[[#This Row],[Rzeczywista Ilosc Produkcji]]-Zestaw_6[[#This Row],[Ilosc Produktow Prawidlowych]]</f>
        <v>1546</v>
      </c>
      <c r="P265">
        <f>Zestaw_6[[#This Row],[Czas Naprawy]]/(Zestaw_6[[#This Row],[Ilosc Awarii]]+1)</f>
        <v>1.0218750000000001</v>
      </c>
      <c r="Q265">
        <f>(Zestaw_6[[#This Row],[Nominalny Czas Pracy]]-Zestaw_6[[#This Row],[Czas Naprawy]])/(Zestaw_6[[#This Row],[Ilosc Awarii]]+1)</f>
        <v>0.47812499999999991</v>
      </c>
      <c r="R265">
        <f>Zestaw_6[[#This Row],[MTTR]]+Zestaw_6[[#This Row],[MTTF]]</f>
        <v>1.5</v>
      </c>
      <c r="S265">
        <f>(Zestaw_6[[#This Row],[Nominalny Czas Pracy]]-Zestaw_6[[#This Row],[Czas Naprawy]])/Zestaw_6[[#This Row],[Nominalny Czas Pracy]]</f>
        <v>0.31874999999999992</v>
      </c>
      <c r="T265">
        <f>($AA$3*Zestaw_6[[#This Row],[Rzeczywista Ilosc Produkcji]])/(Zestaw_6[[#This Row],[Rzeczywisty Czas Pracy]]+1)</f>
        <v>0.8846242774566474</v>
      </c>
      <c r="U265">
        <f>(Zestaw_6[[#This Row],[Rzeczywista Ilosc Produkcji]]-Zestaw_6[[#This Row],[Ilość defektów]])/(Zestaw_6[[#This Row],[Rzeczywista Ilosc Produkcji]]+1)</f>
        <v>0.7978570495230628</v>
      </c>
      <c r="V265">
        <f>Zestaw_6[[#This Row],[D]]*Zestaw_6[[#This Row],[E]]*Zestaw_6[[#This Row],[J]]</f>
        <v>0.22497493445843511</v>
      </c>
    </row>
    <row r="266" spans="1:22" x14ac:dyDescent="0.25">
      <c r="A266" t="s">
        <v>14</v>
      </c>
      <c r="B266" s="1">
        <v>43854</v>
      </c>
      <c r="C266">
        <v>2020</v>
      </c>
      <c r="D266">
        <v>1</v>
      </c>
      <c r="E266">
        <v>4</v>
      </c>
      <c r="F266">
        <v>24</v>
      </c>
      <c r="G266">
        <v>1000</v>
      </c>
      <c r="H266">
        <v>24000</v>
      </c>
      <c r="I266">
        <v>0</v>
      </c>
      <c r="J266">
        <v>0</v>
      </c>
      <c r="K266">
        <v>0</v>
      </c>
      <c r="L266">
        <v>0</v>
      </c>
      <c r="M266">
        <v>23</v>
      </c>
      <c r="N266">
        <v>24</v>
      </c>
      <c r="O266">
        <f>Zestaw_6[[#This Row],[Rzeczywista Ilosc Produkcji]]-Zestaw_6[[#This Row],[Ilosc Produktow Prawidlowych]]</f>
        <v>0</v>
      </c>
      <c r="P266">
        <f>Zestaw_6[[#This Row],[Czas Naprawy]]/(Zestaw_6[[#This Row],[Ilosc Awarii]]+1)</f>
        <v>1</v>
      </c>
      <c r="Q266">
        <f>(Zestaw_6[[#This Row],[Nominalny Czas Pracy]]-Zestaw_6[[#This Row],[Czas Naprawy]])/(Zestaw_6[[#This Row],[Ilosc Awarii]]+1)</f>
        <v>0</v>
      </c>
      <c r="R266">
        <f>Zestaw_6[[#This Row],[MTTR]]+Zestaw_6[[#This Row],[MTTF]]</f>
        <v>1</v>
      </c>
      <c r="S266">
        <f>(Zestaw_6[[#This Row],[Nominalny Czas Pracy]]-Zestaw_6[[#This Row],[Czas Naprawy]])/Zestaw_6[[#This Row],[Nominalny Czas Pracy]]</f>
        <v>0</v>
      </c>
      <c r="T266">
        <f>($AA$3*Zestaw_6[[#This Row],[Rzeczywista Ilosc Produkcji]])/(Zestaw_6[[#This Row],[Rzeczywisty Czas Pracy]]+1)</f>
        <v>0</v>
      </c>
      <c r="U266">
        <f>(Zestaw_6[[#This Row],[Rzeczywista Ilosc Produkcji]]-Zestaw_6[[#This Row],[Ilość defektów]])/(Zestaw_6[[#This Row],[Rzeczywista Ilosc Produkcji]]+1)</f>
        <v>0</v>
      </c>
      <c r="V266">
        <f>Zestaw_6[[#This Row],[D]]*Zestaw_6[[#This Row],[E]]*Zestaw_6[[#This Row],[J]]</f>
        <v>0</v>
      </c>
    </row>
    <row r="267" spans="1:22" x14ac:dyDescent="0.25">
      <c r="A267" t="s">
        <v>14</v>
      </c>
      <c r="B267" s="1">
        <v>43857</v>
      </c>
      <c r="C267">
        <v>2020</v>
      </c>
      <c r="D267">
        <v>1</v>
      </c>
      <c r="E267">
        <v>5</v>
      </c>
      <c r="F267">
        <v>24</v>
      </c>
      <c r="G267">
        <v>1000</v>
      </c>
      <c r="H267">
        <v>24000</v>
      </c>
      <c r="I267">
        <v>6.98</v>
      </c>
      <c r="J267">
        <v>6976</v>
      </c>
      <c r="K267">
        <v>6048</v>
      </c>
      <c r="L267">
        <v>5158</v>
      </c>
      <c r="M267">
        <v>15</v>
      </c>
      <c r="N267">
        <v>17.02</v>
      </c>
      <c r="O267">
        <f>Zestaw_6[[#This Row],[Rzeczywista Ilosc Produkcji]]-Zestaw_6[[#This Row],[Ilosc Produktow Prawidlowych]]</f>
        <v>890</v>
      </c>
      <c r="P267">
        <f>Zestaw_6[[#This Row],[Czas Naprawy]]/(Zestaw_6[[#This Row],[Ilosc Awarii]]+1)</f>
        <v>1.06375</v>
      </c>
      <c r="Q267">
        <f>(Zestaw_6[[#This Row],[Nominalny Czas Pracy]]-Zestaw_6[[#This Row],[Czas Naprawy]])/(Zestaw_6[[#This Row],[Ilosc Awarii]]+1)</f>
        <v>0.43625000000000003</v>
      </c>
      <c r="R267">
        <f>Zestaw_6[[#This Row],[MTTR]]+Zestaw_6[[#This Row],[MTTF]]</f>
        <v>1.5</v>
      </c>
      <c r="S267">
        <f>(Zestaw_6[[#This Row],[Nominalny Czas Pracy]]-Zestaw_6[[#This Row],[Czas Naprawy]])/Zestaw_6[[#This Row],[Nominalny Czas Pracy]]</f>
        <v>0.29083333333333333</v>
      </c>
      <c r="T267">
        <f>($AA$3*Zestaw_6[[#This Row],[Rzeczywista Ilosc Produkcji]])/(Zestaw_6[[#This Row],[Rzeczywisty Czas Pracy]]+1)</f>
        <v>0.75789473684210518</v>
      </c>
      <c r="U267">
        <f>(Zestaw_6[[#This Row],[Rzeczywista Ilosc Produkcji]]-Zestaw_6[[#This Row],[Ilość defektów]])/(Zestaw_6[[#This Row],[Rzeczywista Ilosc Produkcji]]+1)</f>
        <v>0.85270292610348819</v>
      </c>
      <c r="V267">
        <f>Zestaw_6[[#This Row],[D]]*Zestaw_6[[#This Row],[E]]*Zestaw_6[[#This Row],[J]]</f>
        <v>0.18795367655375833</v>
      </c>
    </row>
    <row r="268" spans="1:22" x14ac:dyDescent="0.25">
      <c r="A268" t="s">
        <v>14</v>
      </c>
      <c r="B268" s="1">
        <v>43858</v>
      </c>
      <c r="C268">
        <v>2020</v>
      </c>
      <c r="D268">
        <v>1</v>
      </c>
      <c r="E268">
        <v>5</v>
      </c>
      <c r="F268">
        <v>24</v>
      </c>
      <c r="G268">
        <v>1000</v>
      </c>
      <c r="H268">
        <v>24000</v>
      </c>
      <c r="I268">
        <v>24</v>
      </c>
      <c r="J268">
        <v>24000</v>
      </c>
      <c r="K268">
        <v>21576</v>
      </c>
      <c r="L268">
        <v>16243</v>
      </c>
      <c r="M268">
        <v>0</v>
      </c>
      <c r="N268">
        <v>0</v>
      </c>
      <c r="O268">
        <f>Zestaw_6[[#This Row],[Rzeczywista Ilosc Produkcji]]-Zestaw_6[[#This Row],[Ilosc Produktow Prawidlowych]]</f>
        <v>5333</v>
      </c>
      <c r="P268">
        <f>Zestaw_6[[#This Row],[Czas Naprawy]]/(Zestaw_6[[#This Row],[Ilosc Awarii]]+1)</f>
        <v>0</v>
      </c>
      <c r="Q268">
        <f>(Zestaw_6[[#This Row],[Nominalny Czas Pracy]]-Zestaw_6[[#This Row],[Czas Naprawy]])/(Zestaw_6[[#This Row],[Ilosc Awarii]]+1)</f>
        <v>24</v>
      </c>
      <c r="R268">
        <f>Zestaw_6[[#This Row],[MTTR]]+Zestaw_6[[#This Row],[MTTF]]</f>
        <v>24</v>
      </c>
      <c r="S268">
        <f>(Zestaw_6[[#This Row],[Nominalny Czas Pracy]]-Zestaw_6[[#This Row],[Czas Naprawy]])/Zestaw_6[[#This Row],[Nominalny Czas Pracy]]</f>
        <v>1</v>
      </c>
      <c r="T268">
        <f>($AA$3*Zestaw_6[[#This Row],[Rzeczywista Ilosc Produkcji]])/(Zestaw_6[[#This Row],[Rzeczywisty Czas Pracy]]+1)</f>
        <v>0.86304000000000003</v>
      </c>
      <c r="U268">
        <f>(Zestaw_6[[#This Row],[Rzeczywista Ilosc Produkcji]]-Zestaw_6[[#This Row],[Ilość defektów]])/(Zestaw_6[[#This Row],[Rzeczywista Ilosc Produkcji]]+1)</f>
        <v>0.7527923251610511</v>
      </c>
      <c r="V268">
        <f>Zestaw_6[[#This Row],[D]]*Zestaw_6[[#This Row],[E]]*Zestaw_6[[#This Row],[J]]</f>
        <v>0.64968988830699359</v>
      </c>
    </row>
    <row r="269" spans="1:22" x14ac:dyDescent="0.25">
      <c r="A269" t="s">
        <v>14</v>
      </c>
      <c r="B269" s="1">
        <v>43859</v>
      </c>
      <c r="C269">
        <v>2020</v>
      </c>
      <c r="D269">
        <v>1</v>
      </c>
      <c r="E269">
        <v>5</v>
      </c>
      <c r="F269">
        <v>24</v>
      </c>
      <c r="G269">
        <v>1000</v>
      </c>
      <c r="H269">
        <v>24000</v>
      </c>
      <c r="I269">
        <v>8.1999999999999993</v>
      </c>
      <c r="J269">
        <v>8199</v>
      </c>
      <c r="K269">
        <v>0</v>
      </c>
      <c r="L269">
        <v>0</v>
      </c>
      <c r="M269">
        <v>15</v>
      </c>
      <c r="N269">
        <v>15.8</v>
      </c>
      <c r="O269">
        <f>Zestaw_6[[#This Row],[Rzeczywista Ilosc Produkcji]]-Zestaw_6[[#This Row],[Ilosc Produktow Prawidlowych]]</f>
        <v>0</v>
      </c>
      <c r="P269">
        <f>Zestaw_6[[#This Row],[Czas Naprawy]]/(Zestaw_6[[#This Row],[Ilosc Awarii]]+1)</f>
        <v>0.98750000000000004</v>
      </c>
      <c r="Q269">
        <f>(Zestaw_6[[#This Row],[Nominalny Czas Pracy]]-Zestaw_6[[#This Row],[Czas Naprawy]])/(Zestaw_6[[#This Row],[Ilosc Awarii]]+1)</f>
        <v>0.51249999999999996</v>
      </c>
      <c r="R269">
        <f>Zestaw_6[[#This Row],[MTTR]]+Zestaw_6[[#This Row],[MTTF]]</f>
        <v>1.5</v>
      </c>
      <c r="S269">
        <f>(Zestaw_6[[#This Row],[Nominalny Czas Pracy]]-Zestaw_6[[#This Row],[Czas Naprawy]])/Zestaw_6[[#This Row],[Nominalny Czas Pracy]]</f>
        <v>0.34166666666666662</v>
      </c>
      <c r="T269">
        <f>($AA$3*Zestaw_6[[#This Row],[Rzeczywista Ilosc Produkcji]])/(Zestaw_6[[#This Row],[Rzeczywisty Czas Pracy]]+1)</f>
        <v>0</v>
      </c>
      <c r="U269">
        <f>(Zestaw_6[[#This Row],[Rzeczywista Ilosc Produkcji]]-Zestaw_6[[#This Row],[Ilość defektów]])/(Zestaw_6[[#This Row],[Rzeczywista Ilosc Produkcji]]+1)</f>
        <v>0</v>
      </c>
      <c r="V269">
        <f>Zestaw_6[[#This Row],[D]]*Zestaw_6[[#This Row],[E]]*Zestaw_6[[#This Row],[J]]</f>
        <v>0</v>
      </c>
    </row>
    <row r="270" spans="1:22" x14ac:dyDescent="0.25">
      <c r="A270" t="s">
        <v>14</v>
      </c>
      <c r="B270" s="1">
        <v>43860</v>
      </c>
      <c r="C270">
        <v>2020</v>
      </c>
      <c r="D270">
        <v>1</v>
      </c>
      <c r="E270">
        <v>5</v>
      </c>
      <c r="F270">
        <v>24</v>
      </c>
      <c r="G270">
        <v>1000</v>
      </c>
      <c r="H270">
        <v>24000</v>
      </c>
      <c r="I270">
        <v>14.25</v>
      </c>
      <c r="J270">
        <v>14253</v>
      </c>
      <c r="K270">
        <v>9501</v>
      </c>
      <c r="L270">
        <v>7200</v>
      </c>
      <c r="M270">
        <v>9</v>
      </c>
      <c r="N270">
        <v>9.75</v>
      </c>
      <c r="O270">
        <f>Zestaw_6[[#This Row],[Rzeczywista Ilosc Produkcji]]-Zestaw_6[[#This Row],[Ilosc Produktow Prawidlowych]]</f>
        <v>2301</v>
      </c>
      <c r="P270">
        <f>Zestaw_6[[#This Row],[Czas Naprawy]]/(Zestaw_6[[#This Row],[Ilosc Awarii]]+1)</f>
        <v>0.97499999999999998</v>
      </c>
      <c r="Q270">
        <f>(Zestaw_6[[#This Row],[Nominalny Czas Pracy]]-Zestaw_6[[#This Row],[Czas Naprawy]])/(Zestaw_6[[#This Row],[Ilosc Awarii]]+1)</f>
        <v>1.425</v>
      </c>
      <c r="R270">
        <f>Zestaw_6[[#This Row],[MTTR]]+Zestaw_6[[#This Row],[MTTF]]</f>
        <v>2.4</v>
      </c>
      <c r="S270">
        <f>(Zestaw_6[[#This Row],[Nominalny Czas Pracy]]-Zestaw_6[[#This Row],[Czas Naprawy]])/Zestaw_6[[#This Row],[Nominalny Czas Pracy]]</f>
        <v>0.59375</v>
      </c>
      <c r="T270">
        <f>($AA$3*Zestaw_6[[#This Row],[Rzeczywista Ilosc Produkcji]])/(Zestaw_6[[#This Row],[Rzeczywisty Czas Pracy]]+1)</f>
        <v>0.62301639344262294</v>
      </c>
      <c r="U270">
        <f>(Zestaw_6[[#This Row],[Rzeczywista Ilosc Produkcji]]-Zestaw_6[[#This Row],[Ilość defektów]])/(Zestaw_6[[#This Row],[Rzeczywista Ilosc Produkcji]]+1)</f>
        <v>0.7577352136392338</v>
      </c>
      <c r="V270">
        <f>Zestaw_6[[#This Row],[D]]*Zestaw_6[[#This Row],[E]]*Zestaw_6[[#This Row],[J]]</f>
        <v>0.28029836686668202</v>
      </c>
    </row>
    <row r="271" spans="1:22" x14ac:dyDescent="0.25">
      <c r="A271" t="s">
        <v>14</v>
      </c>
      <c r="B271" s="1">
        <v>43861</v>
      </c>
      <c r="C271">
        <v>2020</v>
      </c>
      <c r="D271">
        <v>1</v>
      </c>
      <c r="E271">
        <v>5</v>
      </c>
      <c r="F271">
        <v>24</v>
      </c>
      <c r="G271">
        <v>1000</v>
      </c>
      <c r="H271">
        <v>24000</v>
      </c>
      <c r="I271">
        <v>13.68</v>
      </c>
      <c r="J271">
        <v>13681</v>
      </c>
      <c r="K271">
        <v>9195</v>
      </c>
      <c r="L271">
        <v>7143</v>
      </c>
      <c r="M271">
        <v>10</v>
      </c>
      <c r="N271">
        <v>10.32</v>
      </c>
      <c r="O271">
        <f>Zestaw_6[[#This Row],[Rzeczywista Ilosc Produkcji]]-Zestaw_6[[#This Row],[Ilosc Produktow Prawidlowych]]</f>
        <v>2052</v>
      </c>
      <c r="P271">
        <f>Zestaw_6[[#This Row],[Czas Naprawy]]/(Zestaw_6[[#This Row],[Ilosc Awarii]]+1)</f>
        <v>0.93818181818181823</v>
      </c>
      <c r="Q271">
        <f>(Zestaw_6[[#This Row],[Nominalny Czas Pracy]]-Zestaw_6[[#This Row],[Czas Naprawy]])/(Zestaw_6[[#This Row],[Ilosc Awarii]]+1)</f>
        <v>1.2436363636363637</v>
      </c>
      <c r="R271">
        <f>Zestaw_6[[#This Row],[MTTR]]+Zestaw_6[[#This Row],[MTTF]]</f>
        <v>2.1818181818181817</v>
      </c>
      <c r="S271">
        <f>(Zestaw_6[[#This Row],[Nominalny Czas Pracy]]-Zestaw_6[[#This Row],[Czas Naprawy]])/Zestaw_6[[#This Row],[Nominalny Czas Pracy]]</f>
        <v>0.56999999999999995</v>
      </c>
      <c r="T271">
        <f>($AA$3*Zestaw_6[[#This Row],[Rzeczywista Ilosc Produkcji]])/(Zestaw_6[[#This Row],[Rzeczywisty Czas Pracy]]+1)</f>
        <v>0.62636239782016356</v>
      </c>
      <c r="U271">
        <f>(Zestaw_6[[#This Row],[Rzeczywista Ilosc Produkcji]]-Zestaw_6[[#This Row],[Ilość defektów]])/(Zestaw_6[[#This Row],[Rzeczywista Ilosc Produkcji]]+1)</f>
        <v>0.776750761200522</v>
      </c>
      <c r="V271">
        <f>Zestaw_6[[#This Row],[D]]*Zestaw_6[[#This Row],[E]]*Zestaw_6[[#This Row],[J]]</f>
        <v>0.27732065749769186</v>
      </c>
    </row>
    <row r="272" spans="1:22" x14ac:dyDescent="0.25">
      <c r="A272" t="s">
        <v>14</v>
      </c>
      <c r="B272" s="1">
        <v>43864</v>
      </c>
      <c r="C272">
        <v>2020</v>
      </c>
      <c r="D272">
        <v>2</v>
      </c>
      <c r="E272">
        <v>6</v>
      </c>
      <c r="F272">
        <v>24</v>
      </c>
      <c r="G272">
        <v>1000</v>
      </c>
      <c r="H272">
        <v>24000</v>
      </c>
      <c r="I272">
        <v>7.84</v>
      </c>
      <c r="J272">
        <v>7836</v>
      </c>
      <c r="K272">
        <v>5173</v>
      </c>
      <c r="L272">
        <v>3673</v>
      </c>
      <c r="M272">
        <v>16</v>
      </c>
      <c r="N272">
        <v>16.16</v>
      </c>
      <c r="O272">
        <f>Zestaw_6[[#This Row],[Rzeczywista Ilosc Produkcji]]-Zestaw_6[[#This Row],[Ilosc Produktow Prawidlowych]]</f>
        <v>1500</v>
      </c>
      <c r="P272">
        <f>Zestaw_6[[#This Row],[Czas Naprawy]]/(Zestaw_6[[#This Row],[Ilosc Awarii]]+1)</f>
        <v>0.95058823529411762</v>
      </c>
      <c r="Q272">
        <f>(Zestaw_6[[#This Row],[Nominalny Czas Pracy]]-Zestaw_6[[#This Row],[Czas Naprawy]])/(Zestaw_6[[#This Row],[Ilosc Awarii]]+1)</f>
        <v>0.4611764705882353</v>
      </c>
      <c r="R272">
        <f>Zestaw_6[[#This Row],[MTTR]]+Zestaw_6[[#This Row],[MTTF]]</f>
        <v>1.4117647058823528</v>
      </c>
      <c r="S272">
        <f>(Zestaw_6[[#This Row],[Nominalny Czas Pracy]]-Zestaw_6[[#This Row],[Czas Naprawy]])/Zestaw_6[[#This Row],[Nominalny Czas Pracy]]</f>
        <v>0.32666666666666666</v>
      </c>
      <c r="T272">
        <f>($AA$3*Zestaw_6[[#This Row],[Rzeczywista Ilosc Produkcji]])/(Zestaw_6[[#This Row],[Rzeczywisty Czas Pracy]]+1)</f>
        <v>0.58518099547511315</v>
      </c>
      <c r="U272">
        <f>(Zestaw_6[[#This Row],[Rzeczywista Ilosc Produkcji]]-Zestaw_6[[#This Row],[Ilość defektów]])/(Zestaw_6[[#This Row],[Rzeczywista Ilosc Produkcji]]+1)</f>
        <v>0.70989563200618477</v>
      </c>
      <c r="V272">
        <f>Zestaw_6[[#This Row],[D]]*Zestaw_6[[#This Row],[E]]*Zestaw_6[[#This Row],[J]]</f>
        <v>0.13570302798946582</v>
      </c>
    </row>
    <row r="273" spans="1:22" x14ac:dyDescent="0.25">
      <c r="A273" t="s">
        <v>14</v>
      </c>
      <c r="B273" s="1">
        <v>43865</v>
      </c>
      <c r="C273">
        <v>2020</v>
      </c>
      <c r="D273">
        <v>2</v>
      </c>
      <c r="E273">
        <v>6</v>
      </c>
      <c r="F273">
        <v>24</v>
      </c>
      <c r="G273">
        <v>1000</v>
      </c>
      <c r="H273">
        <v>24000</v>
      </c>
      <c r="I273">
        <v>11.84</v>
      </c>
      <c r="J273">
        <v>11845</v>
      </c>
      <c r="K273">
        <v>10547</v>
      </c>
      <c r="L273">
        <v>8752</v>
      </c>
      <c r="M273">
        <v>12</v>
      </c>
      <c r="N273">
        <v>12.16</v>
      </c>
      <c r="O273">
        <f>Zestaw_6[[#This Row],[Rzeczywista Ilosc Produkcji]]-Zestaw_6[[#This Row],[Ilosc Produktow Prawidlowych]]</f>
        <v>1795</v>
      </c>
      <c r="P273">
        <f>Zestaw_6[[#This Row],[Czas Naprawy]]/(Zestaw_6[[#This Row],[Ilosc Awarii]]+1)</f>
        <v>0.93538461538461537</v>
      </c>
      <c r="Q273">
        <f>(Zestaw_6[[#This Row],[Nominalny Czas Pracy]]-Zestaw_6[[#This Row],[Czas Naprawy]])/(Zestaw_6[[#This Row],[Ilosc Awarii]]+1)</f>
        <v>0.91076923076923078</v>
      </c>
      <c r="R273">
        <f>Zestaw_6[[#This Row],[MTTR]]+Zestaw_6[[#This Row],[MTTF]]</f>
        <v>1.8461538461538463</v>
      </c>
      <c r="S273">
        <f>(Zestaw_6[[#This Row],[Nominalny Czas Pracy]]-Zestaw_6[[#This Row],[Czas Naprawy]])/Zestaw_6[[#This Row],[Nominalny Czas Pracy]]</f>
        <v>0.49333333333333335</v>
      </c>
      <c r="T273">
        <f>($AA$3*Zestaw_6[[#This Row],[Rzeczywista Ilosc Produkcji]])/(Zestaw_6[[#This Row],[Rzeczywisty Czas Pracy]]+1)</f>
        <v>0.8214174454828661</v>
      </c>
      <c r="U273">
        <f>(Zestaw_6[[#This Row],[Rzeczywista Ilosc Produkcji]]-Zestaw_6[[#This Row],[Ilość defektów]])/(Zestaw_6[[#This Row],[Rzeczywista Ilosc Produkcji]]+1)</f>
        <v>0.82973075464543045</v>
      </c>
      <c r="V273">
        <f>Zestaw_6[[#This Row],[D]]*Zestaw_6[[#This Row],[E]]*Zestaw_6[[#This Row],[J]]</f>
        <v>0.336233956346914</v>
      </c>
    </row>
    <row r="274" spans="1:22" x14ac:dyDescent="0.25">
      <c r="A274" t="s">
        <v>14</v>
      </c>
      <c r="B274" s="1">
        <v>43866</v>
      </c>
      <c r="C274">
        <v>2020</v>
      </c>
      <c r="D274">
        <v>2</v>
      </c>
      <c r="E274">
        <v>6</v>
      </c>
      <c r="F274">
        <v>24</v>
      </c>
      <c r="G274">
        <v>1000</v>
      </c>
      <c r="H274">
        <v>24000</v>
      </c>
      <c r="I274">
        <v>6.94</v>
      </c>
      <c r="J274">
        <v>6941</v>
      </c>
      <c r="K274">
        <v>6941</v>
      </c>
      <c r="L274">
        <v>5567</v>
      </c>
      <c r="M274">
        <v>16</v>
      </c>
      <c r="N274">
        <v>17.059999999999999</v>
      </c>
      <c r="O274">
        <f>Zestaw_6[[#This Row],[Rzeczywista Ilosc Produkcji]]-Zestaw_6[[#This Row],[Ilosc Produktow Prawidlowych]]</f>
        <v>1374</v>
      </c>
      <c r="P274">
        <f>Zestaw_6[[#This Row],[Czas Naprawy]]/(Zestaw_6[[#This Row],[Ilosc Awarii]]+1)</f>
        <v>1.0035294117647058</v>
      </c>
      <c r="Q274">
        <f>(Zestaw_6[[#This Row],[Nominalny Czas Pracy]]-Zestaw_6[[#This Row],[Czas Naprawy]])/(Zestaw_6[[#This Row],[Ilosc Awarii]]+1)</f>
        <v>0.40823529411764714</v>
      </c>
      <c r="R274">
        <f>Zestaw_6[[#This Row],[MTTR]]+Zestaw_6[[#This Row],[MTTF]]</f>
        <v>1.4117647058823528</v>
      </c>
      <c r="S274">
        <f>(Zestaw_6[[#This Row],[Nominalny Czas Pracy]]-Zestaw_6[[#This Row],[Czas Naprawy]])/Zestaw_6[[#This Row],[Nominalny Czas Pracy]]</f>
        <v>0.28916666666666674</v>
      </c>
      <c r="T274">
        <f>($AA$3*Zestaw_6[[#This Row],[Rzeczywista Ilosc Produkcji]])/(Zestaw_6[[#This Row],[Rzeczywisty Czas Pracy]]+1)</f>
        <v>0.87418136020151127</v>
      </c>
      <c r="U274">
        <f>(Zestaw_6[[#This Row],[Rzeczywista Ilosc Produkcji]]-Zestaw_6[[#This Row],[Ilość defektów]])/(Zestaw_6[[#This Row],[Rzeczywista Ilosc Produkcji]]+1)</f>
        <v>0.80193027945836937</v>
      </c>
      <c r="V274">
        <f>Zestaw_6[[#This Row],[D]]*Zestaw_6[[#This Row],[E]]*Zestaw_6[[#This Row],[J]]</f>
        <v>0.20271523196820196</v>
      </c>
    </row>
    <row r="275" spans="1:22" x14ac:dyDescent="0.25">
      <c r="A275" t="s">
        <v>14</v>
      </c>
      <c r="B275" s="1">
        <v>43867</v>
      </c>
      <c r="C275">
        <v>2020</v>
      </c>
      <c r="D275">
        <v>2</v>
      </c>
      <c r="E275">
        <v>6</v>
      </c>
      <c r="F275">
        <v>24</v>
      </c>
      <c r="G275">
        <v>1000</v>
      </c>
      <c r="H275">
        <v>24000</v>
      </c>
      <c r="I275">
        <v>12.08</v>
      </c>
      <c r="J275">
        <v>12082</v>
      </c>
      <c r="K275">
        <v>7755</v>
      </c>
      <c r="L275">
        <v>6082</v>
      </c>
      <c r="M275">
        <v>12</v>
      </c>
      <c r="N275">
        <v>11.92</v>
      </c>
      <c r="O275">
        <f>Zestaw_6[[#This Row],[Rzeczywista Ilosc Produkcji]]-Zestaw_6[[#This Row],[Ilosc Produktow Prawidlowych]]</f>
        <v>1673</v>
      </c>
      <c r="P275">
        <f>Zestaw_6[[#This Row],[Czas Naprawy]]/(Zestaw_6[[#This Row],[Ilosc Awarii]]+1)</f>
        <v>0.91692307692307695</v>
      </c>
      <c r="Q275">
        <f>(Zestaw_6[[#This Row],[Nominalny Czas Pracy]]-Zestaw_6[[#This Row],[Czas Naprawy]])/(Zestaw_6[[#This Row],[Ilosc Awarii]]+1)</f>
        <v>0.92923076923076919</v>
      </c>
      <c r="R275">
        <f>Zestaw_6[[#This Row],[MTTR]]+Zestaw_6[[#This Row],[MTTF]]</f>
        <v>1.8461538461538463</v>
      </c>
      <c r="S275">
        <f>(Zestaw_6[[#This Row],[Nominalny Czas Pracy]]-Zestaw_6[[#This Row],[Czas Naprawy]])/Zestaw_6[[#This Row],[Nominalny Czas Pracy]]</f>
        <v>0.5033333333333333</v>
      </c>
      <c r="T275">
        <f>($AA$3*Zestaw_6[[#This Row],[Rzeczywista Ilosc Produkcji]])/(Zestaw_6[[#This Row],[Rzeczywisty Czas Pracy]]+1)</f>
        <v>0.5928899082568807</v>
      </c>
      <c r="U275">
        <f>(Zestaw_6[[#This Row],[Rzeczywista Ilosc Produkcji]]-Zestaw_6[[#This Row],[Ilość defektów]])/(Zestaw_6[[#This Row],[Rzeczywista Ilosc Produkcji]]+1)</f>
        <v>0.78416709644146465</v>
      </c>
      <c r="V275">
        <f>Zestaw_6[[#This Row],[D]]*Zestaw_6[[#This Row],[E]]*Zestaw_6[[#This Row],[J]]</f>
        <v>0.23401212812651306</v>
      </c>
    </row>
    <row r="276" spans="1:22" x14ac:dyDescent="0.25">
      <c r="A276" t="s">
        <v>14</v>
      </c>
      <c r="B276" s="1">
        <v>43868</v>
      </c>
      <c r="C276">
        <v>2020</v>
      </c>
      <c r="D276">
        <v>2</v>
      </c>
      <c r="E276">
        <v>6</v>
      </c>
      <c r="F276">
        <v>24</v>
      </c>
      <c r="G276">
        <v>1000</v>
      </c>
      <c r="H276">
        <v>24000</v>
      </c>
      <c r="I276">
        <v>8.52</v>
      </c>
      <c r="J276">
        <v>8520</v>
      </c>
      <c r="K276">
        <v>7991</v>
      </c>
      <c r="L276">
        <v>6455</v>
      </c>
      <c r="M276">
        <v>15</v>
      </c>
      <c r="N276">
        <v>15.48</v>
      </c>
      <c r="O276">
        <f>Zestaw_6[[#This Row],[Rzeczywista Ilosc Produkcji]]-Zestaw_6[[#This Row],[Ilosc Produktow Prawidlowych]]</f>
        <v>1536</v>
      </c>
      <c r="P276">
        <f>Zestaw_6[[#This Row],[Czas Naprawy]]/(Zestaw_6[[#This Row],[Ilosc Awarii]]+1)</f>
        <v>0.96750000000000003</v>
      </c>
      <c r="Q276">
        <f>(Zestaw_6[[#This Row],[Nominalny Czas Pracy]]-Zestaw_6[[#This Row],[Czas Naprawy]])/(Zestaw_6[[#This Row],[Ilosc Awarii]]+1)</f>
        <v>0.53249999999999997</v>
      </c>
      <c r="R276">
        <f>Zestaw_6[[#This Row],[MTTR]]+Zestaw_6[[#This Row],[MTTF]]</f>
        <v>1.5</v>
      </c>
      <c r="S276">
        <f>(Zestaw_6[[#This Row],[Nominalny Czas Pracy]]-Zestaw_6[[#This Row],[Czas Naprawy]])/Zestaw_6[[#This Row],[Nominalny Czas Pracy]]</f>
        <v>0.35499999999999998</v>
      </c>
      <c r="T276">
        <f>($AA$3*Zestaw_6[[#This Row],[Rzeczywista Ilosc Produkcji]])/(Zestaw_6[[#This Row],[Rzeczywisty Czas Pracy]]+1)</f>
        <v>0.83939075630252113</v>
      </c>
      <c r="U276">
        <f>(Zestaw_6[[#This Row],[Rzeczywista Ilosc Produkcji]]-Zestaw_6[[#This Row],[Ilość defektów]])/(Zestaw_6[[#This Row],[Rzeczywista Ilosc Produkcji]]+1)</f>
        <v>0.80768268268268273</v>
      </c>
      <c r="V276">
        <f>Zestaw_6[[#This Row],[D]]*Zestaw_6[[#This Row],[E]]*Zestaw_6[[#This Row],[J]]</f>
        <v>0.24067628914366049</v>
      </c>
    </row>
    <row r="277" spans="1:22" x14ac:dyDescent="0.25">
      <c r="A277" t="s">
        <v>14</v>
      </c>
      <c r="B277" s="1">
        <v>43871</v>
      </c>
      <c r="C277">
        <v>2020</v>
      </c>
      <c r="D277">
        <v>2</v>
      </c>
      <c r="E277">
        <v>7</v>
      </c>
      <c r="F277">
        <v>24</v>
      </c>
      <c r="G277">
        <v>1000</v>
      </c>
      <c r="H277">
        <v>24000</v>
      </c>
      <c r="I277">
        <v>6.84</v>
      </c>
      <c r="J277">
        <v>6842</v>
      </c>
      <c r="K277">
        <v>5920</v>
      </c>
      <c r="L277">
        <v>5920</v>
      </c>
      <c r="M277">
        <v>17</v>
      </c>
      <c r="N277">
        <v>17.16</v>
      </c>
      <c r="O277">
        <f>Zestaw_6[[#This Row],[Rzeczywista Ilosc Produkcji]]-Zestaw_6[[#This Row],[Ilosc Produktow Prawidlowych]]</f>
        <v>0</v>
      </c>
      <c r="P277">
        <f>Zestaw_6[[#This Row],[Czas Naprawy]]/(Zestaw_6[[#This Row],[Ilosc Awarii]]+1)</f>
        <v>0.95333333333333337</v>
      </c>
      <c r="Q277">
        <f>(Zestaw_6[[#This Row],[Nominalny Czas Pracy]]-Zestaw_6[[#This Row],[Czas Naprawy]])/(Zestaw_6[[#This Row],[Ilosc Awarii]]+1)</f>
        <v>0.38</v>
      </c>
      <c r="R277">
        <f>Zestaw_6[[#This Row],[MTTR]]+Zestaw_6[[#This Row],[MTTF]]</f>
        <v>1.3333333333333335</v>
      </c>
      <c r="S277">
        <f>(Zestaw_6[[#This Row],[Nominalny Czas Pracy]]-Zestaw_6[[#This Row],[Czas Naprawy]])/Zestaw_6[[#This Row],[Nominalny Czas Pracy]]</f>
        <v>0.28499999999999998</v>
      </c>
      <c r="T277">
        <f>($AA$3*Zestaw_6[[#This Row],[Rzeczywista Ilosc Produkcji]])/(Zestaw_6[[#This Row],[Rzeczywisty Czas Pracy]]+1)</f>
        <v>0.75510204081632648</v>
      </c>
      <c r="U277">
        <f>(Zestaw_6[[#This Row],[Rzeczywista Ilosc Produkcji]]-Zestaw_6[[#This Row],[Ilość defektów]])/(Zestaw_6[[#This Row],[Rzeczywista Ilosc Produkcji]]+1)</f>
        <v>0.99983110960986321</v>
      </c>
      <c r="V277">
        <f>Zestaw_6[[#This Row],[D]]*Zestaw_6[[#This Row],[E]]*Zestaw_6[[#This Row],[J]]</f>
        <v>0.21516773573134707</v>
      </c>
    </row>
    <row r="278" spans="1:22" x14ac:dyDescent="0.25">
      <c r="A278" t="s">
        <v>14</v>
      </c>
      <c r="B278" s="1">
        <v>43872</v>
      </c>
      <c r="C278">
        <v>2020</v>
      </c>
      <c r="D278">
        <v>2</v>
      </c>
      <c r="E278">
        <v>7</v>
      </c>
      <c r="F278">
        <v>24</v>
      </c>
      <c r="G278">
        <v>1000</v>
      </c>
      <c r="H278">
        <v>24000</v>
      </c>
      <c r="I278">
        <v>5.21</v>
      </c>
      <c r="J278">
        <v>5206</v>
      </c>
      <c r="K278">
        <v>3702</v>
      </c>
      <c r="L278">
        <v>2950</v>
      </c>
      <c r="M278">
        <v>19</v>
      </c>
      <c r="N278">
        <v>18.79</v>
      </c>
      <c r="O278">
        <f>Zestaw_6[[#This Row],[Rzeczywista Ilosc Produkcji]]-Zestaw_6[[#This Row],[Ilosc Produktow Prawidlowych]]</f>
        <v>752</v>
      </c>
      <c r="P278">
        <f>Zestaw_6[[#This Row],[Czas Naprawy]]/(Zestaw_6[[#This Row],[Ilosc Awarii]]+1)</f>
        <v>0.9395</v>
      </c>
      <c r="Q278">
        <f>(Zestaw_6[[#This Row],[Nominalny Czas Pracy]]-Zestaw_6[[#This Row],[Czas Naprawy]])/(Zestaw_6[[#This Row],[Ilosc Awarii]]+1)</f>
        <v>0.26050000000000006</v>
      </c>
      <c r="R278">
        <f>Zestaw_6[[#This Row],[MTTR]]+Zestaw_6[[#This Row],[MTTF]]</f>
        <v>1.2000000000000002</v>
      </c>
      <c r="S278">
        <f>(Zestaw_6[[#This Row],[Nominalny Czas Pracy]]-Zestaw_6[[#This Row],[Czas Naprawy]])/Zestaw_6[[#This Row],[Nominalny Czas Pracy]]</f>
        <v>0.21708333333333338</v>
      </c>
      <c r="T278">
        <f>($AA$3*Zestaw_6[[#This Row],[Rzeczywista Ilosc Produkcji]])/(Zestaw_6[[#This Row],[Rzeczywisty Czas Pracy]]+1)</f>
        <v>0.59613526570048314</v>
      </c>
      <c r="U278">
        <f>(Zestaw_6[[#This Row],[Rzeczywista Ilosc Produkcji]]-Zestaw_6[[#This Row],[Ilość defektów]])/(Zestaw_6[[#This Row],[Rzeczywista Ilosc Produkcji]]+1)</f>
        <v>0.79665136375911427</v>
      </c>
      <c r="V278">
        <f>Zestaw_6[[#This Row],[D]]*Zestaw_6[[#This Row],[E]]*Zestaw_6[[#This Row],[J]]</f>
        <v>0.10309547400962708</v>
      </c>
    </row>
    <row r="279" spans="1:22" x14ac:dyDescent="0.25">
      <c r="A279" t="s">
        <v>14</v>
      </c>
      <c r="B279" s="1">
        <v>43873</v>
      </c>
      <c r="C279">
        <v>2020</v>
      </c>
      <c r="D279">
        <v>2</v>
      </c>
      <c r="E279">
        <v>7</v>
      </c>
      <c r="F279">
        <v>24</v>
      </c>
      <c r="G279">
        <v>1000</v>
      </c>
      <c r="H279">
        <v>24000</v>
      </c>
      <c r="I279">
        <v>5.14</v>
      </c>
      <c r="J279">
        <v>5142</v>
      </c>
      <c r="K279">
        <v>4367</v>
      </c>
      <c r="L279">
        <v>3431</v>
      </c>
      <c r="M279">
        <v>19</v>
      </c>
      <c r="N279">
        <v>18.86</v>
      </c>
      <c r="O279">
        <f>Zestaw_6[[#This Row],[Rzeczywista Ilosc Produkcji]]-Zestaw_6[[#This Row],[Ilosc Produktow Prawidlowych]]</f>
        <v>936</v>
      </c>
      <c r="P279">
        <f>Zestaw_6[[#This Row],[Czas Naprawy]]/(Zestaw_6[[#This Row],[Ilosc Awarii]]+1)</f>
        <v>0.94299999999999995</v>
      </c>
      <c r="Q279">
        <f>(Zestaw_6[[#This Row],[Nominalny Czas Pracy]]-Zestaw_6[[#This Row],[Czas Naprawy]])/(Zestaw_6[[#This Row],[Ilosc Awarii]]+1)</f>
        <v>0.25700000000000001</v>
      </c>
      <c r="R279">
        <f>Zestaw_6[[#This Row],[MTTR]]+Zestaw_6[[#This Row],[MTTF]]</f>
        <v>1.2</v>
      </c>
      <c r="S279">
        <f>(Zestaw_6[[#This Row],[Nominalny Czas Pracy]]-Zestaw_6[[#This Row],[Czas Naprawy]])/Zestaw_6[[#This Row],[Nominalny Czas Pracy]]</f>
        <v>0.2141666666666667</v>
      </c>
      <c r="T279">
        <f>($AA$3*Zestaw_6[[#This Row],[Rzeczywista Ilosc Produkcji]])/(Zestaw_6[[#This Row],[Rzeczywisty Czas Pracy]]+1)</f>
        <v>0.71123778501628665</v>
      </c>
      <c r="U279">
        <f>(Zestaw_6[[#This Row],[Rzeczywista Ilosc Produkcji]]-Zestaw_6[[#This Row],[Ilość defektów]])/(Zestaw_6[[#This Row],[Rzeczywista Ilosc Produkcji]]+1)</f>
        <v>0.78548534798534797</v>
      </c>
      <c r="V279">
        <f>Zestaw_6[[#This Row],[D]]*Zestaw_6[[#This Row],[E]]*Zestaw_6[[#This Row],[J]]</f>
        <v>0.11964781898284037</v>
      </c>
    </row>
    <row r="280" spans="1:22" x14ac:dyDescent="0.25">
      <c r="A280" t="s">
        <v>14</v>
      </c>
      <c r="B280" s="1">
        <v>43874</v>
      </c>
      <c r="C280">
        <v>2020</v>
      </c>
      <c r="D280">
        <v>2</v>
      </c>
      <c r="E280">
        <v>7</v>
      </c>
      <c r="F280">
        <v>24</v>
      </c>
      <c r="G280">
        <v>1000</v>
      </c>
      <c r="H280">
        <v>24000</v>
      </c>
      <c r="I280">
        <v>13.89</v>
      </c>
      <c r="J280">
        <v>13891</v>
      </c>
      <c r="K280">
        <v>11033</v>
      </c>
      <c r="L280">
        <v>11033</v>
      </c>
      <c r="M280">
        <v>9</v>
      </c>
      <c r="N280">
        <v>10.11</v>
      </c>
      <c r="O280">
        <f>Zestaw_6[[#This Row],[Rzeczywista Ilosc Produkcji]]-Zestaw_6[[#This Row],[Ilosc Produktow Prawidlowych]]</f>
        <v>0</v>
      </c>
      <c r="P280">
        <f>Zestaw_6[[#This Row],[Czas Naprawy]]/(Zestaw_6[[#This Row],[Ilosc Awarii]]+1)</f>
        <v>1.0109999999999999</v>
      </c>
      <c r="Q280">
        <f>(Zestaw_6[[#This Row],[Nominalny Czas Pracy]]-Zestaw_6[[#This Row],[Czas Naprawy]])/(Zestaw_6[[#This Row],[Ilosc Awarii]]+1)</f>
        <v>1.389</v>
      </c>
      <c r="R280">
        <f>Zestaw_6[[#This Row],[MTTR]]+Zestaw_6[[#This Row],[MTTF]]</f>
        <v>2.4</v>
      </c>
      <c r="S280">
        <f>(Zestaw_6[[#This Row],[Nominalny Czas Pracy]]-Zestaw_6[[#This Row],[Czas Naprawy]])/Zestaw_6[[#This Row],[Nominalny Czas Pracy]]</f>
        <v>0.57874999999999999</v>
      </c>
      <c r="T280">
        <f>($AA$3*Zestaw_6[[#This Row],[Rzeczywista Ilosc Produkcji]])/(Zestaw_6[[#This Row],[Rzeczywisty Czas Pracy]]+1)</f>
        <v>0.74096709200805899</v>
      </c>
      <c r="U280">
        <f>(Zestaw_6[[#This Row],[Rzeczywista Ilosc Produkcji]]-Zestaw_6[[#This Row],[Ilość defektów]])/(Zestaw_6[[#This Row],[Rzeczywista Ilosc Produkcji]]+1)</f>
        <v>0.99990937103498279</v>
      </c>
      <c r="V280">
        <f>Zestaw_6[[#This Row],[D]]*Zestaw_6[[#This Row],[E]]*Zestaw_6[[#This Row],[J]]</f>
        <v>0.4287958396542319</v>
      </c>
    </row>
    <row r="281" spans="1:22" x14ac:dyDescent="0.25">
      <c r="A281" t="s">
        <v>14</v>
      </c>
      <c r="B281" s="1">
        <v>43875</v>
      </c>
      <c r="C281">
        <v>2020</v>
      </c>
      <c r="D281">
        <v>2</v>
      </c>
      <c r="E281">
        <v>7</v>
      </c>
      <c r="F281">
        <v>24</v>
      </c>
      <c r="G281">
        <v>1000</v>
      </c>
      <c r="H281">
        <v>24000</v>
      </c>
      <c r="I281">
        <v>10.16</v>
      </c>
      <c r="J281">
        <v>10165</v>
      </c>
      <c r="K281">
        <v>7701</v>
      </c>
      <c r="L281">
        <v>5462</v>
      </c>
      <c r="M281">
        <v>12</v>
      </c>
      <c r="N281">
        <v>13.84</v>
      </c>
      <c r="O281">
        <f>Zestaw_6[[#This Row],[Rzeczywista Ilosc Produkcji]]-Zestaw_6[[#This Row],[Ilosc Produktow Prawidlowych]]</f>
        <v>2239</v>
      </c>
      <c r="P281">
        <f>Zestaw_6[[#This Row],[Czas Naprawy]]/(Zestaw_6[[#This Row],[Ilosc Awarii]]+1)</f>
        <v>1.0646153846153845</v>
      </c>
      <c r="Q281">
        <f>(Zestaw_6[[#This Row],[Nominalny Czas Pracy]]-Zestaw_6[[#This Row],[Czas Naprawy]])/(Zestaw_6[[#This Row],[Ilosc Awarii]]+1)</f>
        <v>0.78153846153846152</v>
      </c>
      <c r="R281">
        <f>Zestaw_6[[#This Row],[MTTR]]+Zestaw_6[[#This Row],[MTTF]]</f>
        <v>1.846153846153846</v>
      </c>
      <c r="S281">
        <f>(Zestaw_6[[#This Row],[Nominalny Czas Pracy]]-Zestaw_6[[#This Row],[Czas Naprawy]])/Zestaw_6[[#This Row],[Nominalny Czas Pracy]]</f>
        <v>0.42333333333333334</v>
      </c>
      <c r="T281">
        <f>($AA$3*Zestaw_6[[#This Row],[Rzeczywista Ilosc Produkcji]])/(Zestaw_6[[#This Row],[Rzeczywisty Czas Pracy]]+1)</f>
        <v>0.69005376344086022</v>
      </c>
      <c r="U281">
        <f>(Zestaw_6[[#This Row],[Rzeczywista Ilosc Produkcji]]-Zestaw_6[[#This Row],[Ilość defektów]])/(Zestaw_6[[#This Row],[Rzeczywista Ilosc Produkcji]]+1)</f>
        <v>0.70916645027265646</v>
      </c>
      <c r="V281">
        <f>Zestaw_6[[#This Row],[D]]*Zestaw_6[[#This Row],[E]]*Zestaw_6[[#This Row],[J]]</f>
        <v>0.20716366065137856</v>
      </c>
    </row>
    <row r="282" spans="1:22" x14ac:dyDescent="0.25">
      <c r="A282" t="s">
        <v>14</v>
      </c>
      <c r="B282" s="1">
        <v>43878</v>
      </c>
      <c r="C282">
        <v>2020</v>
      </c>
      <c r="D282">
        <v>2</v>
      </c>
      <c r="E282">
        <v>8</v>
      </c>
      <c r="F282">
        <v>24</v>
      </c>
      <c r="G282">
        <v>1000</v>
      </c>
      <c r="H282">
        <v>24000</v>
      </c>
      <c r="I282">
        <v>12.23</v>
      </c>
      <c r="J282">
        <v>12226</v>
      </c>
      <c r="K282">
        <v>10055</v>
      </c>
      <c r="L282">
        <v>8694</v>
      </c>
      <c r="M282">
        <v>12</v>
      </c>
      <c r="N282">
        <v>11.77</v>
      </c>
      <c r="O282">
        <f>Zestaw_6[[#This Row],[Rzeczywista Ilosc Produkcji]]-Zestaw_6[[#This Row],[Ilosc Produktow Prawidlowych]]</f>
        <v>1361</v>
      </c>
      <c r="P282">
        <f>Zestaw_6[[#This Row],[Czas Naprawy]]/(Zestaw_6[[#This Row],[Ilosc Awarii]]+1)</f>
        <v>0.90538461538461534</v>
      </c>
      <c r="Q282">
        <f>(Zestaw_6[[#This Row],[Nominalny Czas Pracy]]-Zestaw_6[[#This Row],[Czas Naprawy]])/(Zestaw_6[[#This Row],[Ilosc Awarii]]+1)</f>
        <v>0.9407692307692308</v>
      </c>
      <c r="R282">
        <f>Zestaw_6[[#This Row],[MTTR]]+Zestaw_6[[#This Row],[MTTF]]</f>
        <v>1.8461538461538463</v>
      </c>
      <c r="S282">
        <f>(Zestaw_6[[#This Row],[Nominalny Czas Pracy]]-Zestaw_6[[#This Row],[Czas Naprawy]])/Zestaw_6[[#This Row],[Nominalny Czas Pracy]]</f>
        <v>0.50958333333333339</v>
      </c>
      <c r="T282">
        <f>($AA$3*Zestaw_6[[#This Row],[Rzeczywista Ilosc Produkcji]])/(Zestaw_6[[#This Row],[Rzeczywisty Czas Pracy]]+1)</f>
        <v>0.76001511715797421</v>
      </c>
      <c r="U282">
        <f>(Zestaw_6[[#This Row],[Rzeczywista Ilosc Produkcji]]-Zestaw_6[[#This Row],[Ilość defektów]])/(Zestaw_6[[#This Row],[Rzeczywista Ilosc Produkcji]]+1)</f>
        <v>0.86455847255369933</v>
      </c>
      <c r="V282">
        <f>Zestaw_6[[#This Row],[D]]*Zestaw_6[[#This Row],[E]]*Zestaw_6[[#This Row],[J]]</f>
        <v>0.33483574719665116</v>
      </c>
    </row>
    <row r="283" spans="1:22" x14ac:dyDescent="0.25">
      <c r="A283" t="s">
        <v>14</v>
      </c>
      <c r="B283" s="1">
        <v>43879</v>
      </c>
      <c r="C283">
        <v>2020</v>
      </c>
      <c r="D283">
        <v>2</v>
      </c>
      <c r="E283">
        <v>8</v>
      </c>
      <c r="F283">
        <v>24</v>
      </c>
      <c r="G283">
        <v>1000</v>
      </c>
      <c r="H283">
        <v>24000</v>
      </c>
      <c r="I283">
        <v>10.47</v>
      </c>
      <c r="J283">
        <v>10469</v>
      </c>
      <c r="K283">
        <v>10469</v>
      </c>
      <c r="L283">
        <v>8394</v>
      </c>
      <c r="M283">
        <v>13</v>
      </c>
      <c r="N283">
        <v>13.53</v>
      </c>
      <c r="O283">
        <f>Zestaw_6[[#This Row],[Rzeczywista Ilosc Produkcji]]-Zestaw_6[[#This Row],[Ilosc Produktow Prawidlowych]]</f>
        <v>2075</v>
      </c>
      <c r="P283">
        <f>Zestaw_6[[#This Row],[Czas Naprawy]]/(Zestaw_6[[#This Row],[Ilosc Awarii]]+1)</f>
        <v>0.96642857142857141</v>
      </c>
      <c r="Q283">
        <f>(Zestaw_6[[#This Row],[Nominalny Czas Pracy]]-Zestaw_6[[#This Row],[Czas Naprawy]])/(Zestaw_6[[#This Row],[Ilosc Awarii]]+1)</f>
        <v>0.74785714285714289</v>
      </c>
      <c r="R283">
        <f>Zestaw_6[[#This Row],[MTTR]]+Zestaw_6[[#This Row],[MTTF]]</f>
        <v>1.7142857142857144</v>
      </c>
      <c r="S283">
        <f>(Zestaw_6[[#This Row],[Nominalny Czas Pracy]]-Zestaw_6[[#This Row],[Czas Naprawy]])/Zestaw_6[[#This Row],[Nominalny Czas Pracy]]</f>
        <v>0.43625000000000003</v>
      </c>
      <c r="T283">
        <f>($AA$3*Zestaw_6[[#This Row],[Rzeczywista Ilosc Produkcji]])/(Zestaw_6[[#This Row],[Rzeczywisty Czas Pracy]]+1)</f>
        <v>0.91272885789014813</v>
      </c>
      <c r="U283">
        <f>(Zestaw_6[[#This Row],[Rzeczywista Ilosc Produkcji]]-Zestaw_6[[#This Row],[Ilość defektów]])/(Zestaw_6[[#This Row],[Rzeczywista Ilosc Produkcji]]+1)</f>
        <v>0.80171919770773636</v>
      </c>
      <c r="V283">
        <f>Zestaw_6[[#This Row],[D]]*Zestaw_6[[#This Row],[E]]*Zestaw_6[[#This Row],[J]]</f>
        <v>0.31922691804707931</v>
      </c>
    </row>
    <row r="284" spans="1:22" x14ac:dyDescent="0.25">
      <c r="A284" t="s">
        <v>14</v>
      </c>
      <c r="B284" s="1">
        <v>43880</v>
      </c>
      <c r="C284">
        <v>2020</v>
      </c>
      <c r="D284">
        <v>2</v>
      </c>
      <c r="E284">
        <v>8</v>
      </c>
      <c r="F284">
        <v>24</v>
      </c>
      <c r="G284">
        <v>1000</v>
      </c>
      <c r="H284">
        <v>24000</v>
      </c>
      <c r="I284">
        <v>13.88</v>
      </c>
      <c r="J284">
        <v>13883</v>
      </c>
      <c r="K284">
        <v>9823</v>
      </c>
      <c r="L284">
        <v>7496</v>
      </c>
      <c r="M284">
        <v>10</v>
      </c>
      <c r="N284">
        <v>10.119999999999999</v>
      </c>
      <c r="O284">
        <f>Zestaw_6[[#This Row],[Rzeczywista Ilosc Produkcji]]-Zestaw_6[[#This Row],[Ilosc Produktow Prawidlowych]]</f>
        <v>2327</v>
      </c>
      <c r="P284">
        <f>Zestaw_6[[#This Row],[Czas Naprawy]]/(Zestaw_6[[#This Row],[Ilosc Awarii]]+1)</f>
        <v>0.91999999999999993</v>
      </c>
      <c r="Q284">
        <f>(Zestaw_6[[#This Row],[Nominalny Czas Pracy]]-Zestaw_6[[#This Row],[Czas Naprawy]])/(Zestaw_6[[#This Row],[Ilosc Awarii]]+1)</f>
        <v>1.2618181818181819</v>
      </c>
      <c r="R284">
        <f>Zestaw_6[[#This Row],[MTTR]]+Zestaw_6[[#This Row],[MTTF]]</f>
        <v>2.1818181818181817</v>
      </c>
      <c r="S284">
        <f>(Zestaw_6[[#This Row],[Nominalny Czas Pracy]]-Zestaw_6[[#This Row],[Czas Naprawy]])/Zestaw_6[[#This Row],[Nominalny Czas Pracy]]</f>
        <v>0.57833333333333337</v>
      </c>
      <c r="T284">
        <f>($AA$3*Zestaw_6[[#This Row],[Rzeczywista Ilosc Produkcji]])/(Zestaw_6[[#This Row],[Rzeczywisty Czas Pracy]]+1)</f>
        <v>0.6601478494623656</v>
      </c>
      <c r="U284">
        <f>(Zestaw_6[[#This Row],[Rzeczywista Ilosc Produkcji]]-Zestaw_6[[#This Row],[Ilość defektów]])/(Zestaw_6[[#This Row],[Rzeczywista Ilosc Produkcji]]+1)</f>
        <v>0.76302931596091206</v>
      </c>
      <c r="V284">
        <f>Zestaw_6[[#This Row],[D]]*Zestaw_6[[#This Row],[E]]*Zestaw_6[[#This Row],[J]]</f>
        <v>0.29131353369482099</v>
      </c>
    </row>
    <row r="285" spans="1:22" x14ac:dyDescent="0.25">
      <c r="A285" t="s">
        <v>14</v>
      </c>
      <c r="B285" s="1">
        <v>43881</v>
      </c>
      <c r="C285">
        <v>2020</v>
      </c>
      <c r="D285">
        <v>2</v>
      </c>
      <c r="E285">
        <v>8</v>
      </c>
      <c r="F285">
        <v>24</v>
      </c>
      <c r="G285">
        <v>1000</v>
      </c>
      <c r="H285">
        <v>24000</v>
      </c>
      <c r="I285">
        <v>5.61</v>
      </c>
      <c r="J285">
        <v>5609</v>
      </c>
      <c r="K285">
        <v>0</v>
      </c>
      <c r="L285">
        <v>0</v>
      </c>
      <c r="M285">
        <v>19</v>
      </c>
      <c r="N285">
        <v>18.39</v>
      </c>
      <c r="O285">
        <f>Zestaw_6[[#This Row],[Rzeczywista Ilosc Produkcji]]-Zestaw_6[[#This Row],[Ilosc Produktow Prawidlowych]]</f>
        <v>0</v>
      </c>
      <c r="P285">
        <f>Zestaw_6[[#This Row],[Czas Naprawy]]/(Zestaw_6[[#This Row],[Ilosc Awarii]]+1)</f>
        <v>0.91949999999999998</v>
      </c>
      <c r="Q285">
        <f>(Zestaw_6[[#This Row],[Nominalny Czas Pracy]]-Zestaw_6[[#This Row],[Czas Naprawy]])/(Zestaw_6[[#This Row],[Ilosc Awarii]]+1)</f>
        <v>0.28049999999999997</v>
      </c>
      <c r="R285">
        <f>Zestaw_6[[#This Row],[MTTR]]+Zestaw_6[[#This Row],[MTTF]]</f>
        <v>1.2</v>
      </c>
      <c r="S285">
        <f>(Zestaw_6[[#This Row],[Nominalny Czas Pracy]]-Zestaw_6[[#This Row],[Czas Naprawy]])/Zestaw_6[[#This Row],[Nominalny Czas Pracy]]</f>
        <v>0.23374999999999999</v>
      </c>
      <c r="T285">
        <f>($AA$3*Zestaw_6[[#This Row],[Rzeczywista Ilosc Produkcji]])/(Zestaw_6[[#This Row],[Rzeczywisty Czas Pracy]]+1)</f>
        <v>0</v>
      </c>
      <c r="U285">
        <f>(Zestaw_6[[#This Row],[Rzeczywista Ilosc Produkcji]]-Zestaw_6[[#This Row],[Ilość defektów]])/(Zestaw_6[[#This Row],[Rzeczywista Ilosc Produkcji]]+1)</f>
        <v>0</v>
      </c>
      <c r="V285">
        <f>Zestaw_6[[#This Row],[D]]*Zestaw_6[[#This Row],[E]]*Zestaw_6[[#This Row],[J]]</f>
        <v>0</v>
      </c>
    </row>
    <row r="286" spans="1:22" x14ac:dyDescent="0.25">
      <c r="A286" t="s">
        <v>14</v>
      </c>
      <c r="B286" s="1">
        <v>43882</v>
      </c>
      <c r="C286">
        <v>2020</v>
      </c>
      <c r="D286">
        <v>2</v>
      </c>
      <c r="E286">
        <v>8</v>
      </c>
      <c r="F286">
        <v>24</v>
      </c>
      <c r="G286">
        <v>1000</v>
      </c>
      <c r="H286">
        <v>24000</v>
      </c>
      <c r="I286">
        <v>12.48</v>
      </c>
      <c r="J286">
        <v>12481</v>
      </c>
      <c r="K286">
        <v>8434</v>
      </c>
      <c r="L286">
        <v>8434</v>
      </c>
      <c r="M286">
        <v>12</v>
      </c>
      <c r="N286">
        <v>11.52</v>
      </c>
      <c r="O286">
        <f>Zestaw_6[[#This Row],[Rzeczywista Ilosc Produkcji]]-Zestaw_6[[#This Row],[Ilosc Produktow Prawidlowych]]</f>
        <v>0</v>
      </c>
      <c r="P286">
        <f>Zestaw_6[[#This Row],[Czas Naprawy]]/(Zestaw_6[[#This Row],[Ilosc Awarii]]+1)</f>
        <v>0.88615384615384607</v>
      </c>
      <c r="Q286">
        <f>(Zestaw_6[[#This Row],[Nominalny Czas Pracy]]-Zestaw_6[[#This Row],[Czas Naprawy]])/(Zestaw_6[[#This Row],[Ilosc Awarii]]+1)</f>
        <v>0.96000000000000008</v>
      </c>
      <c r="R286">
        <f>Zestaw_6[[#This Row],[MTTR]]+Zestaw_6[[#This Row],[MTTF]]</f>
        <v>1.8461538461538463</v>
      </c>
      <c r="S286">
        <f>(Zestaw_6[[#This Row],[Nominalny Czas Pracy]]-Zestaw_6[[#This Row],[Czas Naprawy]])/Zestaw_6[[#This Row],[Nominalny Czas Pracy]]</f>
        <v>0.52</v>
      </c>
      <c r="T286">
        <f>($AA$3*Zestaw_6[[#This Row],[Rzeczywista Ilosc Produkcji]])/(Zestaw_6[[#This Row],[Rzeczywisty Czas Pracy]]+1)</f>
        <v>0.6256676557863502</v>
      </c>
      <c r="U286">
        <f>(Zestaw_6[[#This Row],[Rzeczywista Ilosc Produkcji]]-Zestaw_6[[#This Row],[Ilość defektów]])/(Zestaw_6[[#This Row],[Rzeczywista Ilosc Produkcji]]+1)</f>
        <v>0.9998814463544754</v>
      </c>
      <c r="V286">
        <f>Zestaw_6[[#This Row],[D]]*Zestaw_6[[#This Row],[E]]*Zestaw_6[[#This Row],[J]]</f>
        <v>0.32530860991453231</v>
      </c>
    </row>
    <row r="287" spans="1:22" x14ac:dyDescent="0.25">
      <c r="A287" t="s">
        <v>14</v>
      </c>
      <c r="B287" s="1">
        <v>43885</v>
      </c>
      <c r="C287">
        <v>2020</v>
      </c>
      <c r="D287">
        <v>2</v>
      </c>
      <c r="E287">
        <v>9</v>
      </c>
      <c r="F287">
        <v>24</v>
      </c>
      <c r="G287">
        <v>1000</v>
      </c>
      <c r="H287">
        <v>24000</v>
      </c>
      <c r="I287">
        <v>8.14</v>
      </c>
      <c r="J287">
        <v>8139</v>
      </c>
      <c r="K287">
        <v>5689</v>
      </c>
      <c r="L287">
        <v>5058</v>
      </c>
      <c r="M287">
        <v>15</v>
      </c>
      <c r="N287">
        <v>15.86</v>
      </c>
      <c r="O287">
        <f>Zestaw_6[[#This Row],[Rzeczywista Ilosc Produkcji]]-Zestaw_6[[#This Row],[Ilosc Produktow Prawidlowych]]</f>
        <v>631</v>
      </c>
      <c r="P287">
        <f>Zestaw_6[[#This Row],[Czas Naprawy]]/(Zestaw_6[[#This Row],[Ilosc Awarii]]+1)</f>
        <v>0.99124999999999996</v>
      </c>
      <c r="Q287">
        <f>(Zestaw_6[[#This Row],[Nominalny Czas Pracy]]-Zestaw_6[[#This Row],[Czas Naprawy]])/(Zestaw_6[[#This Row],[Ilosc Awarii]]+1)</f>
        <v>0.50875000000000004</v>
      </c>
      <c r="R287">
        <f>Zestaw_6[[#This Row],[MTTR]]+Zestaw_6[[#This Row],[MTTF]]</f>
        <v>1.5</v>
      </c>
      <c r="S287">
        <f>(Zestaw_6[[#This Row],[Nominalny Czas Pracy]]-Zestaw_6[[#This Row],[Czas Naprawy]])/Zestaw_6[[#This Row],[Nominalny Czas Pracy]]</f>
        <v>0.33916666666666667</v>
      </c>
      <c r="T287">
        <f>($AA$3*Zestaw_6[[#This Row],[Rzeczywista Ilosc Produkcji]])/(Zestaw_6[[#This Row],[Rzeczywisty Czas Pracy]]+1)</f>
        <v>0.62242888402625818</v>
      </c>
      <c r="U287">
        <f>(Zestaw_6[[#This Row],[Rzeczywista Ilosc Produkcji]]-Zestaw_6[[#This Row],[Ilość defektów]])/(Zestaw_6[[#This Row],[Rzeczywista Ilosc Produkcji]]+1)</f>
        <v>0.88892794376098416</v>
      </c>
      <c r="V287">
        <f>Zestaw_6[[#This Row],[D]]*Zestaw_6[[#This Row],[E]]*Zestaw_6[[#This Row],[J]]</f>
        <v>0.18765902683505553</v>
      </c>
    </row>
    <row r="288" spans="1:22" x14ac:dyDescent="0.25">
      <c r="A288" t="s">
        <v>14</v>
      </c>
      <c r="B288" s="1">
        <v>43886</v>
      </c>
      <c r="C288">
        <v>2020</v>
      </c>
      <c r="D288">
        <v>2</v>
      </c>
      <c r="E288">
        <v>9</v>
      </c>
      <c r="F288">
        <v>24</v>
      </c>
      <c r="G288">
        <v>1000</v>
      </c>
      <c r="H288">
        <v>24000</v>
      </c>
      <c r="I288">
        <v>10.82</v>
      </c>
      <c r="J288">
        <v>10817</v>
      </c>
      <c r="K288">
        <v>8675</v>
      </c>
      <c r="L288">
        <v>7489</v>
      </c>
      <c r="M288">
        <v>13</v>
      </c>
      <c r="N288">
        <v>13.18</v>
      </c>
      <c r="O288">
        <f>Zestaw_6[[#This Row],[Rzeczywista Ilosc Produkcji]]-Zestaw_6[[#This Row],[Ilosc Produktow Prawidlowych]]</f>
        <v>1186</v>
      </c>
      <c r="P288">
        <f>Zestaw_6[[#This Row],[Czas Naprawy]]/(Zestaw_6[[#This Row],[Ilosc Awarii]]+1)</f>
        <v>0.94142857142857139</v>
      </c>
      <c r="Q288">
        <f>(Zestaw_6[[#This Row],[Nominalny Czas Pracy]]-Zestaw_6[[#This Row],[Czas Naprawy]])/(Zestaw_6[[#This Row],[Ilosc Awarii]]+1)</f>
        <v>0.77285714285714291</v>
      </c>
      <c r="R288">
        <f>Zestaw_6[[#This Row],[MTTR]]+Zestaw_6[[#This Row],[MTTF]]</f>
        <v>1.7142857142857144</v>
      </c>
      <c r="S288">
        <f>(Zestaw_6[[#This Row],[Nominalny Czas Pracy]]-Zestaw_6[[#This Row],[Czas Naprawy]])/Zestaw_6[[#This Row],[Nominalny Czas Pracy]]</f>
        <v>0.45083333333333336</v>
      </c>
      <c r="T288">
        <f>($AA$3*Zestaw_6[[#This Row],[Rzeczywista Ilosc Produkcji]])/(Zestaw_6[[#This Row],[Rzeczywisty Czas Pracy]]+1)</f>
        <v>0.73392554991539771</v>
      </c>
      <c r="U288">
        <f>(Zestaw_6[[#This Row],[Rzeczywista Ilosc Produkcji]]-Zestaw_6[[#This Row],[Ilość defektów]])/(Zestaw_6[[#This Row],[Rzeczywista Ilosc Produkcji]]+1)</f>
        <v>0.86318579990779165</v>
      </c>
      <c r="V288">
        <f>Zestaw_6[[#This Row],[D]]*Zestaw_6[[#This Row],[E]]*Zestaw_6[[#This Row],[J]]</f>
        <v>0.28560927922181689</v>
      </c>
    </row>
    <row r="289" spans="1:22" x14ac:dyDescent="0.25">
      <c r="A289" t="s">
        <v>14</v>
      </c>
      <c r="B289" s="1">
        <v>43887</v>
      </c>
      <c r="C289">
        <v>2020</v>
      </c>
      <c r="D289">
        <v>2</v>
      </c>
      <c r="E289">
        <v>9</v>
      </c>
      <c r="F289">
        <v>24</v>
      </c>
      <c r="G289">
        <v>1000</v>
      </c>
      <c r="H289">
        <v>24000</v>
      </c>
      <c r="I289">
        <v>12.54</v>
      </c>
      <c r="J289">
        <v>12535</v>
      </c>
      <c r="K289">
        <v>8883</v>
      </c>
      <c r="L289">
        <v>7767</v>
      </c>
      <c r="M289">
        <v>11</v>
      </c>
      <c r="N289">
        <v>11.46</v>
      </c>
      <c r="O289">
        <f>Zestaw_6[[#This Row],[Rzeczywista Ilosc Produkcji]]-Zestaw_6[[#This Row],[Ilosc Produktow Prawidlowych]]</f>
        <v>1116</v>
      </c>
      <c r="P289">
        <f>Zestaw_6[[#This Row],[Czas Naprawy]]/(Zestaw_6[[#This Row],[Ilosc Awarii]]+1)</f>
        <v>0.95500000000000007</v>
      </c>
      <c r="Q289">
        <f>(Zestaw_6[[#This Row],[Nominalny Czas Pracy]]-Zestaw_6[[#This Row],[Czas Naprawy]])/(Zestaw_6[[#This Row],[Ilosc Awarii]]+1)</f>
        <v>1.0449999999999999</v>
      </c>
      <c r="R289">
        <f>Zestaw_6[[#This Row],[MTTR]]+Zestaw_6[[#This Row],[MTTF]]</f>
        <v>2</v>
      </c>
      <c r="S289">
        <f>(Zestaw_6[[#This Row],[Nominalny Czas Pracy]]-Zestaw_6[[#This Row],[Czas Naprawy]])/Zestaw_6[[#This Row],[Nominalny Czas Pracy]]</f>
        <v>0.52249999999999996</v>
      </c>
      <c r="T289">
        <f>($AA$3*Zestaw_6[[#This Row],[Rzeczywista Ilosc Produkcji]])/(Zestaw_6[[#This Row],[Rzeczywisty Czas Pracy]]+1)</f>
        <v>0.65605612998522911</v>
      </c>
      <c r="U289">
        <f>(Zestaw_6[[#This Row],[Rzeczywista Ilosc Produkcji]]-Zestaw_6[[#This Row],[Ilość defektów]])/(Zestaw_6[[#This Row],[Rzeczywista Ilosc Produkcji]]+1)</f>
        <v>0.87426834759117511</v>
      </c>
      <c r="V289">
        <f>Zestaw_6[[#This Row],[D]]*Zestaw_6[[#This Row],[E]]*Zestaw_6[[#This Row],[J]]</f>
        <v>0.29968985929013175</v>
      </c>
    </row>
    <row r="290" spans="1:22" x14ac:dyDescent="0.25">
      <c r="A290" t="s">
        <v>14</v>
      </c>
      <c r="B290" s="1">
        <v>43888</v>
      </c>
      <c r="C290">
        <v>2020</v>
      </c>
      <c r="D290">
        <v>2</v>
      </c>
      <c r="E290">
        <v>9</v>
      </c>
      <c r="F290">
        <v>24</v>
      </c>
      <c r="G290">
        <v>1000</v>
      </c>
      <c r="H290">
        <v>24000</v>
      </c>
      <c r="I290">
        <v>12.02</v>
      </c>
      <c r="J290">
        <v>12016</v>
      </c>
      <c r="K290">
        <v>12016</v>
      </c>
      <c r="L290">
        <v>9503</v>
      </c>
      <c r="M290">
        <v>12</v>
      </c>
      <c r="N290">
        <v>11.98</v>
      </c>
      <c r="O290">
        <f>Zestaw_6[[#This Row],[Rzeczywista Ilosc Produkcji]]-Zestaw_6[[#This Row],[Ilosc Produktow Prawidlowych]]</f>
        <v>2513</v>
      </c>
      <c r="P290">
        <f>Zestaw_6[[#This Row],[Czas Naprawy]]/(Zestaw_6[[#This Row],[Ilosc Awarii]]+1)</f>
        <v>0.92153846153846153</v>
      </c>
      <c r="Q290">
        <f>(Zestaw_6[[#This Row],[Nominalny Czas Pracy]]-Zestaw_6[[#This Row],[Czas Naprawy]])/(Zestaw_6[[#This Row],[Ilosc Awarii]]+1)</f>
        <v>0.92461538461538462</v>
      </c>
      <c r="R290">
        <f>Zestaw_6[[#This Row],[MTTR]]+Zestaw_6[[#This Row],[MTTF]]</f>
        <v>1.8461538461538463</v>
      </c>
      <c r="S290">
        <f>(Zestaw_6[[#This Row],[Nominalny Czas Pracy]]-Zestaw_6[[#This Row],[Czas Naprawy]])/Zestaw_6[[#This Row],[Nominalny Czas Pracy]]</f>
        <v>0.50083333333333335</v>
      </c>
      <c r="T290">
        <f>($AA$3*Zestaw_6[[#This Row],[Rzeczywista Ilosc Produkcji]])/(Zestaw_6[[#This Row],[Rzeczywisty Czas Pracy]]+1)</f>
        <v>0.92288786482334872</v>
      </c>
      <c r="U290">
        <f>(Zestaw_6[[#This Row],[Rzeczywista Ilosc Produkcji]]-Zestaw_6[[#This Row],[Ilość defektów]])/(Zestaw_6[[#This Row],[Rzeczywista Ilosc Produkcji]]+1)</f>
        <v>0.79079637180660733</v>
      </c>
      <c r="V290">
        <f>Zestaw_6[[#This Row],[D]]*Zestaw_6[[#This Row],[E]]*Zestaw_6[[#This Row],[J]]</f>
        <v>0.36551636785589764</v>
      </c>
    </row>
    <row r="291" spans="1:22" x14ac:dyDescent="0.25">
      <c r="A291" t="s">
        <v>14</v>
      </c>
      <c r="B291" s="1">
        <v>43889</v>
      </c>
      <c r="C291">
        <v>2020</v>
      </c>
      <c r="D291">
        <v>2</v>
      </c>
      <c r="E291">
        <v>9</v>
      </c>
      <c r="F291">
        <v>24</v>
      </c>
      <c r="G291">
        <v>1000</v>
      </c>
      <c r="H291">
        <v>24000</v>
      </c>
      <c r="I291">
        <v>12.2</v>
      </c>
      <c r="J291">
        <v>12197</v>
      </c>
      <c r="K291">
        <v>8924</v>
      </c>
      <c r="L291">
        <v>7708</v>
      </c>
      <c r="M291">
        <v>11</v>
      </c>
      <c r="N291">
        <v>11.8</v>
      </c>
      <c r="O291">
        <f>Zestaw_6[[#This Row],[Rzeczywista Ilosc Produkcji]]-Zestaw_6[[#This Row],[Ilosc Produktow Prawidlowych]]</f>
        <v>1216</v>
      </c>
      <c r="P291">
        <f>Zestaw_6[[#This Row],[Czas Naprawy]]/(Zestaw_6[[#This Row],[Ilosc Awarii]]+1)</f>
        <v>0.98333333333333339</v>
      </c>
      <c r="Q291">
        <f>(Zestaw_6[[#This Row],[Nominalny Czas Pracy]]-Zestaw_6[[#This Row],[Czas Naprawy]])/(Zestaw_6[[#This Row],[Ilosc Awarii]]+1)</f>
        <v>1.0166666666666666</v>
      </c>
      <c r="R291">
        <f>Zestaw_6[[#This Row],[MTTR]]+Zestaw_6[[#This Row],[MTTF]]</f>
        <v>2</v>
      </c>
      <c r="S291">
        <f>(Zestaw_6[[#This Row],[Nominalny Czas Pracy]]-Zestaw_6[[#This Row],[Czas Naprawy]])/Zestaw_6[[#This Row],[Nominalny Czas Pracy]]</f>
        <v>0.5083333333333333</v>
      </c>
      <c r="T291">
        <f>($AA$3*Zestaw_6[[#This Row],[Rzeczywista Ilosc Produkcji]])/(Zestaw_6[[#This Row],[Rzeczywisty Czas Pracy]]+1)</f>
        <v>0.67606060606060603</v>
      </c>
      <c r="U291">
        <f>(Zestaw_6[[#This Row],[Rzeczywista Ilosc Produkcji]]-Zestaw_6[[#This Row],[Ilość defektów]])/(Zestaw_6[[#This Row],[Rzeczywista Ilosc Produkcji]]+1)</f>
        <v>0.86364145658263303</v>
      </c>
      <c r="V291">
        <f>Zestaw_6[[#This Row],[D]]*Zestaw_6[[#This Row],[E]]*Zestaw_6[[#This Row],[J]]</f>
        <v>0.29680259966612904</v>
      </c>
    </row>
    <row r="292" spans="1:22" x14ac:dyDescent="0.25">
      <c r="A292" t="s">
        <v>14</v>
      </c>
      <c r="B292" s="1">
        <v>43892</v>
      </c>
      <c r="C292">
        <v>2020</v>
      </c>
      <c r="D292">
        <v>3</v>
      </c>
      <c r="E292">
        <v>10</v>
      </c>
      <c r="F292">
        <v>24</v>
      </c>
      <c r="G292">
        <v>1000</v>
      </c>
      <c r="H292">
        <v>24000</v>
      </c>
      <c r="I292">
        <v>12.46</v>
      </c>
      <c r="J292">
        <v>12457</v>
      </c>
      <c r="K292">
        <v>12457</v>
      </c>
      <c r="L292">
        <v>9832</v>
      </c>
      <c r="M292">
        <v>12</v>
      </c>
      <c r="N292">
        <v>11.54</v>
      </c>
      <c r="O292">
        <f>Zestaw_6[[#This Row],[Rzeczywista Ilosc Produkcji]]-Zestaw_6[[#This Row],[Ilosc Produktow Prawidlowych]]</f>
        <v>2625</v>
      </c>
      <c r="P292">
        <f>Zestaw_6[[#This Row],[Czas Naprawy]]/(Zestaw_6[[#This Row],[Ilosc Awarii]]+1)</f>
        <v>0.88769230769230767</v>
      </c>
      <c r="Q292">
        <f>(Zestaw_6[[#This Row],[Nominalny Czas Pracy]]-Zestaw_6[[#This Row],[Czas Naprawy]])/(Zestaw_6[[#This Row],[Ilosc Awarii]]+1)</f>
        <v>0.95846153846153848</v>
      </c>
      <c r="R292">
        <f>Zestaw_6[[#This Row],[MTTR]]+Zestaw_6[[#This Row],[MTTF]]</f>
        <v>1.8461538461538463</v>
      </c>
      <c r="S292">
        <f>(Zestaw_6[[#This Row],[Nominalny Czas Pracy]]-Zestaw_6[[#This Row],[Czas Naprawy]])/Zestaw_6[[#This Row],[Nominalny Czas Pracy]]</f>
        <v>0.51916666666666667</v>
      </c>
      <c r="T292">
        <f>($AA$3*Zestaw_6[[#This Row],[Rzeczywista Ilosc Produkcji]])/(Zestaw_6[[#This Row],[Rzeczywisty Czas Pracy]]+1)</f>
        <v>0.92548291233283808</v>
      </c>
      <c r="U292">
        <f>(Zestaw_6[[#This Row],[Rzeczywista Ilosc Produkcji]]-Zestaw_6[[#This Row],[Ilość defektów]])/(Zestaw_6[[#This Row],[Rzeczywista Ilosc Produkcji]]+1)</f>
        <v>0.78921175148498957</v>
      </c>
      <c r="V292">
        <f>Zestaw_6[[#This Row],[D]]*Zestaw_6[[#This Row],[E]]*Zestaw_6[[#This Row],[J]]</f>
        <v>0.37920036658487033</v>
      </c>
    </row>
    <row r="293" spans="1:22" x14ac:dyDescent="0.25">
      <c r="A293" t="s">
        <v>14</v>
      </c>
      <c r="B293" s="1">
        <v>43893</v>
      </c>
      <c r="C293">
        <v>2020</v>
      </c>
      <c r="D293">
        <v>3</v>
      </c>
      <c r="E293">
        <v>10</v>
      </c>
      <c r="F293">
        <v>24</v>
      </c>
      <c r="G293">
        <v>1000</v>
      </c>
      <c r="H293">
        <v>24000</v>
      </c>
      <c r="I293">
        <v>7.57</v>
      </c>
      <c r="J293">
        <v>7574</v>
      </c>
      <c r="K293">
        <v>7570</v>
      </c>
      <c r="L293">
        <v>6331</v>
      </c>
      <c r="M293">
        <v>15</v>
      </c>
      <c r="N293">
        <v>16.43</v>
      </c>
      <c r="O293">
        <f>Zestaw_6[[#This Row],[Rzeczywista Ilosc Produkcji]]-Zestaw_6[[#This Row],[Ilosc Produktow Prawidlowych]]</f>
        <v>1239</v>
      </c>
      <c r="P293">
        <f>Zestaw_6[[#This Row],[Czas Naprawy]]/(Zestaw_6[[#This Row],[Ilosc Awarii]]+1)</f>
        <v>1.026875</v>
      </c>
      <c r="Q293">
        <f>(Zestaw_6[[#This Row],[Nominalny Czas Pracy]]-Zestaw_6[[#This Row],[Czas Naprawy]])/(Zestaw_6[[#This Row],[Ilosc Awarii]]+1)</f>
        <v>0.47312500000000002</v>
      </c>
      <c r="R293">
        <f>Zestaw_6[[#This Row],[MTTR]]+Zestaw_6[[#This Row],[MTTF]]</f>
        <v>1.5</v>
      </c>
      <c r="S293">
        <f>(Zestaw_6[[#This Row],[Nominalny Czas Pracy]]-Zestaw_6[[#This Row],[Czas Naprawy]])/Zestaw_6[[#This Row],[Nominalny Czas Pracy]]</f>
        <v>0.31541666666666668</v>
      </c>
      <c r="T293">
        <f>($AA$3*Zestaw_6[[#This Row],[Rzeczywista Ilosc Produkcji]])/(Zestaw_6[[#This Row],[Rzeczywisty Czas Pracy]]+1)</f>
        <v>0.88331388564760793</v>
      </c>
      <c r="U293">
        <f>(Zestaw_6[[#This Row],[Rzeczywista Ilosc Produkcji]]-Zestaw_6[[#This Row],[Ilość defektów]])/(Zestaw_6[[#This Row],[Rzeczywista Ilosc Produkcji]]+1)</f>
        <v>0.83621714436666228</v>
      </c>
      <c r="V293">
        <f>Zestaw_6[[#This Row],[D]]*Zestaw_6[[#This Row],[E]]*Zestaw_6[[#This Row],[J]]</f>
        <v>0.2329800653258321</v>
      </c>
    </row>
    <row r="294" spans="1:22" x14ac:dyDescent="0.25">
      <c r="A294" t="s">
        <v>14</v>
      </c>
      <c r="B294" s="1">
        <v>43894</v>
      </c>
      <c r="C294">
        <v>2020</v>
      </c>
      <c r="D294">
        <v>3</v>
      </c>
      <c r="E294">
        <v>10</v>
      </c>
      <c r="F294">
        <v>24</v>
      </c>
      <c r="G294">
        <v>1000</v>
      </c>
      <c r="H294">
        <v>24000</v>
      </c>
      <c r="I294">
        <v>4.99</v>
      </c>
      <c r="J294">
        <v>4992</v>
      </c>
      <c r="K294">
        <v>3236</v>
      </c>
      <c r="L294">
        <v>2545</v>
      </c>
      <c r="M294">
        <v>19</v>
      </c>
      <c r="N294">
        <v>19.010000000000002</v>
      </c>
      <c r="O294">
        <f>Zestaw_6[[#This Row],[Rzeczywista Ilosc Produkcji]]-Zestaw_6[[#This Row],[Ilosc Produktow Prawidlowych]]</f>
        <v>691</v>
      </c>
      <c r="P294">
        <f>Zestaw_6[[#This Row],[Czas Naprawy]]/(Zestaw_6[[#This Row],[Ilosc Awarii]]+1)</f>
        <v>0.95050000000000012</v>
      </c>
      <c r="Q294">
        <f>(Zestaw_6[[#This Row],[Nominalny Czas Pracy]]-Zestaw_6[[#This Row],[Czas Naprawy]])/(Zestaw_6[[#This Row],[Ilosc Awarii]]+1)</f>
        <v>0.24949999999999992</v>
      </c>
      <c r="R294">
        <f>Zestaw_6[[#This Row],[MTTR]]+Zestaw_6[[#This Row],[MTTF]]</f>
        <v>1.2</v>
      </c>
      <c r="S294">
        <f>(Zestaw_6[[#This Row],[Nominalny Czas Pracy]]-Zestaw_6[[#This Row],[Czas Naprawy]])/Zestaw_6[[#This Row],[Nominalny Czas Pracy]]</f>
        <v>0.20791666666666661</v>
      </c>
      <c r="T294">
        <f>($AA$3*Zestaw_6[[#This Row],[Rzeczywista Ilosc Produkcji]])/(Zestaw_6[[#This Row],[Rzeczywisty Czas Pracy]]+1)</f>
        <v>0.54023372287145244</v>
      </c>
      <c r="U294">
        <f>(Zestaw_6[[#This Row],[Rzeczywista Ilosc Produkcji]]-Zestaw_6[[#This Row],[Ilość defektów]])/(Zestaw_6[[#This Row],[Rzeczywista Ilosc Produkcji]]+1)</f>
        <v>0.78622181031819582</v>
      </c>
      <c r="V294">
        <f>Zestaw_6[[#This Row],[D]]*Zestaw_6[[#This Row],[E]]*Zestaw_6[[#This Row],[J]]</f>
        <v>8.831126010828122E-2</v>
      </c>
    </row>
    <row r="295" spans="1:22" x14ac:dyDescent="0.25">
      <c r="A295" t="s">
        <v>14</v>
      </c>
      <c r="B295" s="1">
        <v>43895</v>
      </c>
      <c r="C295">
        <v>2020</v>
      </c>
      <c r="D295">
        <v>3</v>
      </c>
      <c r="E295">
        <v>10</v>
      </c>
      <c r="F295">
        <v>24</v>
      </c>
      <c r="G295">
        <v>1000</v>
      </c>
      <c r="H295">
        <v>24000</v>
      </c>
      <c r="I295">
        <v>14.15</v>
      </c>
      <c r="J295">
        <v>14149</v>
      </c>
      <c r="K295">
        <v>12666</v>
      </c>
      <c r="L295">
        <v>12666</v>
      </c>
      <c r="M295">
        <v>10</v>
      </c>
      <c r="N295">
        <v>9.85</v>
      </c>
      <c r="O295">
        <f>Zestaw_6[[#This Row],[Rzeczywista Ilosc Produkcji]]-Zestaw_6[[#This Row],[Ilosc Produktow Prawidlowych]]</f>
        <v>0</v>
      </c>
      <c r="P295">
        <f>Zestaw_6[[#This Row],[Czas Naprawy]]/(Zestaw_6[[#This Row],[Ilosc Awarii]]+1)</f>
        <v>0.89545454545454539</v>
      </c>
      <c r="Q295">
        <f>(Zestaw_6[[#This Row],[Nominalny Czas Pracy]]-Zestaw_6[[#This Row],[Czas Naprawy]])/(Zestaw_6[[#This Row],[Ilosc Awarii]]+1)</f>
        <v>1.2863636363636364</v>
      </c>
      <c r="R295">
        <f>Zestaw_6[[#This Row],[MTTR]]+Zestaw_6[[#This Row],[MTTF]]</f>
        <v>2.1818181818181817</v>
      </c>
      <c r="S295">
        <f>(Zestaw_6[[#This Row],[Nominalny Czas Pracy]]-Zestaw_6[[#This Row],[Czas Naprawy]])/Zestaw_6[[#This Row],[Nominalny Czas Pracy]]</f>
        <v>0.58958333333333335</v>
      </c>
      <c r="T295">
        <f>($AA$3*Zestaw_6[[#This Row],[Rzeczywista Ilosc Produkcji]])/(Zestaw_6[[#This Row],[Rzeczywisty Czas Pracy]]+1)</f>
        <v>0.83603960396039601</v>
      </c>
      <c r="U295">
        <f>(Zestaw_6[[#This Row],[Rzeczywista Ilosc Produkcji]]-Zestaw_6[[#This Row],[Ilość defektów]])/(Zestaw_6[[#This Row],[Rzeczywista Ilosc Produkcji]]+1)</f>
        <v>0.99992105470908665</v>
      </c>
      <c r="V295">
        <f>Zestaw_6[[#This Row],[D]]*Zestaw_6[[#This Row],[E]]*Zestaw_6[[#This Row],[J]]</f>
        <v>0.49287610318227687</v>
      </c>
    </row>
    <row r="296" spans="1:22" x14ac:dyDescent="0.25">
      <c r="A296" t="s">
        <v>14</v>
      </c>
      <c r="B296" s="1">
        <v>43896</v>
      </c>
      <c r="C296">
        <v>2020</v>
      </c>
      <c r="D296">
        <v>3</v>
      </c>
      <c r="E296">
        <v>10</v>
      </c>
      <c r="F296">
        <v>24</v>
      </c>
      <c r="G296">
        <v>1000</v>
      </c>
      <c r="H296">
        <v>24000</v>
      </c>
      <c r="I296">
        <v>24</v>
      </c>
      <c r="J296">
        <v>24000</v>
      </c>
      <c r="K296">
        <v>18317</v>
      </c>
      <c r="L296">
        <v>13114</v>
      </c>
      <c r="M296">
        <v>0</v>
      </c>
      <c r="N296">
        <v>0</v>
      </c>
      <c r="O296">
        <f>Zestaw_6[[#This Row],[Rzeczywista Ilosc Produkcji]]-Zestaw_6[[#This Row],[Ilosc Produktow Prawidlowych]]</f>
        <v>5203</v>
      </c>
      <c r="P296">
        <f>Zestaw_6[[#This Row],[Czas Naprawy]]/(Zestaw_6[[#This Row],[Ilosc Awarii]]+1)</f>
        <v>0</v>
      </c>
      <c r="Q296">
        <f>(Zestaw_6[[#This Row],[Nominalny Czas Pracy]]-Zestaw_6[[#This Row],[Czas Naprawy]])/(Zestaw_6[[#This Row],[Ilosc Awarii]]+1)</f>
        <v>24</v>
      </c>
      <c r="R296">
        <f>Zestaw_6[[#This Row],[MTTR]]+Zestaw_6[[#This Row],[MTTF]]</f>
        <v>24</v>
      </c>
      <c r="S296">
        <f>(Zestaw_6[[#This Row],[Nominalny Czas Pracy]]-Zestaw_6[[#This Row],[Czas Naprawy]])/Zestaw_6[[#This Row],[Nominalny Czas Pracy]]</f>
        <v>1</v>
      </c>
      <c r="T296">
        <f>($AA$3*Zestaw_6[[#This Row],[Rzeczywista Ilosc Produkcji]])/(Zestaw_6[[#This Row],[Rzeczywisty Czas Pracy]]+1)</f>
        <v>0.73268</v>
      </c>
      <c r="U296">
        <f>(Zestaw_6[[#This Row],[Rzeczywista Ilosc Produkcji]]-Zestaw_6[[#This Row],[Ilość defektów]])/(Zestaw_6[[#This Row],[Rzeczywista Ilosc Produkcji]]+1)</f>
        <v>0.71590785020198711</v>
      </c>
      <c r="V296">
        <f>Zestaw_6[[#This Row],[D]]*Zestaw_6[[#This Row],[E]]*Zestaw_6[[#This Row],[J]]</f>
        <v>0.52453136368599196</v>
      </c>
    </row>
    <row r="297" spans="1:22" x14ac:dyDescent="0.25">
      <c r="A297" t="s">
        <v>14</v>
      </c>
      <c r="B297" s="1">
        <v>43899</v>
      </c>
      <c r="C297">
        <v>2020</v>
      </c>
      <c r="D297">
        <v>3</v>
      </c>
      <c r="E297">
        <v>11</v>
      </c>
      <c r="F297">
        <v>24</v>
      </c>
      <c r="G297">
        <v>1000</v>
      </c>
      <c r="H297">
        <v>24000</v>
      </c>
      <c r="I297">
        <v>12.68</v>
      </c>
      <c r="J297">
        <v>12678</v>
      </c>
      <c r="K297">
        <v>9811</v>
      </c>
      <c r="L297">
        <v>7222</v>
      </c>
      <c r="M297">
        <v>11</v>
      </c>
      <c r="N297">
        <v>11.32</v>
      </c>
      <c r="O297">
        <f>Zestaw_6[[#This Row],[Rzeczywista Ilosc Produkcji]]-Zestaw_6[[#This Row],[Ilosc Produktow Prawidlowych]]</f>
        <v>2589</v>
      </c>
      <c r="P297">
        <f>Zestaw_6[[#This Row],[Czas Naprawy]]/(Zestaw_6[[#This Row],[Ilosc Awarii]]+1)</f>
        <v>0.94333333333333336</v>
      </c>
      <c r="Q297">
        <f>(Zestaw_6[[#This Row],[Nominalny Czas Pracy]]-Zestaw_6[[#This Row],[Czas Naprawy]])/(Zestaw_6[[#This Row],[Ilosc Awarii]]+1)</f>
        <v>1.0566666666666666</v>
      </c>
      <c r="R297">
        <f>Zestaw_6[[#This Row],[MTTR]]+Zestaw_6[[#This Row],[MTTF]]</f>
        <v>2</v>
      </c>
      <c r="S297">
        <f>(Zestaw_6[[#This Row],[Nominalny Czas Pracy]]-Zestaw_6[[#This Row],[Czas Naprawy]])/Zestaw_6[[#This Row],[Nominalny Czas Pracy]]</f>
        <v>0.52833333333333332</v>
      </c>
      <c r="T297">
        <f>($AA$3*Zestaw_6[[#This Row],[Rzeczywista Ilosc Produkcji]])/(Zestaw_6[[#This Row],[Rzeczywisty Czas Pracy]]+1)</f>
        <v>0.71717836257309941</v>
      </c>
      <c r="U297">
        <f>(Zestaw_6[[#This Row],[Rzeczywista Ilosc Produkcji]]-Zestaw_6[[#This Row],[Ilość defektów]])/(Zestaw_6[[#This Row],[Rzeczywista Ilosc Produkcji]]+1)</f>
        <v>0.73603750509580101</v>
      </c>
      <c r="V297">
        <f>Zestaw_6[[#This Row],[D]]*Zestaw_6[[#This Row],[E]]*Zestaw_6[[#This Row],[J]]</f>
        <v>0.27889140790824613</v>
      </c>
    </row>
    <row r="298" spans="1:22" x14ac:dyDescent="0.25">
      <c r="A298" t="s">
        <v>14</v>
      </c>
      <c r="B298" s="1">
        <v>43900</v>
      </c>
      <c r="C298">
        <v>2020</v>
      </c>
      <c r="D298">
        <v>3</v>
      </c>
      <c r="E298">
        <v>11</v>
      </c>
      <c r="F298">
        <v>24</v>
      </c>
      <c r="G298">
        <v>1000</v>
      </c>
      <c r="H298">
        <v>24000</v>
      </c>
      <c r="I298">
        <v>9.52</v>
      </c>
      <c r="J298">
        <v>9518</v>
      </c>
      <c r="K298">
        <v>7244</v>
      </c>
      <c r="L298">
        <v>7244</v>
      </c>
      <c r="M298">
        <v>15</v>
      </c>
      <c r="N298">
        <v>14.48</v>
      </c>
      <c r="O298">
        <f>Zestaw_6[[#This Row],[Rzeczywista Ilosc Produkcji]]-Zestaw_6[[#This Row],[Ilosc Produktow Prawidlowych]]</f>
        <v>0</v>
      </c>
      <c r="P298">
        <f>Zestaw_6[[#This Row],[Czas Naprawy]]/(Zestaw_6[[#This Row],[Ilosc Awarii]]+1)</f>
        <v>0.90500000000000003</v>
      </c>
      <c r="Q298">
        <f>(Zestaw_6[[#This Row],[Nominalny Czas Pracy]]-Zestaw_6[[#This Row],[Czas Naprawy]])/(Zestaw_6[[#This Row],[Ilosc Awarii]]+1)</f>
        <v>0.59499999999999997</v>
      </c>
      <c r="R298">
        <f>Zestaw_6[[#This Row],[MTTR]]+Zestaw_6[[#This Row],[MTTF]]</f>
        <v>1.5</v>
      </c>
      <c r="S298">
        <f>(Zestaw_6[[#This Row],[Nominalny Czas Pracy]]-Zestaw_6[[#This Row],[Czas Naprawy]])/Zestaw_6[[#This Row],[Nominalny Czas Pracy]]</f>
        <v>0.39666666666666667</v>
      </c>
      <c r="T298">
        <f>($AA$3*Zestaw_6[[#This Row],[Rzeczywista Ilosc Produkcji]])/(Zestaw_6[[#This Row],[Rzeczywisty Czas Pracy]]+1)</f>
        <v>0.68859315589353609</v>
      </c>
      <c r="U298">
        <f>(Zestaw_6[[#This Row],[Rzeczywista Ilosc Produkcji]]-Zestaw_6[[#This Row],[Ilość defektów]])/(Zestaw_6[[#This Row],[Rzeczywista Ilosc Produkcji]]+1)</f>
        <v>0.99986197377501729</v>
      </c>
      <c r="V298">
        <f>Zestaw_6[[#This Row],[D]]*Zestaw_6[[#This Row],[E]]*Zestaw_6[[#This Row],[J]]</f>
        <v>0.2731042510852727</v>
      </c>
    </row>
    <row r="299" spans="1:22" x14ac:dyDescent="0.25">
      <c r="A299" t="s">
        <v>14</v>
      </c>
      <c r="B299" s="1">
        <v>43901</v>
      </c>
      <c r="C299">
        <v>2020</v>
      </c>
      <c r="D299">
        <v>3</v>
      </c>
      <c r="E299">
        <v>11</v>
      </c>
      <c r="F299">
        <v>24</v>
      </c>
      <c r="G299">
        <v>1000</v>
      </c>
      <c r="H299">
        <v>24000</v>
      </c>
      <c r="I299">
        <v>0</v>
      </c>
      <c r="J299">
        <v>0</v>
      </c>
      <c r="K299">
        <v>0</v>
      </c>
      <c r="L299">
        <v>0</v>
      </c>
      <c r="M299">
        <v>23</v>
      </c>
      <c r="N299">
        <v>24</v>
      </c>
      <c r="O299">
        <f>Zestaw_6[[#This Row],[Rzeczywista Ilosc Produkcji]]-Zestaw_6[[#This Row],[Ilosc Produktow Prawidlowych]]</f>
        <v>0</v>
      </c>
      <c r="P299">
        <f>Zestaw_6[[#This Row],[Czas Naprawy]]/(Zestaw_6[[#This Row],[Ilosc Awarii]]+1)</f>
        <v>1</v>
      </c>
      <c r="Q299">
        <f>(Zestaw_6[[#This Row],[Nominalny Czas Pracy]]-Zestaw_6[[#This Row],[Czas Naprawy]])/(Zestaw_6[[#This Row],[Ilosc Awarii]]+1)</f>
        <v>0</v>
      </c>
      <c r="R299">
        <f>Zestaw_6[[#This Row],[MTTR]]+Zestaw_6[[#This Row],[MTTF]]</f>
        <v>1</v>
      </c>
      <c r="S299">
        <f>(Zestaw_6[[#This Row],[Nominalny Czas Pracy]]-Zestaw_6[[#This Row],[Czas Naprawy]])/Zestaw_6[[#This Row],[Nominalny Czas Pracy]]</f>
        <v>0</v>
      </c>
      <c r="T299">
        <f>($AA$3*Zestaw_6[[#This Row],[Rzeczywista Ilosc Produkcji]])/(Zestaw_6[[#This Row],[Rzeczywisty Czas Pracy]]+1)</f>
        <v>0</v>
      </c>
      <c r="U299">
        <f>(Zestaw_6[[#This Row],[Rzeczywista Ilosc Produkcji]]-Zestaw_6[[#This Row],[Ilość defektów]])/(Zestaw_6[[#This Row],[Rzeczywista Ilosc Produkcji]]+1)</f>
        <v>0</v>
      </c>
      <c r="V299">
        <f>Zestaw_6[[#This Row],[D]]*Zestaw_6[[#This Row],[E]]*Zestaw_6[[#This Row],[J]]</f>
        <v>0</v>
      </c>
    </row>
    <row r="300" spans="1:22" x14ac:dyDescent="0.25">
      <c r="A300" t="s">
        <v>14</v>
      </c>
      <c r="B300" s="1">
        <v>43902</v>
      </c>
      <c r="C300">
        <v>2020</v>
      </c>
      <c r="D300">
        <v>3</v>
      </c>
      <c r="E300">
        <v>11</v>
      </c>
      <c r="F300">
        <v>24</v>
      </c>
      <c r="G300">
        <v>1000</v>
      </c>
      <c r="H300">
        <v>24000</v>
      </c>
      <c r="I300">
        <v>0</v>
      </c>
      <c r="J300">
        <v>0</v>
      </c>
      <c r="K300">
        <v>0</v>
      </c>
      <c r="L300">
        <v>0</v>
      </c>
      <c r="M300">
        <v>24</v>
      </c>
      <c r="N300">
        <v>24</v>
      </c>
      <c r="O300">
        <f>Zestaw_6[[#This Row],[Rzeczywista Ilosc Produkcji]]-Zestaw_6[[#This Row],[Ilosc Produktow Prawidlowych]]</f>
        <v>0</v>
      </c>
      <c r="P300">
        <f>Zestaw_6[[#This Row],[Czas Naprawy]]/(Zestaw_6[[#This Row],[Ilosc Awarii]]+1)</f>
        <v>0.96</v>
      </c>
      <c r="Q300">
        <f>(Zestaw_6[[#This Row],[Nominalny Czas Pracy]]-Zestaw_6[[#This Row],[Czas Naprawy]])/(Zestaw_6[[#This Row],[Ilosc Awarii]]+1)</f>
        <v>0</v>
      </c>
      <c r="R300">
        <f>Zestaw_6[[#This Row],[MTTR]]+Zestaw_6[[#This Row],[MTTF]]</f>
        <v>0.96</v>
      </c>
      <c r="S300">
        <f>(Zestaw_6[[#This Row],[Nominalny Czas Pracy]]-Zestaw_6[[#This Row],[Czas Naprawy]])/Zestaw_6[[#This Row],[Nominalny Czas Pracy]]</f>
        <v>0</v>
      </c>
      <c r="T300">
        <f>($AA$3*Zestaw_6[[#This Row],[Rzeczywista Ilosc Produkcji]])/(Zestaw_6[[#This Row],[Rzeczywisty Czas Pracy]]+1)</f>
        <v>0</v>
      </c>
      <c r="U300">
        <f>(Zestaw_6[[#This Row],[Rzeczywista Ilosc Produkcji]]-Zestaw_6[[#This Row],[Ilość defektów]])/(Zestaw_6[[#This Row],[Rzeczywista Ilosc Produkcji]]+1)</f>
        <v>0</v>
      </c>
      <c r="V300">
        <f>Zestaw_6[[#This Row],[D]]*Zestaw_6[[#This Row],[E]]*Zestaw_6[[#This Row],[J]]</f>
        <v>0</v>
      </c>
    </row>
    <row r="301" spans="1:22" x14ac:dyDescent="0.25">
      <c r="A301" t="s">
        <v>14</v>
      </c>
      <c r="B301" s="1">
        <v>43903</v>
      </c>
      <c r="C301">
        <v>2020</v>
      </c>
      <c r="D301">
        <v>3</v>
      </c>
      <c r="E301">
        <v>11</v>
      </c>
      <c r="F301">
        <v>24</v>
      </c>
      <c r="G301">
        <v>1000</v>
      </c>
      <c r="H301">
        <v>24000</v>
      </c>
      <c r="I301">
        <v>8.14</v>
      </c>
      <c r="J301">
        <v>8138</v>
      </c>
      <c r="K301">
        <v>7611</v>
      </c>
      <c r="L301">
        <v>5913</v>
      </c>
      <c r="M301">
        <v>14</v>
      </c>
      <c r="N301">
        <v>15.86</v>
      </c>
      <c r="O301">
        <f>Zestaw_6[[#This Row],[Rzeczywista Ilosc Produkcji]]-Zestaw_6[[#This Row],[Ilosc Produktow Prawidlowych]]</f>
        <v>1698</v>
      </c>
      <c r="P301">
        <f>Zestaw_6[[#This Row],[Czas Naprawy]]/(Zestaw_6[[#This Row],[Ilosc Awarii]]+1)</f>
        <v>1.0573333333333332</v>
      </c>
      <c r="Q301">
        <f>(Zestaw_6[[#This Row],[Nominalny Czas Pracy]]-Zestaw_6[[#This Row],[Czas Naprawy]])/(Zestaw_6[[#This Row],[Ilosc Awarii]]+1)</f>
        <v>0.54266666666666674</v>
      </c>
      <c r="R301">
        <f>Zestaw_6[[#This Row],[MTTR]]+Zestaw_6[[#This Row],[MTTF]]</f>
        <v>1.6</v>
      </c>
      <c r="S301">
        <f>(Zestaw_6[[#This Row],[Nominalny Czas Pracy]]-Zestaw_6[[#This Row],[Czas Naprawy]])/Zestaw_6[[#This Row],[Nominalny Czas Pracy]]</f>
        <v>0.33916666666666667</v>
      </c>
      <c r="T301">
        <f>($AA$3*Zestaw_6[[#This Row],[Rzeczywista Ilosc Produkcji]])/(Zestaw_6[[#This Row],[Rzeczywisty Czas Pracy]]+1)</f>
        <v>0.83271334792122531</v>
      </c>
      <c r="U301">
        <f>(Zestaw_6[[#This Row],[Rzeczywista Ilosc Produkcji]]-Zestaw_6[[#This Row],[Ilość defektów]])/(Zestaw_6[[#This Row],[Rzeczywista Ilosc Produkcji]]+1)</f>
        <v>0.77679978980557018</v>
      </c>
      <c r="V301">
        <f>Zestaw_6[[#This Row],[D]]*Zestaw_6[[#This Row],[E]]*Zestaw_6[[#This Row],[J]]</f>
        <v>0.21939048527402893</v>
      </c>
    </row>
    <row r="302" spans="1:22" x14ac:dyDescent="0.25">
      <c r="A302" t="s">
        <v>14</v>
      </c>
      <c r="B302" s="1">
        <v>43906</v>
      </c>
      <c r="C302">
        <v>2020</v>
      </c>
      <c r="D302">
        <v>3</v>
      </c>
      <c r="E302">
        <v>12</v>
      </c>
      <c r="F302">
        <v>24</v>
      </c>
      <c r="G302">
        <v>1000</v>
      </c>
      <c r="H302">
        <v>24000</v>
      </c>
      <c r="I302">
        <v>0</v>
      </c>
      <c r="J302">
        <v>0</v>
      </c>
      <c r="K302">
        <v>0</v>
      </c>
      <c r="L302">
        <v>0</v>
      </c>
      <c r="M302">
        <v>21</v>
      </c>
      <c r="N302">
        <v>24</v>
      </c>
      <c r="O302">
        <f>Zestaw_6[[#This Row],[Rzeczywista Ilosc Produkcji]]-Zestaw_6[[#This Row],[Ilosc Produktow Prawidlowych]]</f>
        <v>0</v>
      </c>
      <c r="P302">
        <f>Zestaw_6[[#This Row],[Czas Naprawy]]/(Zestaw_6[[#This Row],[Ilosc Awarii]]+1)</f>
        <v>1.0909090909090908</v>
      </c>
      <c r="Q302">
        <f>(Zestaw_6[[#This Row],[Nominalny Czas Pracy]]-Zestaw_6[[#This Row],[Czas Naprawy]])/(Zestaw_6[[#This Row],[Ilosc Awarii]]+1)</f>
        <v>0</v>
      </c>
      <c r="R302">
        <f>Zestaw_6[[#This Row],[MTTR]]+Zestaw_6[[#This Row],[MTTF]]</f>
        <v>1.0909090909090908</v>
      </c>
      <c r="S302">
        <f>(Zestaw_6[[#This Row],[Nominalny Czas Pracy]]-Zestaw_6[[#This Row],[Czas Naprawy]])/Zestaw_6[[#This Row],[Nominalny Czas Pracy]]</f>
        <v>0</v>
      </c>
      <c r="T302">
        <f>($AA$3*Zestaw_6[[#This Row],[Rzeczywista Ilosc Produkcji]])/(Zestaw_6[[#This Row],[Rzeczywisty Czas Pracy]]+1)</f>
        <v>0</v>
      </c>
      <c r="U302">
        <f>(Zestaw_6[[#This Row],[Rzeczywista Ilosc Produkcji]]-Zestaw_6[[#This Row],[Ilość defektów]])/(Zestaw_6[[#This Row],[Rzeczywista Ilosc Produkcji]]+1)</f>
        <v>0</v>
      </c>
      <c r="V302">
        <f>Zestaw_6[[#This Row],[D]]*Zestaw_6[[#This Row],[E]]*Zestaw_6[[#This Row],[J]]</f>
        <v>0</v>
      </c>
    </row>
    <row r="303" spans="1:22" x14ac:dyDescent="0.25">
      <c r="A303" t="s">
        <v>14</v>
      </c>
      <c r="B303" s="1">
        <v>43907</v>
      </c>
      <c r="C303">
        <v>2020</v>
      </c>
      <c r="D303">
        <v>3</v>
      </c>
      <c r="E303">
        <v>12</v>
      </c>
      <c r="F303">
        <v>24</v>
      </c>
      <c r="G303">
        <v>1000</v>
      </c>
      <c r="H303">
        <v>24000</v>
      </c>
      <c r="I303">
        <v>6.03</v>
      </c>
      <c r="J303">
        <v>6029</v>
      </c>
      <c r="K303">
        <v>4053</v>
      </c>
      <c r="L303">
        <v>3144</v>
      </c>
      <c r="M303">
        <v>18</v>
      </c>
      <c r="N303">
        <v>17.97</v>
      </c>
      <c r="O303">
        <f>Zestaw_6[[#This Row],[Rzeczywista Ilosc Produkcji]]-Zestaw_6[[#This Row],[Ilosc Produktow Prawidlowych]]</f>
        <v>909</v>
      </c>
      <c r="P303">
        <f>Zestaw_6[[#This Row],[Czas Naprawy]]/(Zestaw_6[[#This Row],[Ilosc Awarii]]+1)</f>
        <v>0.94578947368421051</v>
      </c>
      <c r="Q303">
        <f>(Zestaw_6[[#This Row],[Nominalny Czas Pracy]]-Zestaw_6[[#This Row],[Czas Naprawy]])/(Zestaw_6[[#This Row],[Ilosc Awarii]]+1)</f>
        <v>0.31736842105263163</v>
      </c>
      <c r="R303">
        <f>Zestaw_6[[#This Row],[MTTR]]+Zestaw_6[[#This Row],[MTTF]]</f>
        <v>1.263157894736842</v>
      </c>
      <c r="S303">
        <f>(Zestaw_6[[#This Row],[Nominalny Czas Pracy]]-Zestaw_6[[#This Row],[Czas Naprawy]])/Zestaw_6[[#This Row],[Nominalny Czas Pracy]]</f>
        <v>0.25125000000000003</v>
      </c>
      <c r="T303">
        <f>($AA$3*Zestaw_6[[#This Row],[Rzeczywista Ilosc Produkcji]])/(Zestaw_6[[#This Row],[Rzeczywisty Czas Pracy]]+1)</f>
        <v>0.57652916073968707</v>
      </c>
      <c r="U303">
        <f>(Zestaw_6[[#This Row],[Rzeczywista Ilosc Produkcji]]-Zestaw_6[[#This Row],[Ilość defektów]])/(Zestaw_6[[#This Row],[Rzeczywista Ilosc Produkcji]]+1)</f>
        <v>0.77553034040453872</v>
      </c>
      <c r="V303">
        <f>Zestaw_6[[#This Row],[D]]*Zestaw_6[[#This Row],[E]]*Zestaw_6[[#This Row],[J]]</f>
        <v>0.11233785889075013</v>
      </c>
    </row>
    <row r="304" spans="1:22" x14ac:dyDescent="0.25">
      <c r="A304" t="s">
        <v>14</v>
      </c>
      <c r="B304" s="1">
        <v>43908</v>
      </c>
      <c r="C304">
        <v>2020</v>
      </c>
      <c r="D304">
        <v>3</v>
      </c>
      <c r="E304">
        <v>12</v>
      </c>
      <c r="F304">
        <v>24</v>
      </c>
      <c r="G304">
        <v>1000</v>
      </c>
      <c r="H304">
        <v>24000</v>
      </c>
      <c r="I304">
        <v>11.09</v>
      </c>
      <c r="J304">
        <v>11090</v>
      </c>
      <c r="K304">
        <v>0</v>
      </c>
      <c r="L304">
        <v>0</v>
      </c>
      <c r="M304">
        <v>13</v>
      </c>
      <c r="N304">
        <v>12.91</v>
      </c>
      <c r="O304">
        <f>Zestaw_6[[#This Row],[Rzeczywista Ilosc Produkcji]]-Zestaw_6[[#This Row],[Ilosc Produktow Prawidlowych]]</f>
        <v>0</v>
      </c>
      <c r="P304">
        <f>Zestaw_6[[#This Row],[Czas Naprawy]]/(Zestaw_6[[#This Row],[Ilosc Awarii]]+1)</f>
        <v>0.92214285714285715</v>
      </c>
      <c r="Q304">
        <f>(Zestaw_6[[#This Row],[Nominalny Czas Pracy]]-Zestaw_6[[#This Row],[Czas Naprawy]])/(Zestaw_6[[#This Row],[Ilosc Awarii]]+1)</f>
        <v>0.79214285714285715</v>
      </c>
      <c r="R304">
        <f>Zestaw_6[[#This Row],[MTTR]]+Zestaw_6[[#This Row],[MTTF]]</f>
        <v>1.7142857142857144</v>
      </c>
      <c r="S304">
        <f>(Zestaw_6[[#This Row],[Nominalny Czas Pracy]]-Zestaw_6[[#This Row],[Czas Naprawy]])/Zestaw_6[[#This Row],[Nominalny Czas Pracy]]</f>
        <v>0.46208333333333335</v>
      </c>
      <c r="T304">
        <f>($AA$3*Zestaw_6[[#This Row],[Rzeczywista Ilosc Produkcji]])/(Zestaw_6[[#This Row],[Rzeczywisty Czas Pracy]]+1)</f>
        <v>0</v>
      </c>
      <c r="U304">
        <f>(Zestaw_6[[#This Row],[Rzeczywista Ilosc Produkcji]]-Zestaw_6[[#This Row],[Ilość defektów]])/(Zestaw_6[[#This Row],[Rzeczywista Ilosc Produkcji]]+1)</f>
        <v>0</v>
      </c>
      <c r="V304">
        <f>Zestaw_6[[#This Row],[D]]*Zestaw_6[[#This Row],[E]]*Zestaw_6[[#This Row],[J]]</f>
        <v>0</v>
      </c>
    </row>
    <row r="305" spans="1:22" x14ac:dyDescent="0.25">
      <c r="A305" t="s">
        <v>14</v>
      </c>
      <c r="B305" s="1">
        <v>43909</v>
      </c>
      <c r="C305">
        <v>2020</v>
      </c>
      <c r="D305">
        <v>3</v>
      </c>
      <c r="E305">
        <v>12</v>
      </c>
      <c r="F305">
        <v>24</v>
      </c>
      <c r="G305">
        <v>1000</v>
      </c>
      <c r="H305">
        <v>24000</v>
      </c>
      <c r="I305">
        <v>0</v>
      </c>
      <c r="J305">
        <v>0</v>
      </c>
      <c r="K305">
        <v>0</v>
      </c>
      <c r="L305">
        <v>0</v>
      </c>
      <c r="M305">
        <v>21</v>
      </c>
      <c r="N305">
        <v>24</v>
      </c>
      <c r="O305">
        <f>Zestaw_6[[#This Row],[Rzeczywista Ilosc Produkcji]]-Zestaw_6[[#This Row],[Ilosc Produktow Prawidlowych]]</f>
        <v>0</v>
      </c>
      <c r="P305">
        <f>Zestaw_6[[#This Row],[Czas Naprawy]]/(Zestaw_6[[#This Row],[Ilosc Awarii]]+1)</f>
        <v>1.0909090909090908</v>
      </c>
      <c r="Q305">
        <f>(Zestaw_6[[#This Row],[Nominalny Czas Pracy]]-Zestaw_6[[#This Row],[Czas Naprawy]])/(Zestaw_6[[#This Row],[Ilosc Awarii]]+1)</f>
        <v>0</v>
      </c>
      <c r="R305">
        <f>Zestaw_6[[#This Row],[MTTR]]+Zestaw_6[[#This Row],[MTTF]]</f>
        <v>1.0909090909090908</v>
      </c>
      <c r="S305">
        <f>(Zestaw_6[[#This Row],[Nominalny Czas Pracy]]-Zestaw_6[[#This Row],[Czas Naprawy]])/Zestaw_6[[#This Row],[Nominalny Czas Pracy]]</f>
        <v>0</v>
      </c>
      <c r="T305">
        <f>($AA$3*Zestaw_6[[#This Row],[Rzeczywista Ilosc Produkcji]])/(Zestaw_6[[#This Row],[Rzeczywisty Czas Pracy]]+1)</f>
        <v>0</v>
      </c>
      <c r="U305">
        <f>(Zestaw_6[[#This Row],[Rzeczywista Ilosc Produkcji]]-Zestaw_6[[#This Row],[Ilość defektów]])/(Zestaw_6[[#This Row],[Rzeczywista Ilosc Produkcji]]+1)</f>
        <v>0</v>
      </c>
      <c r="V305">
        <f>Zestaw_6[[#This Row],[D]]*Zestaw_6[[#This Row],[E]]*Zestaw_6[[#This Row],[J]]</f>
        <v>0</v>
      </c>
    </row>
    <row r="306" spans="1:22" x14ac:dyDescent="0.25">
      <c r="A306" t="s">
        <v>14</v>
      </c>
      <c r="B306" s="1">
        <v>43910</v>
      </c>
      <c r="C306">
        <v>2020</v>
      </c>
      <c r="D306">
        <v>3</v>
      </c>
      <c r="E306">
        <v>12</v>
      </c>
      <c r="F306">
        <v>24</v>
      </c>
      <c r="G306">
        <v>1000</v>
      </c>
      <c r="H306">
        <v>24000</v>
      </c>
      <c r="I306">
        <v>9.44</v>
      </c>
      <c r="J306">
        <v>9438</v>
      </c>
      <c r="K306">
        <v>9053</v>
      </c>
      <c r="L306">
        <v>7598</v>
      </c>
      <c r="M306">
        <v>14</v>
      </c>
      <c r="N306">
        <v>14.56</v>
      </c>
      <c r="O306">
        <f>Zestaw_6[[#This Row],[Rzeczywista Ilosc Produkcji]]-Zestaw_6[[#This Row],[Ilosc Produktow Prawidlowych]]</f>
        <v>1455</v>
      </c>
      <c r="P306">
        <f>Zestaw_6[[#This Row],[Czas Naprawy]]/(Zestaw_6[[#This Row],[Ilosc Awarii]]+1)</f>
        <v>0.97066666666666668</v>
      </c>
      <c r="Q306">
        <f>(Zestaw_6[[#This Row],[Nominalny Czas Pracy]]-Zestaw_6[[#This Row],[Czas Naprawy]])/(Zestaw_6[[#This Row],[Ilosc Awarii]]+1)</f>
        <v>0.6293333333333333</v>
      </c>
      <c r="R306">
        <f>Zestaw_6[[#This Row],[MTTR]]+Zestaw_6[[#This Row],[MTTF]]</f>
        <v>1.6</v>
      </c>
      <c r="S306">
        <f>(Zestaw_6[[#This Row],[Nominalny Czas Pracy]]-Zestaw_6[[#This Row],[Czas Naprawy]])/Zestaw_6[[#This Row],[Nominalny Czas Pracy]]</f>
        <v>0.39333333333333331</v>
      </c>
      <c r="T306">
        <f>($AA$3*Zestaw_6[[#This Row],[Rzeczywista Ilosc Produkcji]])/(Zestaw_6[[#This Row],[Rzeczywisty Czas Pracy]]+1)</f>
        <v>0.86714559386973189</v>
      </c>
      <c r="U306">
        <f>(Zestaw_6[[#This Row],[Rzeczywista Ilosc Produkcji]]-Zestaw_6[[#This Row],[Ilość defektów]])/(Zestaw_6[[#This Row],[Rzeczywista Ilosc Produkcji]]+1)</f>
        <v>0.83918709962447535</v>
      </c>
      <c r="V306">
        <f>Zestaw_6[[#This Row],[D]]*Zestaw_6[[#This Row],[E]]*Zestaw_6[[#This Row],[J]]</f>
        <v>0.28622764237619547</v>
      </c>
    </row>
    <row r="307" spans="1:22" x14ac:dyDescent="0.25">
      <c r="A307" t="s">
        <v>14</v>
      </c>
      <c r="B307" s="1">
        <v>43913</v>
      </c>
      <c r="C307">
        <v>2020</v>
      </c>
      <c r="D307">
        <v>3</v>
      </c>
      <c r="E307">
        <v>13</v>
      </c>
      <c r="F307">
        <v>24</v>
      </c>
      <c r="G307">
        <v>1000</v>
      </c>
      <c r="H307">
        <v>24000</v>
      </c>
      <c r="I307">
        <v>7.97</v>
      </c>
      <c r="J307">
        <v>7970</v>
      </c>
      <c r="K307">
        <v>5205</v>
      </c>
      <c r="L307">
        <v>3845</v>
      </c>
      <c r="M307">
        <v>16</v>
      </c>
      <c r="N307">
        <v>16.03</v>
      </c>
      <c r="O307">
        <f>Zestaw_6[[#This Row],[Rzeczywista Ilosc Produkcji]]-Zestaw_6[[#This Row],[Ilosc Produktow Prawidlowych]]</f>
        <v>1360</v>
      </c>
      <c r="P307">
        <f>Zestaw_6[[#This Row],[Czas Naprawy]]/(Zestaw_6[[#This Row],[Ilosc Awarii]]+1)</f>
        <v>0.94294117647058828</v>
      </c>
      <c r="Q307">
        <f>(Zestaw_6[[#This Row],[Nominalny Czas Pracy]]-Zestaw_6[[#This Row],[Czas Naprawy]])/(Zestaw_6[[#This Row],[Ilosc Awarii]]+1)</f>
        <v>0.46882352941176464</v>
      </c>
      <c r="R307">
        <f>Zestaw_6[[#This Row],[MTTR]]+Zestaw_6[[#This Row],[MTTF]]</f>
        <v>1.4117647058823528</v>
      </c>
      <c r="S307">
        <f>(Zestaw_6[[#This Row],[Nominalny Czas Pracy]]-Zestaw_6[[#This Row],[Czas Naprawy]])/Zestaw_6[[#This Row],[Nominalny Czas Pracy]]</f>
        <v>0.33208333333333329</v>
      </c>
      <c r="T307">
        <f>($AA$3*Zestaw_6[[#This Row],[Rzeczywista Ilosc Produkcji]])/(Zestaw_6[[#This Row],[Rzeczywisty Czas Pracy]]+1)</f>
        <v>0.58026755852842815</v>
      </c>
      <c r="U307">
        <f>(Zestaw_6[[#This Row],[Rzeczywista Ilosc Produkcji]]-Zestaw_6[[#This Row],[Ilość defektów]])/(Zestaw_6[[#This Row],[Rzeczywista Ilosc Produkcji]]+1)</f>
        <v>0.73857087975412983</v>
      </c>
      <c r="V307">
        <f>Zestaw_6[[#This Row],[D]]*Zestaw_6[[#This Row],[E]]*Zestaw_6[[#This Row],[J]]</f>
        <v>0.14232052949688015</v>
      </c>
    </row>
    <row r="308" spans="1:22" x14ac:dyDescent="0.25">
      <c r="A308" t="s">
        <v>14</v>
      </c>
      <c r="B308" s="1">
        <v>43914</v>
      </c>
      <c r="C308">
        <v>2020</v>
      </c>
      <c r="D308">
        <v>3</v>
      </c>
      <c r="E308">
        <v>13</v>
      </c>
      <c r="F308">
        <v>24</v>
      </c>
      <c r="G308">
        <v>1000</v>
      </c>
      <c r="H308">
        <v>24000</v>
      </c>
      <c r="I308">
        <v>6.84</v>
      </c>
      <c r="J308">
        <v>6838</v>
      </c>
      <c r="K308">
        <v>6838</v>
      </c>
      <c r="L308">
        <v>4863</v>
      </c>
      <c r="M308">
        <v>17</v>
      </c>
      <c r="N308">
        <v>17.16</v>
      </c>
      <c r="O308">
        <f>Zestaw_6[[#This Row],[Rzeczywista Ilosc Produkcji]]-Zestaw_6[[#This Row],[Ilosc Produktow Prawidlowych]]</f>
        <v>1975</v>
      </c>
      <c r="P308">
        <f>Zestaw_6[[#This Row],[Czas Naprawy]]/(Zestaw_6[[#This Row],[Ilosc Awarii]]+1)</f>
        <v>0.95333333333333337</v>
      </c>
      <c r="Q308">
        <f>(Zestaw_6[[#This Row],[Nominalny Czas Pracy]]-Zestaw_6[[#This Row],[Czas Naprawy]])/(Zestaw_6[[#This Row],[Ilosc Awarii]]+1)</f>
        <v>0.38</v>
      </c>
      <c r="R308">
        <f>Zestaw_6[[#This Row],[MTTR]]+Zestaw_6[[#This Row],[MTTF]]</f>
        <v>1.3333333333333335</v>
      </c>
      <c r="S308">
        <f>(Zestaw_6[[#This Row],[Nominalny Czas Pracy]]-Zestaw_6[[#This Row],[Czas Naprawy]])/Zestaw_6[[#This Row],[Nominalny Czas Pracy]]</f>
        <v>0.28499999999999998</v>
      </c>
      <c r="T308">
        <f>($AA$3*Zestaw_6[[#This Row],[Rzeczywista Ilosc Produkcji]])/(Zestaw_6[[#This Row],[Rzeczywisty Czas Pracy]]+1)</f>
        <v>0.8721938775510204</v>
      </c>
      <c r="U308">
        <f>(Zestaw_6[[#This Row],[Rzeczywista Ilosc Produkcji]]-Zestaw_6[[#This Row],[Ilość defektów]])/(Zestaw_6[[#This Row],[Rzeczywista Ilosc Produkcji]]+1)</f>
        <v>0.71106886971779504</v>
      </c>
      <c r="V308">
        <f>Zestaw_6[[#This Row],[D]]*Zestaw_6[[#This Row],[E]]*Zestaw_6[[#This Row],[J]]</f>
        <v>0.1767541256852207</v>
      </c>
    </row>
    <row r="309" spans="1:22" x14ac:dyDescent="0.25">
      <c r="A309" t="s">
        <v>14</v>
      </c>
      <c r="B309" s="1">
        <v>43915</v>
      </c>
      <c r="C309">
        <v>2020</v>
      </c>
      <c r="D309">
        <v>3</v>
      </c>
      <c r="E309">
        <v>13</v>
      </c>
      <c r="F309">
        <v>24</v>
      </c>
      <c r="G309">
        <v>1000</v>
      </c>
      <c r="H309">
        <v>24000</v>
      </c>
      <c r="I309">
        <v>6.67</v>
      </c>
      <c r="J309">
        <v>6667</v>
      </c>
      <c r="K309">
        <v>4151</v>
      </c>
      <c r="L309">
        <v>4151</v>
      </c>
      <c r="M309">
        <v>17</v>
      </c>
      <c r="N309">
        <v>17.329999999999998</v>
      </c>
      <c r="O309">
        <f>Zestaw_6[[#This Row],[Rzeczywista Ilosc Produkcji]]-Zestaw_6[[#This Row],[Ilosc Produktow Prawidlowych]]</f>
        <v>0</v>
      </c>
      <c r="P309">
        <f>Zestaw_6[[#This Row],[Czas Naprawy]]/(Zestaw_6[[#This Row],[Ilosc Awarii]]+1)</f>
        <v>0.96277777777777773</v>
      </c>
      <c r="Q309">
        <f>(Zestaw_6[[#This Row],[Nominalny Czas Pracy]]-Zestaw_6[[#This Row],[Czas Naprawy]])/(Zestaw_6[[#This Row],[Ilosc Awarii]]+1)</f>
        <v>0.37055555555555564</v>
      </c>
      <c r="R309">
        <f>Zestaw_6[[#This Row],[MTTR]]+Zestaw_6[[#This Row],[MTTF]]</f>
        <v>1.3333333333333335</v>
      </c>
      <c r="S309">
        <f>(Zestaw_6[[#This Row],[Nominalny Czas Pracy]]-Zestaw_6[[#This Row],[Czas Naprawy]])/Zestaw_6[[#This Row],[Nominalny Czas Pracy]]</f>
        <v>0.27791666666666676</v>
      </c>
      <c r="T309">
        <f>($AA$3*Zestaw_6[[#This Row],[Rzeczywista Ilosc Produkcji]])/(Zestaw_6[[#This Row],[Rzeczywisty Czas Pracy]]+1)</f>
        <v>0.54119947848761407</v>
      </c>
      <c r="U309">
        <f>(Zestaw_6[[#This Row],[Rzeczywista Ilosc Produkcji]]-Zestaw_6[[#This Row],[Ilość defektów]])/(Zestaw_6[[#This Row],[Rzeczywista Ilosc Produkcji]]+1)</f>
        <v>0.99975915221579958</v>
      </c>
      <c r="V309">
        <f>Zestaw_6[[#This Row],[D]]*Zestaw_6[[#This Row],[E]]*Zestaw_6[[#This Row],[J]]</f>
        <v>0.15037212954397397</v>
      </c>
    </row>
    <row r="310" spans="1:22" x14ac:dyDescent="0.25">
      <c r="A310" t="s">
        <v>14</v>
      </c>
      <c r="B310" s="1">
        <v>43916</v>
      </c>
      <c r="C310">
        <v>2020</v>
      </c>
      <c r="D310">
        <v>3</v>
      </c>
      <c r="E310">
        <v>13</v>
      </c>
      <c r="F310">
        <v>24</v>
      </c>
      <c r="G310">
        <v>1000</v>
      </c>
      <c r="H310">
        <v>24000</v>
      </c>
      <c r="I310">
        <v>5.57</v>
      </c>
      <c r="J310">
        <v>5567</v>
      </c>
      <c r="K310">
        <v>4225</v>
      </c>
      <c r="L310">
        <v>3072</v>
      </c>
      <c r="M310">
        <v>18</v>
      </c>
      <c r="N310">
        <v>18.43</v>
      </c>
      <c r="O310">
        <f>Zestaw_6[[#This Row],[Rzeczywista Ilosc Produkcji]]-Zestaw_6[[#This Row],[Ilosc Produktow Prawidlowych]]</f>
        <v>1153</v>
      </c>
      <c r="P310">
        <f>Zestaw_6[[#This Row],[Czas Naprawy]]/(Zestaw_6[[#This Row],[Ilosc Awarii]]+1)</f>
        <v>0.97</v>
      </c>
      <c r="Q310">
        <f>(Zestaw_6[[#This Row],[Nominalny Czas Pracy]]-Zestaw_6[[#This Row],[Czas Naprawy]])/(Zestaw_6[[#This Row],[Ilosc Awarii]]+1)</f>
        <v>0.29315789473684212</v>
      </c>
      <c r="R310">
        <f>Zestaw_6[[#This Row],[MTTR]]+Zestaw_6[[#This Row],[MTTF]]</f>
        <v>1.263157894736842</v>
      </c>
      <c r="S310">
        <f>(Zestaw_6[[#This Row],[Nominalny Czas Pracy]]-Zestaw_6[[#This Row],[Czas Naprawy]])/Zestaw_6[[#This Row],[Nominalny Czas Pracy]]</f>
        <v>0.23208333333333334</v>
      </c>
      <c r="T310">
        <f>($AA$3*Zestaw_6[[#This Row],[Rzeczywista Ilosc Produkcji]])/(Zestaw_6[[#This Row],[Rzeczywisty Czas Pracy]]+1)</f>
        <v>0.6430745814307457</v>
      </c>
      <c r="U310">
        <f>(Zestaw_6[[#This Row],[Rzeczywista Ilosc Produkcji]]-Zestaw_6[[#This Row],[Ilość defektów]])/(Zestaw_6[[#This Row],[Rzeczywista Ilosc Produkcji]]+1)</f>
        <v>0.72692853762423093</v>
      </c>
      <c r="V310">
        <f>Zestaw_6[[#This Row],[D]]*Zestaw_6[[#This Row],[E]]*Zestaw_6[[#This Row],[J]]</f>
        <v>0.10849182526665035</v>
      </c>
    </row>
    <row r="311" spans="1:22" x14ac:dyDescent="0.25">
      <c r="A311" t="s">
        <v>14</v>
      </c>
      <c r="B311" s="1">
        <v>43917</v>
      </c>
      <c r="C311">
        <v>2020</v>
      </c>
      <c r="D311">
        <v>3</v>
      </c>
      <c r="E311">
        <v>13</v>
      </c>
      <c r="F311">
        <v>24</v>
      </c>
      <c r="G311">
        <v>1000</v>
      </c>
      <c r="H311">
        <v>24000</v>
      </c>
      <c r="I311">
        <v>6.27</v>
      </c>
      <c r="J311">
        <v>6266</v>
      </c>
      <c r="K311">
        <v>3863</v>
      </c>
      <c r="L311">
        <v>2984</v>
      </c>
      <c r="M311">
        <v>18</v>
      </c>
      <c r="N311">
        <v>17.73</v>
      </c>
      <c r="O311">
        <f>Zestaw_6[[#This Row],[Rzeczywista Ilosc Produkcji]]-Zestaw_6[[#This Row],[Ilosc Produktow Prawidlowych]]</f>
        <v>879</v>
      </c>
      <c r="P311">
        <f>Zestaw_6[[#This Row],[Czas Naprawy]]/(Zestaw_6[[#This Row],[Ilosc Awarii]]+1)</f>
        <v>0.93315789473684208</v>
      </c>
      <c r="Q311">
        <f>(Zestaw_6[[#This Row],[Nominalny Czas Pracy]]-Zestaw_6[[#This Row],[Czas Naprawy]])/(Zestaw_6[[#This Row],[Ilosc Awarii]]+1)</f>
        <v>0.32999999999999996</v>
      </c>
      <c r="R311">
        <f>Zestaw_6[[#This Row],[MTTR]]+Zestaw_6[[#This Row],[MTTF]]</f>
        <v>1.263157894736842</v>
      </c>
      <c r="S311">
        <f>(Zestaw_6[[#This Row],[Nominalny Czas Pracy]]-Zestaw_6[[#This Row],[Czas Naprawy]])/Zestaw_6[[#This Row],[Nominalny Czas Pracy]]</f>
        <v>0.26124999999999998</v>
      </c>
      <c r="T311">
        <f>($AA$3*Zestaw_6[[#This Row],[Rzeczywista Ilosc Produkcji]])/(Zestaw_6[[#This Row],[Rzeczywisty Czas Pracy]]+1)</f>
        <v>0.53136176066024765</v>
      </c>
      <c r="U311">
        <f>(Zestaw_6[[#This Row],[Rzeczywista Ilosc Produkcji]]-Zestaw_6[[#This Row],[Ilość defektów]])/(Zestaw_6[[#This Row],[Rzeczywista Ilosc Produkcji]]+1)</f>
        <v>0.77225672877846796</v>
      </c>
      <c r="V311">
        <f>Zestaw_6[[#This Row],[D]]*Zestaw_6[[#This Row],[E]]*Zestaw_6[[#This Row],[J]]</f>
        <v>0.10720333534107383</v>
      </c>
    </row>
    <row r="312" spans="1:22" x14ac:dyDescent="0.25">
      <c r="A312" t="s">
        <v>14</v>
      </c>
      <c r="B312" s="1">
        <v>43920</v>
      </c>
      <c r="C312">
        <v>2020</v>
      </c>
      <c r="D312">
        <v>3</v>
      </c>
      <c r="E312">
        <v>14</v>
      </c>
      <c r="F312">
        <v>24</v>
      </c>
      <c r="G312">
        <v>1000</v>
      </c>
      <c r="H312">
        <v>24000</v>
      </c>
      <c r="I312">
        <v>8.1999999999999993</v>
      </c>
      <c r="J312">
        <v>8202</v>
      </c>
      <c r="K312">
        <v>5697</v>
      </c>
      <c r="L312">
        <v>4362</v>
      </c>
      <c r="M312">
        <v>16</v>
      </c>
      <c r="N312">
        <v>15.8</v>
      </c>
      <c r="O312">
        <f>Zestaw_6[[#This Row],[Rzeczywista Ilosc Produkcji]]-Zestaw_6[[#This Row],[Ilosc Produktow Prawidlowych]]</f>
        <v>1335</v>
      </c>
      <c r="P312">
        <f>Zestaw_6[[#This Row],[Czas Naprawy]]/(Zestaw_6[[#This Row],[Ilosc Awarii]]+1)</f>
        <v>0.92941176470588238</v>
      </c>
      <c r="Q312">
        <f>(Zestaw_6[[#This Row],[Nominalny Czas Pracy]]-Zestaw_6[[#This Row],[Czas Naprawy]])/(Zestaw_6[[#This Row],[Ilosc Awarii]]+1)</f>
        <v>0.48235294117647054</v>
      </c>
      <c r="R312">
        <f>Zestaw_6[[#This Row],[MTTR]]+Zestaw_6[[#This Row],[MTTF]]</f>
        <v>1.4117647058823528</v>
      </c>
      <c r="S312">
        <f>(Zestaw_6[[#This Row],[Nominalny Czas Pracy]]-Zestaw_6[[#This Row],[Czas Naprawy]])/Zestaw_6[[#This Row],[Nominalny Czas Pracy]]</f>
        <v>0.34166666666666662</v>
      </c>
      <c r="T312">
        <f>($AA$3*Zestaw_6[[#This Row],[Rzeczywista Ilosc Produkcji]])/(Zestaw_6[[#This Row],[Rzeczywisty Czas Pracy]]+1)</f>
        <v>0.61923913043478263</v>
      </c>
      <c r="U312">
        <f>(Zestaw_6[[#This Row],[Rzeczywista Ilosc Produkcji]]-Zestaw_6[[#This Row],[Ilość defektów]])/(Zestaw_6[[#This Row],[Rzeczywista Ilosc Produkcji]]+1)</f>
        <v>0.7655317655317655</v>
      </c>
      <c r="V312">
        <f>Zestaw_6[[#This Row],[D]]*Zestaw_6[[#This Row],[E]]*Zestaw_6[[#This Row],[J]]</f>
        <v>0.16196613514276553</v>
      </c>
    </row>
    <row r="313" spans="1:22" x14ac:dyDescent="0.25">
      <c r="A313" t="s">
        <v>14</v>
      </c>
      <c r="B313" s="1">
        <v>43921</v>
      </c>
      <c r="C313">
        <v>2020</v>
      </c>
      <c r="D313">
        <v>3</v>
      </c>
      <c r="E313">
        <v>14</v>
      </c>
      <c r="F313">
        <v>24</v>
      </c>
      <c r="G313">
        <v>1000</v>
      </c>
      <c r="H313">
        <v>24000</v>
      </c>
      <c r="I313">
        <v>13.92</v>
      </c>
      <c r="J313">
        <v>13922</v>
      </c>
      <c r="K313">
        <v>12189</v>
      </c>
      <c r="L313">
        <v>12189</v>
      </c>
      <c r="M313">
        <v>11</v>
      </c>
      <c r="N313">
        <v>10.08</v>
      </c>
      <c r="O313">
        <f>Zestaw_6[[#This Row],[Rzeczywista Ilosc Produkcji]]-Zestaw_6[[#This Row],[Ilosc Produktow Prawidlowych]]</f>
        <v>0</v>
      </c>
      <c r="P313">
        <f>Zestaw_6[[#This Row],[Czas Naprawy]]/(Zestaw_6[[#This Row],[Ilosc Awarii]]+1)</f>
        <v>0.84</v>
      </c>
      <c r="Q313">
        <f>(Zestaw_6[[#This Row],[Nominalny Czas Pracy]]-Zestaw_6[[#This Row],[Czas Naprawy]])/(Zestaw_6[[#This Row],[Ilosc Awarii]]+1)</f>
        <v>1.1599999999999999</v>
      </c>
      <c r="R313">
        <f>Zestaw_6[[#This Row],[MTTR]]+Zestaw_6[[#This Row],[MTTF]]</f>
        <v>2</v>
      </c>
      <c r="S313">
        <f>(Zestaw_6[[#This Row],[Nominalny Czas Pracy]]-Zestaw_6[[#This Row],[Czas Naprawy]])/Zestaw_6[[#This Row],[Nominalny Czas Pracy]]</f>
        <v>0.57999999999999996</v>
      </c>
      <c r="T313">
        <f>($AA$3*Zestaw_6[[#This Row],[Rzeczywista Ilosc Produkcji]])/(Zestaw_6[[#This Row],[Rzeczywisty Czas Pracy]]+1)</f>
        <v>0.81695710455764081</v>
      </c>
      <c r="U313">
        <f>(Zestaw_6[[#This Row],[Rzeczywista Ilosc Produkcji]]-Zestaw_6[[#This Row],[Ilość defektów]])/(Zestaw_6[[#This Row],[Rzeczywista Ilosc Produkcji]]+1)</f>
        <v>0.99991796554552914</v>
      </c>
      <c r="V313">
        <f>Zestaw_6[[#This Row],[D]]*Zestaw_6[[#This Row],[E]]*Zestaw_6[[#This Row],[J]]</f>
        <v>0.4737962498378005</v>
      </c>
    </row>
    <row r="314" spans="1:22" x14ac:dyDescent="0.25">
      <c r="A314" t="s">
        <v>14</v>
      </c>
      <c r="B314" s="1">
        <v>43922</v>
      </c>
      <c r="C314">
        <v>2020</v>
      </c>
      <c r="D314">
        <v>4</v>
      </c>
      <c r="E314">
        <v>14</v>
      </c>
      <c r="F314">
        <v>24</v>
      </c>
      <c r="G314">
        <v>1000</v>
      </c>
      <c r="H314">
        <v>24000</v>
      </c>
      <c r="I314">
        <v>13.97</v>
      </c>
      <c r="J314">
        <v>13970</v>
      </c>
      <c r="K314">
        <v>0</v>
      </c>
      <c r="L314">
        <v>0</v>
      </c>
      <c r="M314">
        <v>10</v>
      </c>
      <c r="N314">
        <v>10.029999999999999</v>
      </c>
      <c r="O314">
        <f>Zestaw_6[[#This Row],[Rzeczywista Ilosc Produkcji]]-Zestaw_6[[#This Row],[Ilosc Produktow Prawidlowych]]</f>
        <v>0</v>
      </c>
      <c r="P314">
        <f>Zestaw_6[[#This Row],[Czas Naprawy]]/(Zestaw_6[[#This Row],[Ilosc Awarii]]+1)</f>
        <v>0.91181818181818175</v>
      </c>
      <c r="Q314">
        <f>(Zestaw_6[[#This Row],[Nominalny Czas Pracy]]-Zestaw_6[[#This Row],[Czas Naprawy]])/(Zestaw_6[[#This Row],[Ilosc Awarii]]+1)</f>
        <v>1.27</v>
      </c>
      <c r="R314">
        <f>Zestaw_6[[#This Row],[MTTR]]+Zestaw_6[[#This Row],[MTTF]]</f>
        <v>2.1818181818181817</v>
      </c>
      <c r="S314">
        <f>(Zestaw_6[[#This Row],[Nominalny Czas Pracy]]-Zestaw_6[[#This Row],[Czas Naprawy]])/Zestaw_6[[#This Row],[Nominalny Czas Pracy]]</f>
        <v>0.5820833333333334</v>
      </c>
      <c r="T314">
        <f>($AA$3*Zestaw_6[[#This Row],[Rzeczywista Ilosc Produkcji]])/(Zestaw_6[[#This Row],[Rzeczywisty Czas Pracy]]+1)</f>
        <v>0</v>
      </c>
      <c r="U314">
        <f>(Zestaw_6[[#This Row],[Rzeczywista Ilosc Produkcji]]-Zestaw_6[[#This Row],[Ilość defektów]])/(Zestaw_6[[#This Row],[Rzeczywista Ilosc Produkcji]]+1)</f>
        <v>0</v>
      </c>
      <c r="V314">
        <f>Zestaw_6[[#This Row],[D]]*Zestaw_6[[#This Row],[E]]*Zestaw_6[[#This Row],[J]]</f>
        <v>0</v>
      </c>
    </row>
    <row r="315" spans="1:22" x14ac:dyDescent="0.25">
      <c r="A315" t="s">
        <v>14</v>
      </c>
      <c r="B315" s="1">
        <v>43923</v>
      </c>
      <c r="C315">
        <v>2020</v>
      </c>
      <c r="D315">
        <v>4</v>
      </c>
      <c r="E315">
        <v>14</v>
      </c>
      <c r="F315">
        <v>24</v>
      </c>
      <c r="G315">
        <v>1000</v>
      </c>
      <c r="H315">
        <v>24000</v>
      </c>
      <c r="I315">
        <v>24</v>
      </c>
      <c r="J315">
        <v>24000</v>
      </c>
      <c r="K315">
        <v>18530</v>
      </c>
      <c r="L315">
        <v>16222</v>
      </c>
      <c r="M315">
        <v>0</v>
      </c>
      <c r="N315">
        <v>0</v>
      </c>
      <c r="O315">
        <f>Zestaw_6[[#This Row],[Rzeczywista Ilosc Produkcji]]-Zestaw_6[[#This Row],[Ilosc Produktow Prawidlowych]]</f>
        <v>2308</v>
      </c>
      <c r="P315">
        <f>Zestaw_6[[#This Row],[Czas Naprawy]]/(Zestaw_6[[#This Row],[Ilosc Awarii]]+1)</f>
        <v>0</v>
      </c>
      <c r="Q315">
        <f>(Zestaw_6[[#This Row],[Nominalny Czas Pracy]]-Zestaw_6[[#This Row],[Czas Naprawy]])/(Zestaw_6[[#This Row],[Ilosc Awarii]]+1)</f>
        <v>24</v>
      </c>
      <c r="R315">
        <f>Zestaw_6[[#This Row],[MTTR]]+Zestaw_6[[#This Row],[MTTF]]</f>
        <v>24</v>
      </c>
      <c r="S315">
        <f>(Zestaw_6[[#This Row],[Nominalny Czas Pracy]]-Zestaw_6[[#This Row],[Czas Naprawy]])/Zestaw_6[[#This Row],[Nominalny Czas Pracy]]</f>
        <v>1</v>
      </c>
      <c r="T315">
        <f>($AA$3*Zestaw_6[[#This Row],[Rzeczywista Ilosc Produkcji]])/(Zestaw_6[[#This Row],[Rzeczywisty Czas Pracy]]+1)</f>
        <v>0.74120000000000008</v>
      </c>
      <c r="U315">
        <f>(Zestaw_6[[#This Row],[Rzeczywista Ilosc Produkcji]]-Zestaw_6[[#This Row],[Ilość defektów]])/(Zestaw_6[[#This Row],[Rzeczywista Ilosc Produkcji]]+1)</f>
        <v>0.8753979817602936</v>
      </c>
      <c r="V315">
        <f>Zestaw_6[[#This Row],[D]]*Zestaw_6[[#This Row],[E]]*Zestaw_6[[#This Row],[J]]</f>
        <v>0.64884498408072966</v>
      </c>
    </row>
    <row r="316" spans="1:22" x14ac:dyDescent="0.25">
      <c r="A316" t="s">
        <v>14</v>
      </c>
      <c r="B316" s="1">
        <v>43924</v>
      </c>
      <c r="C316">
        <v>2020</v>
      </c>
      <c r="D316">
        <v>4</v>
      </c>
      <c r="E316">
        <v>14</v>
      </c>
      <c r="F316">
        <v>24</v>
      </c>
      <c r="G316">
        <v>1000</v>
      </c>
      <c r="H316">
        <v>24000</v>
      </c>
      <c r="I316">
        <v>0</v>
      </c>
      <c r="J316">
        <v>0</v>
      </c>
      <c r="K316">
        <v>0</v>
      </c>
      <c r="L316">
        <v>0</v>
      </c>
      <c r="M316">
        <v>24</v>
      </c>
      <c r="N316">
        <v>24</v>
      </c>
      <c r="O316">
        <f>Zestaw_6[[#This Row],[Rzeczywista Ilosc Produkcji]]-Zestaw_6[[#This Row],[Ilosc Produktow Prawidlowych]]</f>
        <v>0</v>
      </c>
      <c r="P316">
        <f>Zestaw_6[[#This Row],[Czas Naprawy]]/(Zestaw_6[[#This Row],[Ilosc Awarii]]+1)</f>
        <v>0.96</v>
      </c>
      <c r="Q316">
        <f>(Zestaw_6[[#This Row],[Nominalny Czas Pracy]]-Zestaw_6[[#This Row],[Czas Naprawy]])/(Zestaw_6[[#This Row],[Ilosc Awarii]]+1)</f>
        <v>0</v>
      </c>
      <c r="R316">
        <f>Zestaw_6[[#This Row],[MTTR]]+Zestaw_6[[#This Row],[MTTF]]</f>
        <v>0.96</v>
      </c>
      <c r="S316">
        <f>(Zestaw_6[[#This Row],[Nominalny Czas Pracy]]-Zestaw_6[[#This Row],[Czas Naprawy]])/Zestaw_6[[#This Row],[Nominalny Czas Pracy]]</f>
        <v>0</v>
      </c>
      <c r="T316">
        <f>($AA$3*Zestaw_6[[#This Row],[Rzeczywista Ilosc Produkcji]])/(Zestaw_6[[#This Row],[Rzeczywisty Czas Pracy]]+1)</f>
        <v>0</v>
      </c>
      <c r="U316">
        <f>(Zestaw_6[[#This Row],[Rzeczywista Ilosc Produkcji]]-Zestaw_6[[#This Row],[Ilość defektów]])/(Zestaw_6[[#This Row],[Rzeczywista Ilosc Produkcji]]+1)</f>
        <v>0</v>
      </c>
      <c r="V316">
        <f>Zestaw_6[[#This Row],[D]]*Zestaw_6[[#This Row],[E]]*Zestaw_6[[#This Row],[J]]</f>
        <v>0</v>
      </c>
    </row>
    <row r="317" spans="1:22" x14ac:dyDescent="0.25">
      <c r="A317" t="s">
        <v>14</v>
      </c>
      <c r="B317" s="1">
        <v>43927</v>
      </c>
      <c r="C317">
        <v>2020</v>
      </c>
      <c r="D317">
        <v>4</v>
      </c>
      <c r="E317">
        <v>15</v>
      </c>
      <c r="F317">
        <v>24</v>
      </c>
      <c r="G317">
        <v>1000</v>
      </c>
      <c r="H317">
        <v>24000</v>
      </c>
      <c r="I317">
        <v>10.4</v>
      </c>
      <c r="J317">
        <v>10401</v>
      </c>
      <c r="K317">
        <v>8022</v>
      </c>
      <c r="L317">
        <v>6089</v>
      </c>
      <c r="M317">
        <v>13</v>
      </c>
      <c r="N317">
        <v>13.6</v>
      </c>
      <c r="O317">
        <f>Zestaw_6[[#This Row],[Rzeczywista Ilosc Produkcji]]-Zestaw_6[[#This Row],[Ilosc Produktow Prawidlowych]]</f>
        <v>1933</v>
      </c>
      <c r="P317">
        <f>Zestaw_6[[#This Row],[Czas Naprawy]]/(Zestaw_6[[#This Row],[Ilosc Awarii]]+1)</f>
        <v>0.97142857142857142</v>
      </c>
      <c r="Q317">
        <f>(Zestaw_6[[#This Row],[Nominalny Czas Pracy]]-Zestaw_6[[#This Row],[Czas Naprawy]])/(Zestaw_6[[#This Row],[Ilosc Awarii]]+1)</f>
        <v>0.74285714285714288</v>
      </c>
      <c r="R317">
        <f>Zestaw_6[[#This Row],[MTTR]]+Zestaw_6[[#This Row],[MTTF]]</f>
        <v>1.7142857142857144</v>
      </c>
      <c r="S317">
        <f>(Zestaw_6[[#This Row],[Nominalny Czas Pracy]]-Zestaw_6[[#This Row],[Czas Naprawy]])/Zestaw_6[[#This Row],[Nominalny Czas Pracy]]</f>
        <v>0.43333333333333335</v>
      </c>
      <c r="T317">
        <f>($AA$3*Zestaw_6[[#This Row],[Rzeczywista Ilosc Produkcji]])/(Zestaw_6[[#This Row],[Rzeczywisty Czas Pracy]]+1)</f>
        <v>0.7036842105263158</v>
      </c>
      <c r="U317">
        <f>(Zestaw_6[[#This Row],[Rzeczywista Ilosc Produkcji]]-Zestaw_6[[#This Row],[Ilość defektów]])/(Zestaw_6[[#This Row],[Rzeczywista Ilosc Produkcji]]+1)</f>
        <v>0.75894303876355473</v>
      </c>
      <c r="V317">
        <f>Zestaw_6[[#This Row],[D]]*Zestaw_6[[#This Row],[E]]*Zestaw_6[[#This Row],[J]]</f>
        <v>0.23142436766226923</v>
      </c>
    </row>
    <row r="318" spans="1:22" x14ac:dyDescent="0.25">
      <c r="A318" t="s">
        <v>14</v>
      </c>
      <c r="B318" s="1">
        <v>43928</v>
      </c>
      <c r="C318">
        <v>2020</v>
      </c>
      <c r="D318">
        <v>4</v>
      </c>
      <c r="E318">
        <v>15</v>
      </c>
      <c r="F318">
        <v>24</v>
      </c>
      <c r="G318">
        <v>1000</v>
      </c>
      <c r="H318">
        <v>24000</v>
      </c>
      <c r="I318">
        <v>8.19</v>
      </c>
      <c r="J318">
        <v>8195</v>
      </c>
      <c r="K318">
        <v>6867</v>
      </c>
      <c r="L318">
        <v>6867</v>
      </c>
      <c r="M318">
        <v>15</v>
      </c>
      <c r="N318">
        <v>15.81</v>
      </c>
      <c r="O318">
        <f>Zestaw_6[[#This Row],[Rzeczywista Ilosc Produkcji]]-Zestaw_6[[#This Row],[Ilosc Produktow Prawidlowych]]</f>
        <v>0</v>
      </c>
      <c r="P318">
        <f>Zestaw_6[[#This Row],[Czas Naprawy]]/(Zestaw_6[[#This Row],[Ilosc Awarii]]+1)</f>
        <v>0.98812500000000003</v>
      </c>
      <c r="Q318">
        <f>(Zestaw_6[[#This Row],[Nominalny Czas Pracy]]-Zestaw_6[[#This Row],[Czas Naprawy]])/(Zestaw_6[[#This Row],[Ilosc Awarii]]+1)</f>
        <v>0.51187499999999997</v>
      </c>
      <c r="R318">
        <f>Zestaw_6[[#This Row],[MTTR]]+Zestaw_6[[#This Row],[MTTF]]</f>
        <v>1.5</v>
      </c>
      <c r="S318">
        <f>(Zestaw_6[[#This Row],[Nominalny Czas Pracy]]-Zestaw_6[[#This Row],[Czas Naprawy]])/Zestaw_6[[#This Row],[Nominalny Czas Pracy]]</f>
        <v>0.34125</v>
      </c>
      <c r="T318">
        <f>($AA$3*Zestaw_6[[#This Row],[Rzeczywista Ilosc Produkcji]])/(Zestaw_6[[#This Row],[Rzeczywisty Czas Pracy]]+1)</f>
        <v>0.74722524483133845</v>
      </c>
      <c r="U318">
        <f>(Zestaw_6[[#This Row],[Rzeczywista Ilosc Produkcji]]-Zestaw_6[[#This Row],[Ilość defektów]])/(Zestaw_6[[#This Row],[Rzeczywista Ilosc Produkcji]]+1)</f>
        <v>0.99985439720442637</v>
      </c>
      <c r="V318">
        <f>Zestaw_6[[#This Row],[D]]*Zestaw_6[[#This Row],[E]]*Zestaw_6[[#This Row],[J]]</f>
        <v>0.25495348745233448</v>
      </c>
    </row>
    <row r="319" spans="1:22" x14ac:dyDescent="0.25">
      <c r="A319" t="s">
        <v>14</v>
      </c>
      <c r="B319" s="1">
        <v>43929</v>
      </c>
      <c r="C319">
        <v>2020</v>
      </c>
      <c r="D319">
        <v>4</v>
      </c>
      <c r="E319">
        <v>15</v>
      </c>
      <c r="F319">
        <v>24</v>
      </c>
      <c r="G319">
        <v>1000</v>
      </c>
      <c r="H319">
        <v>24000</v>
      </c>
      <c r="I319">
        <v>10.54</v>
      </c>
      <c r="J319">
        <v>10538</v>
      </c>
      <c r="K319">
        <v>9877</v>
      </c>
      <c r="L319">
        <v>8147</v>
      </c>
      <c r="M319">
        <v>12</v>
      </c>
      <c r="N319">
        <v>13.46</v>
      </c>
      <c r="O319">
        <f>Zestaw_6[[#This Row],[Rzeczywista Ilosc Produkcji]]-Zestaw_6[[#This Row],[Ilosc Produktow Prawidlowych]]</f>
        <v>1730</v>
      </c>
      <c r="P319">
        <f>Zestaw_6[[#This Row],[Czas Naprawy]]/(Zestaw_6[[#This Row],[Ilosc Awarii]]+1)</f>
        <v>1.0353846153846153</v>
      </c>
      <c r="Q319">
        <f>(Zestaw_6[[#This Row],[Nominalny Czas Pracy]]-Zestaw_6[[#This Row],[Czas Naprawy]])/(Zestaw_6[[#This Row],[Ilosc Awarii]]+1)</f>
        <v>0.81076923076923069</v>
      </c>
      <c r="R319">
        <f>Zestaw_6[[#This Row],[MTTR]]+Zestaw_6[[#This Row],[MTTF]]</f>
        <v>1.846153846153846</v>
      </c>
      <c r="S319">
        <f>(Zestaw_6[[#This Row],[Nominalny Czas Pracy]]-Zestaw_6[[#This Row],[Czas Naprawy]])/Zestaw_6[[#This Row],[Nominalny Czas Pracy]]</f>
        <v>0.43916666666666665</v>
      </c>
      <c r="T319">
        <f>($AA$3*Zestaw_6[[#This Row],[Rzeczywista Ilosc Produkcji]])/(Zestaw_6[[#This Row],[Rzeczywisty Czas Pracy]]+1)</f>
        <v>0.85589254766031209</v>
      </c>
      <c r="U319">
        <f>(Zestaw_6[[#This Row],[Rzeczywista Ilosc Produkcji]]-Zestaw_6[[#This Row],[Ilość defektów]])/(Zestaw_6[[#This Row],[Rzeczywista Ilosc Produkcji]]+1)</f>
        <v>0.82476209759060537</v>
      </c>
      <c r="V319">
        <f>Zestaw_6[[#This Row],[D]]*Zestaw_6[[#This Row],[E]]*Zestaw_6[[#This Row],[J]]</f>
        <v>0.31001114604091351</v>
      </c>
    </row>
    <row r="320" spans="1:22" x14ac:dyDescent="0.25">
      <c r="A320" t="s">
        <v>14</v>
      </c>
      <c r="B320" s="1">
        <v>43930</v>
      </c>
      <c r="C320">
        <v>2020</v>
      </c>
      <c r="D320">
        <v>4</v>
      </c>
      <c r="E320">
        <v>15</v>
      </c>
      <c r="F320">
        <v>24</v>
      </c>
      <c r="G320">
        <v>1000</v>
      </c>
      <c r="H320">
        <v>24000</v>
      </c>
      <c r="I320">
        <v>7.67</v>
      </c>
      <c r="J320">
        <v>7675</v>
      </c>
      <c r="K320">
        <v>7675</v>
      </c>
      <c r="L320">
        <v>6123</v>
      </c>
      <c r="M320">
        <v>14</v>
      </c>
      <c r="N320">
        <v>16.329999999999998</v>
      </c>
      <c r="O320">
        <f>Zestaw_6[[#This Row],[Rzeczywista Ilosc Produkcji]]-Zestaw_6[[#This Row],[Ilosc Produktow Prawidlowych]]</f>
        <v>1552</v>
      </c>
      <c r="P320">
        <f>Zestaw_6[[#This Row],[Czas Naprawy]]/(Zestaw_6[[#This Row],[Ilosc Awarii]]+1)</f>
        <v>1.0886666666666664</v>
      </c>
      <c r="Q320">
        <f>(Zestaw_6[[#This Row],[Nominalny Czas Pracy]]-Zestaw_6[[#This Row],[Czas Naprawy]])/(Zestaw_6[[#This Row],[Ilosc Awarii]]+1)</f>
        <v>0.51133333333333342</v>
      </c>
      <c r="R320">
        <f>Zestaw_6[[#This Row],[MTTR]]+Zestaw_6[[#This Row],[MTTF]]</f>
        <v>1.5999999999999999</v>
      </c>
      <c r="S320">
        <f>(Zestaw_6[[#This Row],[Nominalny Czas Pracy]]-Zestaw_6[[#This Row],[Czas Naprawy]])/Zestaw_6[[#This Row],[Nominalny Czas Pracy]]</f>
        <v>0.31958333333333339</v>
      </c>
      <c r="T320">
        <f>($AA$3*Zestaw_6[[#This Row],[Rzeczywista Ilosc Produkcji]])/(Zestaw_6[[#This Row],[Rzeczywisty Czas Pracy]]+1)</f>
        <v>0.88523644752018449</v>
      </c>
      <c r="U320">
        <f>(Zestaw_6[[#This Row],[Rzeczywista Ilosc Produkcji]]-Zestaw_6[[#This Row],[Ilość defektów]])/(Zestaw_6[[#This Row],[Rzeczywista Ilosc Produkcji]]+1)</f>
        <v>0.79768108389786352</v>
      </c>
      <c r="V320">
        <f>Zestaw_6[[#This Row],[D]]*Zestaw_6[[#This Row],[E]]*Zestaw_6[[#This Row],[J]]</f>
        <v>0.22566941458134618</v>
      </c>
    </row>
    <row r="321" spans="1:22" x14ac:dyDescent="0.25">
      <c r="A321" t="s">
        <v>14</v>
      </c>
      <c r="B321" s="1">
        <v>43931</v>
      </c>
      <c r="C321">
        <v>2020</v>
      </c>
      <c r="D321">
        <v>4</v>
      </c>
      <c r="E321">
        <v>15</v>
      </c>
      <c r="F321">
        <v>24</v>
      </c>
      <c r="G321">
        <v>1000</v>
      </c>
      <c r="H321">
        <v>24000</v>
      </c>
      <c r="I321">
        <v>0</v>
      </c>
      <c r="J321">
        <v>0</v>
      </c>
      <c r="K321">
        <v>0</v>
      </c>
      <c r="L321">
        <v>0</v>
      </c>
      <c r="M321">
        <v>24</v>
      </c>
      <c r="N321">
        <v>24</v>
      </c>
      <c r="O321">
        <f>Zestaw_6[[#This Row],[Rzeczywista Ilosc Produkcji]]-Zestaw_6[[#This Row],[Ilosc Produktow Prawidlowych]]</f>
        <v>0</v>
      </c>
      <c r="P321">
        <f>Zestaw_6[[#This Row],[Czas Naprawy]]/(Zestaw_6[[#This Row],[Ilosc Awarii]]+1)</f>
        <v>0.96</v>
      </c>
      <c r="Q321">
        <f>(Zestaw_6[[#This Row],[Nominalny Czas Pracy]]-Zestaw_6[[#This Row],[Czas Naprawy]])/(Zestaw_6[[#This Row],[Ilosc Awarii]]+1)</f>
        <v>0</v>
      </c>
      <c r="R321">
        <f>Zestaw_6[[#This Row],[MTTR]]+Zestaw_6[[#This Row],[MTTF]]</f>
        <v>0.96</v>
      </c>
      <c r="S321">
        <f>(Zestaw_6[[#This Row],[Nominalny Czas Pracy]]-Zestaw_6[[#This Row],[Czas Naprawy]])/Zestaw_6[[#This Row],[Nominalny Czas Pracy]]</f>
        <v>0</v>
      </c>
      <c r="T321">
        <f>($AA$3*Zestaw_6[[#This Row],[Rzeczywista Ilosc Produkcji]])/(Zestaw_6[[#This Row],[Rzeczywisty Czas Pracy]]+1)</f>
        <v>0</v>
      </c>
      <c r="U321">
        <f>(Zestaw_6[[#This Row],[Rzeczywista Ilosc Produkcji]]-Zestaw_6[[#This Row],[Ilość defektów]])/(Zestaw_6[[#This Row],[Rzeczywista Ilosc Produkcji]]+1)</f>
        <v>0</v>
      </c>
      <c r="V321">
        <f>Zestaw_6[[#This Row],[D]]*Zestaw_6[[#This Row],[E]]*Zestaw_6[[#This Row],[J]]</f>
        <v>0</v>
      </c>
    </row>
    <row r="322" spans="1:22" x14ac:dyDescent="0.25">
      <c r="A322" t="s">
        <v>14</v>
      </c>
      <c r="B322" s="1">
        <v>43935</v>
      </c>
      <c r="C322">
        <v>2020</v>
      </c>
      <c r="D322">
        <v>4</v>
      </c>
      <c r="E322">
        <v>16</v>
      </c>
      <c r="F322">
        <v>24</v>
      </c>
      <c r="G322">
        <v>1000</v>
      </c>
      <c r="H322">
        <v>24000</v>
      </c>
      <c r="I322">
        <v>6.1</v>
      </c>
      <c r="J322">
        <v>6099</v>
      </c>
      <c r="K322">
        <v>4756</v>
      </c>
      <c r="L322">
        <v>4189</v>
      </c>
      <c r="M322">
        <v>17</v>
      </c>
      <c r="N322">
        <v>17.899999999999999</v>
      </c>
      <c r="O322">
        <f>Zestaw_6[[#This Row],[Rzeczywista Ilosc Produkcji]]-Zestaw_6[[#This Row],[Ilosc Produktow Prawidlowych]]</f>
        <v>567</v>
      </c>
      <c r="P322">
        <f>Zestaw_6[[#This Row],[Czas Naprawy]]/(Zestaw_6[[#This Row],[Ilosc Awarii]]+1)</f>
        <v>0.99444444444444435</v>
      </c>
      <c r="Q322">
        <f>(Zestaw_6[[#This Row],[Nominalny Czas Pracy]]-Zestaw_6[[#This Row],[Czas Naprawy]])/(Zestaw_6[[#This Row],[Ilosc Awarii]]+1)</f>
        <v>0.33888888888888896</v>
      </c>
      <c r="R322">
        <f>Zestaw_6[[#This Row],[MTTR]]+Zestaw_6[[#This Row],[MTTF]]</f>
        <v>1.3333333333333333</v>
      </c>
      <c r="S322">
        <f>(Zestaw_6[[#This Row],[Nominalny Czas Pracy]]-Zestaw_6[[#This Row],[Czas Naprawy]])/Zestaw_6[[#This Row],[Nominalny Czas Pracy]]</f>
        <v>0.25416666666666671</v>
      </c>
      <c r="T322">
        <f>($AA$3*Zestaw_6[[#This Row],[Rzeczywista Ilosc Produkcji]])/(Zestaw_6[[#This Row],[Rzeczywisty Czas Pracy]]+1)</f>
        <v>0.66985915492957748</v>
      </c>
      <c r="U322">
        <f>(Zestaw_6[[#This Row],[Rzeczywista Ilosc Produkcji]]-Zestaw_6[[#This Row],[Ilość defektów]])/(Zestaw_6[[#This Row],[Rzeczywista Ilosc Produkcji]]+1)</f>
        <v>0.88059701492537312</v>
      </c>
      <c r="V322">
        <f>Zestaw_6[[#This Row],[D]]*Zestaw_6[[#This Row],[E]]*Zestaw_6[[#This Row],[J]]</f>
        <v>0.14992680961390234</v>
      </c>
    </row>
    <row r="323" spans="1:22" x14ac:dyDescent="0.25">
      <c r="A323" t="s">
        <v>14</v>
      </c>
      <c r="B323" s="1">
        <v>43936</v>
      </c>
      <c r="C323">
        <v>2020</v>
      </c>
      <c r="D323">
        <v>4</v>
      </c>
      <c r="E323">
        <v>16</v>
      </c>
      <c r="F323">
        <v>24</v>
      </c>
      <c r="G323">
        <v>1000</v>
      </c>
      <c r="H323">
        <v>24000</v>
      </c>
      <c r="I323">
        <v>9.56</v>
      </c>
      <c r="J323">
        <v>9561</v>
      </c>
      <c r="K323">
        <v>8880</v>
      </c>
      <c r="L323">
        <v>7800</v>
      </c>
      <c r="M323">
        <v>13</v>
      </c>
      <c r="N323">
        <v>14.44</v>
      </c>
      <c r="O323">
        <f>Zestaw_6[[#This Row],[Rzeczywista Ilosc Produkcji]]-Zestaw_6[[#This Row],[Ilosc Produktow Prawidlowych]]</f>
        <v>1080</v>
      </c>
      <c r="P323">
        <f>Zestaw_6[[#This Row],[Czas Naprawy]]/(Zestaw_6[[#This Row],[Ilosc Awarii]]+1)</f>
        <v>1.0314285714285714</v>
      </c>
      <c r="Q323">
        <f>(Zestaw_6[[#This Row],[Nominalny Czas Pracy]]-Zestaw_6[[#This Row],[Czas Naprawy]])/(Zestaw_6[[#This Row],[Ilosc Awarii]]+1)</f>
        <v>0.68285714285714294</v>
      </c>
      <c r="R323">
        <f>Zestaw_6[[#This Row],[MTTR]]+Zestaw_6[[#This Row],[MTTF]]</f>
        <v>1.7142857142857144</v>
      </c>
      <c r="S323">
        <f>(Zestaw_6[[#This Row],[Nominalny Czas Pracy]]-Zestaw_6[[#This Row],[Czas Naprawy]])/Zestaw_6[[#This Row],[Nominalny Czas Pracy]]</f>
        <v>0.39833333333333337</v>
      </c>
      <c r="T323">
        <f>($AA$3*Zestaw_6[[#This Row],[Rzeczywista Ilosc Produkcji]])/(Zestaw_6[[#This Row],[Rzeczywisty Czas Pracy]]+1)</f>
        <v>0.84090909090909094</v>
      </c>
      <c r="U323">
        <f>(Zestaw_6[[#This Row],[Rzeczywista Ilosc Produkcji]]-Zestaw_6[[#This Row],[Ilość defektów]])/(Zestaw_6[[#This Row],[Rzeczywista Ilosc Produkcji]]+1)</f>
        <v>0.87827947303231613</v>
      </c>
      <c r="V323">
        <f>Zestaw_6[[#This Row],[D]]*Zestaw_6[[#This Row],[E]]*Zestaw_6[[#This Row],[J]]</f>
        <v>0.29419035530396864</v>
      </c>
    </row>
    <row r="324" spans="1:22" x14ac:dyDescent="0.25">
      <c r="A324" t="s">
        <v>14</v>
      </c>
      <c r="B324" s="1">
        <v>43937</v>
      </c>
      <c r="C324">
        <v>2020</v>
      </c>
      <c r="D324">
        <v>4</v>
      </c>
      <c r="E324">
        <v>16</v>
      </c>
      <c r="F324">
        <v>24</v>
      </c>
      <c r="G324">
        <v>1000</v>
      </c>
      <c r="H324">
        <v>24000</v>
      </c>
      <c r="I324">
        <v>5.82</v>
      </c>
      <c r="J324">
        <v>5818</v>
      </c>
      <c r="K324">
        <v>4350</v>
      </c>
      <c r="L324">
        <v>4350</v>
      </c>
      <c r="M324">
        <v>17</v>
      </c>
      <c r="N324">
        <v>18.18</v>
      </c>
      <c r="O324">
        <f>Zestaw_6[[#This Row],[Rzeczywista Ilosc Produkcji]]-Zestaw_6[[#This Row],[Ilosc Produktow Prawidlowych]]</f>
        <v>0</v>
      </c>
      <c r="P324">
        <f>Zestaw_6[[#This Row],[Czas Naprawy]]/(Zestaw_6[[#This Row],[Ilosc Awarii]]+1)</f>
        <v>1.01</v>
      </c>
      <c r="Q324">
        <f>(Zestaw_6[[#This Row],[Nominalny Czas Pracy]]-Zestaw_6[[#This Row],[Czas Naprawy]])/(Zestaw_6[[#This Row],[Ilosc Awarii]]+1)</f>
        <v>0.32333333333333336</v>
      </c>
      <c r="R324">
        <f>Zestaw_6[[#This Row],[MTTR]]+Zestaw_6[[#This Row],[MTTF]]</f>
        <v>1.3333333333333335</v>
      </c>
      <c r="S324">
        <f>(Zestaw_6[[#This Row],[Nominalny Czas Pracy]]-Zestaw_6[[#This Row],[Czas Naprawy]])/Zestaw_6[[#This Row],[Nominalny Czas Pracy]]</f>
        <v>0.24250000000000002</v>
      </c>
      <c r="T324">
        <f>($AA$3*Zestaw_6[[#This Row],[Rzeczywista Ilosc Produkcji]])/(Zestaw_6[[#This Row],[Rzeczywisty Czas Pracy]]+1)</f>
        <v>0.63782991202346051</v>
      </c>
      <c r="U324">
        <f>(Zestaw_6[[#This Row],[Rzeczywista Ilosc Produkcji]]-Zestaw_6[[#This Row],[Ilość defektów]])/(Zestaw_6[[#This Row],[Rzeczywista Ilosc Produkcji]]+1)</f>
        <v>0.99977016777752237</v>
      </c>
      <c r="V324">
        <f>Zestaw_6[[#This Row],[D]]*Zestaw_6[[#This Row],[E]]*Zestaw_6[[#This Row],[J]]</f>
        <v>0.15463820465312525</v>
      </c>
    </row>
    <row r="325" spans="1:22" x14ac:dyDescent="0.25">
      <c r="A325" t="s">
        <v>14</v>
      </c>
      <c r="B325" s="1">
        <v>43938</v>
      </c>
      <c r="C325">
        <v>2020</v>
      </c>
      <c r="D325">
        <v>4</v>
      </c>
      <c r="E325">
        <v>16</v>
      </c>
      <c r="F325">
        <v>24</v>
      </c>
      <c r="G325">
        <v>1000</v>
      </c>
      <c r="H325">
        <v>24000</v>
      </c>
      <c r="I325">
        <v>12.1</v>
      </c>
      <c r="J325">
        <v>12103</v>
      </c>
      <c r="K325">
        <v>9408</v>
      </c>
      <c r="L325">
        <v>7857</v>
      </c>
      <c r="M325">
        <v>12</v>
      </c>
      <c r="N325">
        <v>11.9</v>
      </c>
      <c r="O325">
        <f>Zestaw_6[[#This Row],[Rzeczywista Ilosc Produkcji]]-Zestaw_6[[#This Row],[Ilosc Produktow Prawidlowych]]</f>
        <v>1551</v>
      </c>
      <c r="P325">
        <f>Zestaw_6[[#This Row],[Czas Naprawy]]/(Zestaw_6[[#This Row],[Ilosc Awarii]]+1)</f>
        <v>0.91538461538461546</v>
      </c>
      <c r="Q325">
        <f>(Zestaw_6[[#This Row],[Nominalny Czas Pracy]]-Zestaw_6[[#This Row],[Czas Naprawy]])/(Zestaw_6[[#This Row],[Ilosc Awarii]]+1)</f>
        <v>0.93076923076923079</v>
      </c>
      <c r="R325">
        <f>Zestaw_6[[#This Row],[MTTR]]+Zestaw_6[[#This Row],[MTTF]]</f>
        <v>1.8461538461538463</v>
      </c>
      <c r="S325">
        <f>(Zestaw_6[[#This Row],[Nominalny Czas Pracy]]-Zestaw_6[[#This Row],[Czas Naprawy]])/Zestaw_6[[#This Row],[Nominalny Czas Pracy]]</f>
        <v>0.50416666666666665</v>
      </c>
      <c r="T325">
        <f>($AA$3*Zestaw_6[[#This Row],[Rzeczywista Ilosc Produkcji]])/(Zestaw_6[[#This Row],[Rzeczywisty Czas Pracy]]+1)</f>
        <v>0.71816793893129771</v>
      </c>
      <c r="U325">
        <f>(Zestaw_6[[#This Row],[Rzeczywista Ilosc Produkcji]]-Zestaw_6[[#This Row],[Ilość defektów]])/(Zestaw_6[[#This Row],[Rzeczywista Ilosc Produkcji]]+1)</f>
        <v>0.83505154639175261</v>
      </c>
      <c r="V325">
        <f>Zestaw_6[[#This Row],[D]]*Zestaw_6[[#This Row],[E]]*Zestaw_6[[#This Row],[J]]</f>
        <v>0.30235240418666876</v>
      </c>
    </row>
    <row r="326" spans="1:22" x14ac:dyDescent="0.25">
      <c r="A326" t="s">
        <v>14</v>
      </c>
      <c r="B326" s="1">
        <v>43941</v>
      </c>
      <c r="C326">
        <v>2020</v>
      </c>
      <c r="D326">
        <v>4</v>
      </c>
      <c r="E326">
        <v>17</v>
      </c>
      <c r="F326">
        <v>24</v>
      </c>
      <c r="G326">
        <v>1000</v>
      </c>
      <c r="H326">
        <v>24000</v>
      </c>
      <c r="I326">
        <v>9.56</v>
      </c>
      <c r="J326">
        <v>9560</v>
      </c>
      <c r="K326">
        <v>8267</v>
      </c>
      <c r="L326">
        <v>6323</v>
      </c>
      <c r="M326">
        <v>14</v>
      </c>
      <c r="N326">
        <v>14.44</v>
      </c>
      <c r="O326">
        <f>Zestaw_6[[#This Row],[Rzeczywista Ilosc Produkcji]]-Zestaw_6[[#This Row],[Ilosc Produktow Prawidlowych]]</f>
        <v>1944</v>
      </c>
      <c r="P326">
        <f>Zestaw_6[[#This Row],[Czas Naprawy]]/(Zestaw_6[[#This Row],[Ilosc Awarii]]+1)</f>
        <v>0.96266666666666667</v>
      </c>
      <c r="Q326">
        <f>(Zestaw_6[[#This Row],[Nominalny Czas Pracy]]-Zestaw_6[[#This Row],[Czas Naprawy]])/(Zestaw_6[[#This Row],[Ilosc Awarii]]+1)</f>
        <v>0.63733333333333342</v>
      </c>
      <c r="R326">
        <f>Zestaw_6[[#This Row],[MTTR]]+Zestaw_6[[#This Row],[MTTF]]</f>
        <v>1.6</v>
      </c>
      <c r="S326">
        <f>(Zestaw_6[[#This Row],[Nominalny Czas Pracy]]-Zestaw_6[[#This Row],[Czas Naprawy]])/Zestaw_6[[#This Row],[Nominalny Czas Pracy]]</f>
        <v>0.39833333333333337</v>
      </c>
      <c r="T326">
        <f>($AA$3*Zestaw_6[[#This Row],[Rzeczywista Ilosc Produkcji]])/(Zestaw_6[[#This Row],[Rzeczywisty Czas Pracy]]+1)</f>
        <v>0.78285984848484835</v>
      </c>
      <c r="U326">
        <f>(Zestaw_6[[#This Row],[Rzeczywista Ilosc Produkcji]]-Zestaw_6[[#This Row],[Ilość defektów]])/(Zestaw_6[[#This Row],[Rzeczywista Ilosc Produkcji]]+1)</f>
        <v>0.76475568456700527</v>
      </c>
      <c r="V326">
        <f>Zestaw_6[[#This Row],[D]]*Zestaw_6[[#This Row],[E]]*Zestaw_6[[#This Row],[J]]</f>
        <v>0.23848078020697416</v>
      </c>
    </row>
    <row r="327" spans="1:22" x14ac:dyDescent="0.25">
      <c r="A327" t="s">
        <v>14</v>
      </c>
      <c r="B327" s="1">
        <v>43942</v>
      </c>
      <c r="C327">
        <v>2020</v>
      </c>
      <c r="D327">
        <v>4</v>
      </c>
      <c r="E327">
        <v>17</v>
      </c>
      <c r="F327">
        <v>24</v>
      </c>
      <c r="G327">
        <v>1000</v>
      </c>
      <c r="H327">
        <v>24000</v>
      </c>
      <c r="I327">
        <v>0</v>
      </c>
      <c r="J327">
        <v>0</v>
      </c>
      <c r="K327">
        <v>0</v>
      </c>
      <c r="L327">
        <v>0</v>
      </c>
      <c r="M327">
        <v>21</v>
      </c>
      <c r="N327">
        <v>24</v>
      </c>
      <c r="O327">
        <f>Zestaw_6[[#This Row],[Rzeczywista Ilosc Produkcji]]-Zestaw_6[[#This Row],[Ilosc Produktow Prawidlowych]]</f>
        <v>0</v>
      </c>
      <c r="P327">
        <f>Zestaw_6[[#This Row],[Czas Naprawy]]/(Zestaw_6[[#This Row],[Ilosc Awarii]]+1)</f>
        <v>1.0909090909090908</v>
      </c>
      <c r="Q327">
        <f>(Zestaw_6[[#This Row],[Nominalny Czas Pracy]]-Zestaw_6[[#This Row],[Czas Naprawy]])/(Zestaw_6[[#This Row],[Ilosc Awarii]]+1)</f>
        <v>0</v>
      </c>
      <c r="R327">
        <f>Zestaw_6[[#This Row],[MTTR]]+Zestaw_6[[#This Row],[MTTF]]</f>
        <v>1.0909090909090908</v>
      </c>
      <c r="S327">
        <f>(Zestaw_6[[#This Row],[Nominalny Czas Pracy]]-Zestaw_6[[#This Row],[Czas Naprawy]])/Zestaw_6[[#This Row],[Nominalny Czas Pracy]]</f>
        <v>0</v>
      </c>
      <c r="T327">
        <f>($AA$3*Zestaw_6[[#This Row],[Rzeczywista Ilosc Produkcji]])/(Zestaw_6[[#This Row],[Rzeczywisty Czas Pracy]]+1)</f>
        <v>0</v>
      </c>
      <c r="U327">
        <f>(Zestaw_6[[#This Row],[Rzeczywista Ilosc Produkcji]]-Zestaw_6[[#This Row],[Ilość defektów]])/(Zestaw_6[[#This Row],[Rzeczywista Ilosc Produkcji]]+1)</f>
        <v>0</v>
      </c>
      <c r="V327">
        <f>Zestaw_6[[#This Row],[D]]*Zestaw_6[[#This Row],[E]]*Zestaw_6[[#This Row],[J]]</f>
        <v>0</v>
      </c>
    </row>
    <row r="328" spans="1:22" x14ac:dyDescent="0.25">
      <c r="A328" t="s">
        <v>14</v>
      </c>
      <c r="B328" s="1">
        <v>43943</v>
      </c>
      <c r="C328">
        <v>2020</v>
      </c>
      <c r="D328">
        <v>4</v>
      </c>
      <c r="E328">
        <v>17</v>
      </c>
      <c r="F328">
        <v>24</v>
      </c>
      <c r="G328">
        <v>1000</v>
      </c>
      <c r="H328">
        <v>24000</v>
      </c>
      <c r="I328">
        <v>10.08</v>
      </c>
      <c r="J328">
        <v>10084</v>
      </c>
      <c r="K328">
        <v>0</v>
      </c>
      <c r="L328">
        <v>0</v>
      </c>
      <c r="M328">
        <v>12</v>
      </c>
      <c r="N328">
        <v>13.92</v>
      </c>
      <c r="O328">
        <f>Zestaw_6[[#This Row],[Rzeczywista Ilosc Produkcji]]-Zestaw_6[[#This Row],[Ilosc Produktow Prawidlowych]]</f>
        <v>0</v>
      </c>
      <c r="P328">
        <f>Zestaw_6[[#This Row],[Czas Naprawy]]/(Zestaw_6[[#This Row],[Ilosc Awarii]]+1)</f>
        <v>1.0707692307692307</v>
      </c>
      <c r="Q328">
        <f>(Zestaw_6[[#This Row],[Nominalny Czas Pracy]]-Zestaw_6[[#This Row],[Czas Naprawy]])/(Zestaw_6[[#This Row],[Ilosc Awarii]]+1)</f>
        <v>0.77538461538461534</v>
      </c>
      <c r="R328">
        <f>Zestaw_6[[#This Row],[MTTR]]+Zestaw_6[[#This Row],[MTTF]]</f>
        <v>1.846153846153846</v>
      </c>
      <c r="S328">
        <f>(Zestaw_6[[#This Row],[Nominalny Czas Pracy]]-Zestaw_6[[#This Row],[Czas Naprawy]])/Zestaw_6[[#This Row],[Nominalny Czas Pracy]]</f>
        <v>0.42</v>
      </c>
      <c r="T328">
        <f>($AA$3*Zestaw_6[[#This Row],[Rzeczywista Ilosc Produkcji]])/(Zestaw_6[[#This Row],[Rzeczywisty Czas Pracy]]+1)</f>
        <v>0</v>
      </c>
      <c r="U328">
        <f>(Zestaw_6[[#This Row],[Rzeczywista Ilosc Produkcji]]-Zestaw_6[[#This Row],[Ilość defektów]])/(Zestaw_6[[#This Row],[Rzeczywista Ilosc Produkcji]]+1)</f>
        <v>0</v>
      </c>
      <c r="V328">
        <f>Zestaw_6[[#This Row],[D]]*Zestaw_6[[#This Row],[E]]*Zestaw_6[[#This Row],[J]]</f>
        <v>0</v>
      </c>
    </row>
    <row r="329" spans="1:22" x14ac:dyDescent="0.25">
      <c r="A329" t="s">
        <v>14</v>
      </c>
      <c r="B329" s="1">
        <v>43944</v>
      </c>
      <c r="C329">
        <v>2020</v>
      </c>
      <c r="D329">
        <v>4</v>
      </c>
      <c r="E329">
        <v>17</v>
      </c>
      <c r="F329">
        <v>24</v>
      </c>
      <c r="G329">
        <v>1000</v>
      </c>
      <c r="H329">
        <v>24000</v>
      </c>
      <c r="I329">
        <v>0</v>
      </c>
      <c r="J329">
        <v>0</v>
      </c>
      <c r="K329">
        <v>0</v>
      </c>
      <c r="L329">
        <v>0</v>
      </c>
      <c r="M329">
        <v>22</v>
      </c>
      <c r="N329">
        <v>24</v>
      </c>
      <c r="O329">
        <f>Zestaw_6[[#This Row],[Rzeczywista Ilosc Produkcji]]-Zestaw_6[[#This Row],[Ilosc Produktow Prawidlowych]]</f>
        <v>0</v>
      </c>
      <c r="P329">
        <f>Zestaw_6[[#This Row],[Czas Naprawy]]/(Zestaw_6[[#This Row],[Ilosc Awarii]]+1)</f>
        <v>1.0434782608695652</v>
      </c>
      <c r="Q329">
        <f>(Zestaw_6[[#This Row],[Nominalny Czas Pracy]]-Zestaw_6[[#This Row],[Czas Naprawy]])/(Zestaw_6[[#This Row],[Ilosc Awarii]]+1)</f>
        <v>0</v>
      </c>
      <c r="R329">
        <f>Zestaw_6[[#This Row],[MTTR]]+Zestaw_6[[#This Row],[MTTF]]</f>
        <v>1.0434782608695652</v>
      </c>
      <c r="S329">
        <f>(Zestaw_6[[#This Row],[Nominalny Czas Pracy]]-Zestaw_6[[#This Row],[Czas Naprawy]])/Zestaw_6[[#This Row],[Nominalny Czas Pracy]]</f>
        <v>0</v>
      </c>
      <c r="T329">
        <f>($AA$3*Zestaw_6[[#This Row],[Rzeczywista Ilosc Produkcji]])/(Zestaw_6[[#This Row],[Rzeczywisty Czas Pracy]]+1)</f>
        <v>0</v>
      </c>
      <c r="U329">
        <f>(Zestaw_6[[#This Row],[Rzeczywista Ilosc Produkcji]]-Zestaw_6[[#This Row],[Ilość defektów]])/(Zestaw_6[[#This Row],[Rzeczywista Ilosc Produkcji]]+1)</f>
        <v>0</v>
      </c>
      <c r="V329">
        <f>Zestaw_6[[#This Row],[D]]*Zestaw_6[[#This Row],[E]]*Zestaw_6[[#This Row],[J]]</f>
        <v>0</v>
      </c>
    </row>
    <row r="330" spans="1:22" x14ac:dyDescent="0.25">
      <c r="A330" t="s">
        <v>14</v>
      </c>
      <c r="B330" s="1">
        <v>43945</v>
      </c>
      <c r="C330">
        <v>2020</v>
      </c>
      <c r="D330">
        <v>4</v>
      </c>
      <c r="E330">
        <v>17</v>
      </c>
      <c r="F330">
        <v>24</v>
      </c>
      <c r="G330">
        <v>1000</v>
      </c>
      <c r="H330">
        <v>24000</v>
      </c>
      <c r="I330">
        <v>5.69</v>
      </c>
      <c r="J330">
        <v>5692</v>
      </c>
      <c r="K330">
        <v>3525</v>
      </c>
      <c r="L330">
        <v>2759</v>
      </c>
      <c r="M330">
        <v>18</v>
      </c>
      <c r="N330">
        <v>18.309999999999999</v>
      </c>
      <c r="O330">
        <f>Zestaw_6[[#This Row],[Rzeczywista Ilosc Produkcji]]-Zestaw_6[[#This Row],[Ilosc Produktow Prawidlowych]]</f>
        <v>766</v>
      </c>
      <c r="P330">
        <f>Zestaw_6[[#This Row],[Czas Naprawy]]/(Zestaw_6[[#This Row],[Ilosc Awarii]]+1)</f>
        <v>0.9636842105263157</v>
      </c>
      <c r="Q330">
        <f>(Zestaw_6[[#This Row],[Nominalny Czas Pracy]]-Zestaw_6[[#This Row],[Czas Naprawy]])/(Zestaw_6[[#This Row],[Ilosc Awarii]]+1)</f>
        <v>0.29947368421052639</v>
      </c>
      <c r="R330">
        <f>Zestaw_6[[#This Row],[MTTR]]+Zestaw_6[[#This Row],[MTTF]]</f>
        <v>1.263157894736842</v>
      </c>
      <c r="S330">
        <f>(Zestaw_6[[#This Row],[Nominalny Czas Pracy]]-Zestaw_6[[#This Row],[Czas Naprawy]])/Zestaw_6[[#This Row],[Nominalny Czas Pracy]]</f>
        <v>0.2370833333333334</v>
      </c>
      <c r="T330">
        <f>($AA$3*Zestaw_6[[#This Row],[Rzeczywista Ilosc Produkcji]])/(Zestaw_6[[#This Row],[Rzeczywisty Czas Pracy]]+1)</f>
        <v>0.52690582959641252</v>
      </c>
      <c r="U330">
        <f>(Zestaw_6[[#This Row],[Rzeczywista Ilosc Produkcji]]-Zestaw_6[[#This Row],[Ilość defektów]])/(Zestaw_6[[#This Row],[Rzeczywista Ilosc Produkcji]]+1)</f>
        <v>0.78247305728871241</v>
      </c>
      <c r="V330">
        <f>Zestaw_6[[#This Row],[D]]*Zestaw_6[[#This Row],[E]]*Zestaw_6[[#This Row],[J]]</f>
        <v>9.7746996314798384E-2</v>
      </c>
    </row>
    <row r="331" spans="1:22" x14ac:dyDescent="0.25">
      <c r="A331" t="s">
        <v>14</v>
      </c>
      <c r="B331" s="1">
        <v>43948</v>
      </c>
      <c r="C331">
        <v>2020</v>
      </c>
      <c r="D331">
        <v>4</v>
      </c>
      <c r="E331">
        <v>18</v>
      </c>
      <c r="F331">
        <v>24</v>
      </c>
      <c r="G331">
        <v>1000</v>
      </c>
      <c r="H331">
        <v>24000</v>
      </c>
      <c r="I331">
        <v>7.58</v>
      </c>
      <c r="J331">
        <v>7577</v>
      </c>
      <c r="K331">
        <v>0</v>
      </c>
      <c r="L331">
        <v>0</v>
      </c>
      <c r="M331">
        <v>17</v>
      </c>
      <c r="N331">
        <v>16.420000000000002</v>
      </c>
      <c r="O331">
        <f>Zestaw_6[[#This Row],[Rzeczywista Ilosc Produkcji]]-Zestaw_6[[#This Row],[Ilosc Produktow Prawidlowych]]</f>
        <v>0</v>
      </c>
      <c r="P331">
        <f>Zestaw_6[[#This Row],[Czas Naprawy]]/(Zestaw_6[[#This Row],[Ilosc Awarii]]+1)</f>
        <v>0.91222222222222227</v>
      </c>
      <c r="Q331">
        <f>(Zestaw_6[[#This Row],[Nominalny Czas Pracy]]-Zestaw_6[[#This Row],[Czas Naprawy]])/(Zestaw_6[[#This Row],[Ilosc Awarii]]+1)</f>
        <v>0.42111111111111099</v>
      </c>
      <c r="R331">
        <f>Zestaw_6[[#This Row],[MTTR]]+Zestaw_6[[#This Row],[MTTF]]</f>
        <v>1.3333333333333333</v>
      </c>
      <c r="S331">
        <f>(Zestaw_6[[#This Row],[Nominalny Czas Pracy]]-Zestaw_6[[#This Row],[Czas Naprawy]])/Zestaw_6[[#This Row],[Nominalny Czas Pracy]]</f>
        <v>0.31583333333333324</v>
      </c>
      <c r="T331">
        <f>($AA$3*Zestaw_6[[#This Row],[Rzeczywista Ilosc Produkcji]])/(Zestaw_6[[#This Row],[Rzeczywisty Czas Pracy]]+1)</f>
        <v>0</v>
      </c>
      <c r="U331">
        <f>(Zestaw_6[[#This Row],[Rzeczywista Ilosc Produkcji]]-Zestaw_6[[#This Row],[Ilość defektów]])/(Zestaw_6[[#This Row],[Rzeczywista Ilosc Produkcji]]+1)</f>
        <v>0</v>
      </c>
      <c r="V331">
        <f>Zestaw_6[[#This Row],[D]]*Zestaw_6[[#This Row],[E]]*Zestaw_6[[#This Row],[J]]</f>
        <v>0</v>
      </c>
    </row>
    <row r="332" spans="1:22" x14ac:dyDescent="0.25">
      <c r="A332" t="s">
        <v>14</v>
      </c>
      <c r="B332" s="1">
        <v>43949</v>
      </c>
      <c r="C332">
        <v>2020</v>
      </c>
      <c r="D332">
        <v>4</v>
      </c>
      <c r="E332">
        <v>18</v>
      </c>
      <c r="F332">
        <v>24</v>
      </c>
      <c r="G332">
        <v>1000</v>
      </c>
      <c r="H332">
        <v>24000</v>
      </c>
      <c r="I332">
        <v>5.88</v>
      </c>
      <c r="J332">
        <v>5880</v>
      </c>
      <c r="K332">
        <v>5858</v>
      </c>
      <c r="L332">
        <v>4608</v>
      </c>
      <c r="M332">
        <v>18</v>
      </c>
      <c r="N332">
        <v>18.12</v>
      </c>
      <c r="O332">
        <f>Zestaw_6[[#This Row],[Rzeczywista Ilosc Produkcji]]-Zestaw_6[[#This Row],[Ilosc Produktow Prawidlowych]]</f>
        <v>1250</v>
      </c>
      <c r="P332">
        <f>Zestaw_6[[#This Row],[Czas Naprawy]]/(Zestaw_6[[#This Row],[Ilosc Awarii]]+1)</f>
        <v>0.9536842105263158</v>
      </c>
      <c r="Q332">
        <f>(Zestaw_6[[#This Row],[Nominalny Czas Pracy]]-Zestaw_6[[#This Row],[Czas Naprawy]])/(Zestaw_6[[#This Row],[Ilosc Awarii]]+1)</f>
        <v>0.30947368421052629</v>
      </c>
      <c r="R332">
        <f>Zestaw_6[[#This Row],[MTTR]]+Zestaw_6[[#This Row],[MTTF]]</f>
        <v>1.263157894736842</v>
      </c>
      <c r="S332">
        <f>(Zestaw_6[[#This Row],[Nominalny Czas Pracy]]-Zestaw_6[[#This Row],[Czas Naprawy]])/Zestaw_6[[#This Row],[Nominalny Czas Pracy]]</f>
        <v>0.24499999999999997</v>
      </c>
      <c r="T332">
        <f>($AA$3*Zestaw_6[[#This Row],[Rzeczywista Ilosc Produkcji]])/(Zestaw_6[[#This Row],[Rzeczywisty Czas Pracy]]+1)</f>
        <v>0.85145348837209311</v>
      </c>
      <c r="U332">
        <f>(Zestaw_6[[#This Row],[Rzeczywista Ilosc Produkcji]]-Zestaw_6[[#This Row],[Ilość defektów]])/(Zestaw_6[[#This Row],[Rzeczywista Ilosc Produkcji]]+1)</f>
        <v>0.78648233486943164</v>
      </c>
      <c r="V332">
        <f>Zestaw_6[[#This Row],[D]]*Zestaw_6[[#This Row],[E]]*Zestaw_6[[#This Row],[J]]</f>
        <v>0.1640650162540635</v>
      </c>
    </row>
    <row r="333" spans="1:22" x14ac:dyDescent="0.25">
      <c r="A333" t="s">
        <v>14</v>
      </c>
      <c r="B333" s="1">
        <v>43950</v>
      </c>
      <c r="C333">
        <v>2020</v>
      </c>
      <c r="D333">
        <v>4</v>
      </c>
      <c r="E333">
        <v>18</v>
      </c>
      <c r="F333">
        <v>24</v>
      </c>
      <c r="G333">
        <v>1000</v>
      </c>
      <c r="H333">
        <v>24000</v>
      </c>
      <c r="I333">
        <v>8.67</v>
      </c>
      <c r="J333">
        <v>8670</v>
      </c>
      <c r="K333">
        <v>6686</v>
      </c>
      <c r="L333">
        <v>4856</v>
      </c>
      <c r="M333">
        <v>16</v>
      </c>
      <c r="N333">
        <v>15.33</v>
      </c>
      <c r="O333">
        <f>Zestaw_6[[#This Row],[Rzeczywista Ilosc Produkcji]]-Zestaw_6[[#This Row],[Ilosc Produktow Prawidlowych]]</f>
        <v>1830</v>
      </c>
      <c r="P333">
        <f>Zestaw_6[[#This Row],[Czas Naprawy]]/(Zestaw_6[[#This Row],[Ilosc Awarii]]+1)</f>
        <v>0.90176470588235291</v>
      </c>
      <c r="Q333">
        <f>(Zestaw_6[[#This Row],[Nominalny Czas Pracy]]-Zestaw_6[[#This Row],[Czas Naprawy]])/(Zestaw_6[[#This Row],[Ilosc Awarii]]+1)</f>
        <v>0.51</v>
      </c>
      <c r="R333">
        <f>Zestaw_6[[#This Row],[MTTR]]+Zestaw_6[[#This Row],[MTTF]]</f>
        <v>1.4117647058823528</v>
      </c>
      <c r="S333">
        <f>(Zestaw_6[[#This Row],[Nominalny Czas Pracy]]-Zestaw_6[[#This Row],[Czas Naprawy]])/Zestaw_6[[#This Row],[Nominalny Czas Pracy]]</f>
        <v>0.36125000000000002</v>
      </c>
      <c r="T333">
        <f>($AA$3*Zestaw_6[[#This Row],[Rzeczywista Ilosc Produkcji]])/(Zestaw_6[[#This Row],[Rzeczywisty Czas Pracy]]+1)</f>
        <v>0.69141675284384696</v>
      </c>
      <c r="U333">
        <f>(Zestaw_6[[#This Row],[Rzeczywista Ilosc Produkcji]]-Zestaw_6[[#This Row],[Ilość defektów]])/(Zestaw_6[[#This Row],[Rzeczywista Ilosc Produkcji]]+1)</f>
        <v>0.72618513533722151</v>
      </c>
      <c r="V333">
        <f>Zestaw_6[[#This Row],[D]]*Zestaw_6[[#This Row],[E]]*Zestaw_6[[#This Row],[J]]</f>
        <v>0.18138238527609715</v>
      </c>
    </row>
    <row r="334" spans="1:22" x14ac:dyDescent="0.25">
      <c r="A334" t="s">
        <v>14</v>
      </c>
      <c r="B334" s="1">
        <v>43951</v>
      </c>
      <c r="C334">
        <v>2020</v>
      </c>
      <c r="D334">
        <v>4</v>
      </c>
      <c r="E334">
        <v>18</v>
      </c>
      <c r="F334">
        <v>24</v>
      </c>
      <c r="G334">
        <v>1000</v>
      </c>
      <c r="H334">
        <v>24000</v>
      </c>
      <c r="I334">
        <v>12.24</v>
      </c>
      <c r="J334">
        <v>12237</v>
      </c>
      <c r="K334">
        <v>12237</v>
      </c>
      <c r="L334">
        <v>9130</v>
      </c>
      <c r="M334">
        <v>12</v>
      </c>
      <c r="N334">
        <v>11.76</v>
      </c>
      <c r="O334">
        <f>Zestaw_6[[#This Row],[Rzeczywista Ilosc Produkcji]]-Zestaw_6[[#This Row],[Ilosc Produktow Prawidlowych]]</f>
        <v>3107</v>
      </c>
      <c r="P334">
        <f>Zestaw_6[[#This Row],[Czas Naprawy]]/(Zestaw_6[[#This Row],[Ilosc Awarii]]+1)</f>
        <v>0.9046153846153846</v>
      </c>
      <c r="Q334">
        <f>(Zestaw_6[[#This Row],[Nominalny Czas Pracy]]-Zestaw_6[[#This Row],[Czas Naprawy]])/(Zestaw_6[[#This Row],[Ilosc Awarii]]+1)</f>
        <v>0.94153846153846155</v>
      </c>
      <c r="R334">
        <f>Zestaw_6[[#This Row],[MTTR]]+Zestaw_6[[#This Row],[MTTF]]</f>
        <v>1.8461538461538463</v>
      </c>
      <c r="S334">
        <f>(Zestaw_6[[#This Row],[Nominalny Czas Pracy]]-Zestaw_6[[#This Row],[Czas Naprawy]])/Zestaw_6[[#This Row],[Nominalny Czas Pracy]]</f>
        <v>0.51</v>
      </c>
      <c r="T334">
        <f>($AA$3*Zestaw_6[[#This Row],[Rzeczywista Ilosc Produkcji]])/(Zestaw_6[[#This Row],[Rzeczywisty Czas Pracy]]+1)</f>
        <v>0.92424471299093658</v>
      </c>
      <c r="U334">
        <f>(Zestaw_6[[#This Row],[Rzeczywista Ilosc Produkcji]]-Zestaw_6[[#This Row],[Ilość defektów]])/(Zestaw_6[[#This Row],[Rzeczywista Ilosc Produkcji]]+1)</f>
        <v>0.74603693413956529</v>
      </c>
      <c r="V334">
        <f>Zestaw_6[[#This Row],[D]]*Zestaw_6[[#This Row],[E]]*Zestaw_6[[#This Row],[J]]</f>
        <v>0.35165555295797496</v>
      </c>
    </row>
    <row r="335" spans="1:22" x14ac:dyDescent="0.25">
      <c r="A335" t="s">
        <v>14</v>
      </c>
      <c r="B335" s="1">
        <v>43955</v>
      </c>
      <c r="C335">
        <v>2020</v>
      </c>
      <c r="D335">
        <v>5</v>
      </c>
      <c r="E335">
        <v>19</v>
      </c>
      <c r="F335">
        <v>24</v>
      </c>
      <c r="G335">
        <v>1000</v>
      </c>
      <c r="H335">
        <v>24000</v>
      </c>
      <c r="I335">
        <v>10.18</v>
      </c>
      <c r="J335">
        <v>10176</v>
      </c>
      <c r="K335">
        <v>8478</v>
      </c>
      <c r="L335">
        <v>6279</v>
      </c>
      <c r="M335">
        <v>14</v>
      </c>
      <c r="N335">
        <v>13.82</v>
      </c>
      <c r="O335">
        <f>Zestaw_6[[#This Row],[Rzeczywista Ilosc Produkcji]]-Zestaw_6[[#This Row],[Ilosc Produktow Prawidlowych]]</f>
        <v>2199</v>
      </c>
      <c r="P335">
        <f>Zestaw_6[[#This Row],[Czas Naprawy]]/(Zestaw_6[[#This Row],[Ilosc Awarii]]+1)</f>
        <v>0.92133333333333334</v>
      </c>
      <c r="Q335">
        <f>(Zestaw_6[[#This Row],[Nominalny Czas Pracy]]-Zestaw_6[[#This Row],[Czas Naprawy]])/(Zestaw_6[[#This Row],[Ilosc Awarii]]+1)</f>
        <v>0.67866666666666664</v>
      </c>
      <c r="R335">
        <f>Zestaw_6[[#This Row],[MTTR]]+Zestaw_6[[#This Row],[MTTF]]</f>
        <v>1.6</v>
      </c>
      <c r="S335">
        <f>(Zestaw_6[[#This Row],[Nominalny Czas Pracy]]-Zestaw_6[[#This Row],[Czas Naprawy]])/Zestaw_6[[#This Row],[Nominalny Czas Pracy]]</f>
        <v>0.42416666666666664</v>
      </c>
      <c r="T335">
        <f>($AA$3*Zestaw_6[[#This Row],[Rzeczywista Ilosc Produkcji]])/(Zestaw_6[[#This Row],[Rzeczywisty Czas Pracy]]+1)</f>
        <v>0.75831842576028619</v>
      </c>
      <c r="U335">
        <f>(Zestaw_6[[#This Row],[Rzeczywista Ilosc Produkcji]]-Zestaw_6[[#This Row],[Ilość defektów]])/(Zestaw_6[[#This Row],[Rzeczywista Ilosc Produkcji]]+1)</f>
        <v>0.74053544050005893</v>
      </c>
      <c r="V335">
        <f>Zestaw_6[[#This Row],[D]]*Zestaw_6[[#This Row],[E]]*Zestaw_6[[#This Row],[J]]</f>
        <v>0.23819574146249139</v>
      </c>
    </row>
    <row r="336" spans="1:22" x14ac:dyDescent="0.25">
      <c r="A336" t="s">
        <v>14</v>
      </c>
      <c r="B336" s="1">
        <v>43956</v>
      </c>
      <c r="C336">
        <v>2020</v>
      </c>
      <c r="D336">
        <v>5</v>
      </c>
      <c r="E336">
        <v>19</v>
      </c>
      <c r="F336">
        <v>24</v>
      </c>
      <c r="G336">
        <v>1000</v>
      </c>
      <c r="H336">
        <v>24000</v>
      </c>
      <c r="I336">
        <v>13.51</v>
      </c>
      <c r="J336">
        <v>13511</v>
      </c>
      <c r="K336">
        <v>12611</v>
      </c>
      <c r="L336">
        <v>12611</v>
      </c>
      <c r="M336">
        <v>11</v>
      </c>
      <c r="N336">
        <v>10.49</v>
      </c>
      <c r="O336">
        <f>Zestaw_6[[#This Row],[Rzeczywista Ilosc Produkcji]]-Zestaw_6[[#This Row],[Ilosc Produktow Prawidlowych]]</f>
        <v>0</v>
      </c>
      <c r="P336">
        <f>Zestaw_6[[#This Row],[Czas Naprawy]]/(Zestaw_6[[#This Row],[Ilosc Awarii]]+1)</f>
        <v>0.87416666666666665</v>
      </c>
      <c r="Q336">
        <f>(Zestaw_6[[#This Row],[Nominalny Czas Pracy]]-Zestaw_6[[#This Row],[Czas Naprawy]])/(Zestaw_6[[#This Row],[Ilosc Awarii]]+1)</f>
        <v>1.1258333333333332</v>
      </c>
      <c r="R336">
        <f>Zestaw_6[[#This Row],[MTTR]]+Zestaw_6[[#This Row],[MTTF]]</f>
        <v>2</v>
      </c>
      <c r="S336">
        <f>(Zestaw_6[[#This Row],[Nominalny Czas Pracy]]-Zestaw_6[[#This Row],[Czas Naprawy]])/Zestaw_6[[#This Row],[Nominalny Czas Pracy]]</f>
        <v>0.56291666666666662</v>
      </c>
      <c r="T336">
        <f>($AA$3*Zestaw_6[[#This Row],[Rzeczywista Ilosc Produkcji]])/(Zestaw_6[[#This Row],[Rzeczywisty Czas Pracy]]+1)</f>
        <v>0.8691247415575466</v>
      </c>
      <c r="U336">
        <f>(Zestaw_6[[#This Row],[Rzeczywista Ilosc Produkcji]]-Zestaw_6[[#This Row],[Ilość defektów]])/(Zestaw_6[[#This Row],[Rzeczywista Ilosc Produkcji]]+1)</f>
        <v>0.99992071043450681</v>
      </c>
      <c r="V336">
        <f>Zestaw_6[[#This Row],[D]]*Zestaw_6[[#This Row],[E]]*Zestaw_6[[#This Row],[J]]</f>
        <v>0.48920601042729733</v>
      </c>
    </row>
    <row r="337" spans="1:22" x14ac:dyDescent="0.25">
      <c r="A337" t="s">
        <v>14</v>
      </c>
      <c r="B337" s="1">
        <v>43957</v>
      </c>
      <c r="C337">
        <v>2020</v>
      </c>
      <c r="D337">
        <v>5</v>
      </c>
      <c r="E337">
        <v>19</v>
      </c>
      <c r="F337">
        <v>24</v>
      </c>
      <c r="G337">
        <v>1000</v>
      </c>
      <c r="H337">
        <v>24000</v>
      </c>
      <c r="I337">
        <v>12.67</v>
      </c>
      <c r="J337">
        <v>12669</v>
      </c>
      <c r="K337">
        <v>10714</v>
      </c>
      <c r="L337">
        <v>9185</v>
      </c>
      <c r="M337">
        <v>11</v>
      </c>
      <c r="N337">
        <v>11.33</v>
      </c>
      <c r="O337">
        <f>Zestaw_6[[#This Row],[Rzeczywista Ilosc Produkcji]]-Zestaw_6[[#This Row],[Ilosc Produktow Prawidlowych]]</f>
        <v>1529</v>
      </c>
      <c r="P337">
        <f>Zestaw_6[[#This Row],[Czas Naprawy]]/(Zestaw_6[[#This Row],[Ilosc Awarii]]+1)</f>
        <v>0.94416666666666671</v>
      </c>
      <c r="Q337">
        <f>(Zestaw_6[[#This Row],[Nominalny Czas Pracy]]-Zestaw_6[[#This Row],[Czas Naprawy]])/(Zestaw_6[[#This Row],[Ilosc Awarii]]+1)</f>
        <v>1.0558333333333334</v>
      </c>
      <c r="R337">
        <f>Zestaw_6[[#This Row],[MTTR]]+Zestaw_6[[#This Row],[MTTF]]</f>
        <v>2</v>
      </c>
      <c r="S337">
        <f>(Zestaw_6[[#This Row],[Nominalny Czas Pracy]]-Zestaw_6[[#This Row],[Czas Naprawy]])/Zestaw_6[[#This Row],[Nominalny Czas Pracy]]</f>
        <v>0.5279166666666667</v>
      </c>
      <c r="T337">
        <f>($AA$3*Zestaw_6[[#This Row],[Rzeczywista Ilosc Produkcji]])/(Zestaw_6[[#This Row],[Rzeczywisty Czas Pracy]]+1)</f>
        <v>0.78376005852231168</v>
      </c>
      <c r="U337">
        <f>(Zestaw_6[[#This Row],[Rzeczywista Ilosc Produkcji]]-Zestaw_6[[#This Row],[Ilość defektów]])/(Zestaw_6[[#This Row],[Rzeczywista Ilosc Produkcji]]+1)</f>
        <v>0.85720951936537559</v>
      </c>
      <c r="V337">
        <f>Zestaw_6[[#This Row],[D]]*Zestaw_6[[#This Row],[E]]*Zestaw_6[[#This Row],[J]]</f>
        <v>0.35467900864237273</v>
      </c>
    </row>
    <row r="338" spans="1:22" x14ac:dyDescent="0.25">
      <c r="A338" t="s">
        <v>14</v>
      </c>
      <c r="B338" s="1">
        <v>43958</v>
      </c>
      <c r="C338">
        <v>2020</v>
      </c>
      <c r="D338">
        <v>5</v>
      </c>
      <c r="E338">
        <v>19</v>
      </c>
      <c r="F338">
        <v>24</v>
      </c>
      <c r="G338">
        <v>1000</v>
      </c>
      <c r="H338">
        <v>24000</v>
      </c>
      <c r="I338">
        <v>7.94</v>
      </c>
      <c r="J338">
        <v>7936</v>
      </c>
      <c r="K338">
        <v>5794</v>
      </c>
      <c r="L338">
        <v>4614</v>
      </c>
      <c r="M338">
        <v>15</v>
      </c>
      <c r="N338">
        <v>16.059999999999999</v>
      </c>
      <c r="O338">
        <f>Zestaw_6[[#This Row],[Rzeczywista Ilosc Produkcji]]-Zestaw_6[[#This Row],[Ilosc Produktow Prawidlowych]]</f>
        <v>1180</v>
      </c>
      <c r="P338">
        <f>Zestaw_6[[#This Row],[Czas Naprawy]]/(Zestaw_6[[#This Row],[Ilosc Awarii]]+1)</f>
        <v>1.0037499999999999</v>
      </c>
      <c r="Q338">
        <f>(Zestaw_6[[#This Row],[Nominalny Czas Pracy]]-Zestaw_6[[#This Row],[Czas Naprawy]])/(Zestaw_6[[#This Row],[Ilosc Awarii]]+1)</f>
        <v>0.49625000000000008</v>
      </c>
      <c r="R338">
        <f>Zestaw_6[[#This Row],[MTTR]]+Zestaw_6[[#This Row],[MTTF]]</f>
        <v>1.5</v>
      </c>
      <c r="S338">
        <f>(Zestaw_6[[#This Row],[Nominalny Czas Pracy]]-Zestaw_6[[#This Row],[Czas Naprawy]])/Zestaw_6[[#This Row],[Nominalny Czas Pracy]]</f>
        <v>0.33083333333333337</v>
      </c>
      <c r="T338">
        <f>($AA$3*Zestaw_6[[#This Row],[Rzeczywista Ilosc Produkcji]])/(Zestaw_6[[#This Row],[Rzeczywisty Czas Pracy]]+1)</f>
        <v>0.6480984340044742</v>
      </c>
      <c r="U338">
        <f>(Zestaw_6[[#This Row],[Rzeczywista Ilosc Produkcji]]-Zestaw_6[[#This Row],[Ilość defektów]])/(Zestaw_6[[#This Row],[Rzeczywista Ilosc Produkcji]]+1)</f>
        <v>0.79620362381363241</v>
      </c>
      <c r="V338">
        <f>Zestaw_6[[#This Row],[D]]*Zestaw_6[[#This Row],[E]]*Zestaw_6[[#This Row],[J]]</f>
        <v>0.17071606144307847</v>
      </c>
    </row>
    <row r="339" spans="1:22" x14ac:dyDescent="0.25">
      <c r="A339" t="s">
        <v>14</v>
      </c>
      <c r="B339" s="1">
        <v>43959</v>
      </c>
      <c r="C339">
        <v>2020</v>
      </c>
      <c r="D339">
        <v>5</v>
      </c>
      <c r="E339">
        <v>19</v>
      </c>
      <c r="F339">
        <v>24</v>
      </c>
      <c r="G339">
        <v>1000</v>
      </c>
      <c r="H339">
        <v>24000</v>
      </c>
      <c r="I339">
        <v>10.58</v>
      </c>
      <c r="J339">
        <v>10582</v>
      </c>
      <c r="K339">
        <v>10582</v>
      </c>
      <c r="L339">
        <v>8947</v>
      </c>
      <c r="M339">
        <v>12</v>
      </c>
      <c r="N339">
        <v>13.42</v>
      </c>
      <c r="O339">
        <f>Zestaw_6[[#This Row],[Rzeczywista Ilosc Produkcji]]-Zestaw_6[[#This Row],[Ilosc Produktow Prawidlowych]]</f>
        <v>1635</v>
      </c>
      <c r="P339">
        <f>Zestaw_6[[#This Row],[Czas Naprawy]]/(Zestaw_6[[#This Row],[Ilosc Awarii]]+1)</f>
        <v>1.0323076923076924</v>
      </c>
      <c r="Q339">
        <f>(Zestaw_6[[#This Row],[Nominalny Czas Pracy]]-Zestaw_6[[#This Row],[Czas Naprawy]])/(Zestaw_6[[#This Row],[Ilosc Awarii]]+1)</f>
        <v>0.81384615384615389</v>
      </c>
      <c r="R339">
        <f>Zestaw_6[[#This Row],[MTTR]]+Zestaw_6[[#This Row],[MTTF]]</f>
        <v>1.8461538461538463</v>
      </c>
      <c r="S339">
        <f>(Zestaw_6[[#This Row],[Nominalny Czas Pracy]]-Zestaw_6[[#This Row],[Czas Naprawy]])/Zestaw_6[[#This Row],[Nominalny Czas Pracy]]</f>
        <v>0.44083333333333335</v>
      </c>
      <c r="T339">
        <f>($AA$3*Zestaw_6[[#This Row],[Rzeczywista Ilosc Produkcji]])/(Zestaw_6[[#This Row],[Rzeczywisty Czas Pracy]]+1)</f>
        <v>0.91381692573402429</v>
      </c>
      <c r="U339">
        <f>(Zestaw_6[[#This Row],[Rzeczywista Ilosc Produkcji]]-Zestaw_6[[#This Row],[Ilość defektów]])/(Zestaw_6[[#This Row],[Rzeczywista Ilosc Produkcji]]+1)</f>
        <v>0.84541245393555697</v>
      </c>
      <c r="V339">
        <f>Zestaw_6[[#This Row],[D]]*Zestaw_6[[#This Row],[E]]*Zestaw_6[[#This Row],[J]]</f>
        <v>0.34056676574639239</v>
      </c>
    </row>
    <row r="340" spans="1:22" x14ac:dyDescent="0.25">
      <c r="A340" t="s">
        <v>14</v>
      </c>
      <c r="B340" s="1">
        <v>43962</v>
      </c>
      <c r="C340">
        <v>2020</v>
      </c>
      <c r="D340">
        <v>5</v>
      </c>
      <c r="E340">
        <v>20</v>
      </c>
      <c r="F340">
        <v>24</v>
      </c>
      <c r="G340">
        <v>1000</v>
      </c>
      <c r="H340">
        <v>24000</v>
      </c>
      <c r="I340">
        <v>8.68</v>
      </c>
      <c r="J340">
        <v>8684</v>
      </c>
      <c r="K340">
        <v>7720</v>
      </c>
      <c r="L340">
        <v>6287</v>
      </c>
      <c r="M340">
        <v>15</v>
      </c>
      <c r="N340">
        <v>15.32</v>
      </c>
      <c r="O340">
        <f>Zestaw_6[[#This Row],[Rzeczywista Ilosc Produkcji]]-Zestaw_6[[#This Row],[Ilosc Produktow Prawidlowych]]</f>
        <v>1433</v>
      </c>
      <c r="P340">
        <f>Zestaw_6[[#This Row],[Czas Naprawy]]/(Zestaw_6[[#This Row],[Ilosc Awarii]]+1)</f>
        <v>0.95750000000000002</v>
      </c>
      <c r="Q340">
        <f>(Zestaw_6[[#This Row],[Nominalny Czas Pracy]]-Zestaw_6[[#This Row],[Czas Naprawy]])/(Zestaw_6[[#This Row],[Ilosc Awarii]]+1)</f>
        <v>0.54249999999999998</v>
      </c>
      <c r="R340">
        <f>Zestaw_6[[#This Row],[MTTR]]+Zestaw_6[[#This Row],[MTTF]]</f>
        <v>1.5</v>
      </c>
      <c r="S340">
        <f>(Zestaw_6[[#This Row],[Nominalny Czas Pracy]]-Zestaw_6[[#This Row],[Czas Naprawy]])/Zestaw_6[[#This Row],[Nominalny Czas Pracy]]</f>
        <v>0.36166666666666664</v>
      </c>
      <c r="T340">
        <f>($AA$3*Zestaw_6[[#This Row],[Rzeczywista Ilosc Produkcji]])/(Zestaw_6[[#This Row],[Rzeczywisty Czas Pracy]]+1)</f>
        <v>0.7975206611570248</v>
      </c>
      <c r="U340">
        <f>(Zestaw_6[[#This Row],[Rzeczywista Ilosc Produkcji]]-Zestaw_6[[#This Row],[Ilość defektów]])/(Zestaw_6[[#This Row],[Rzeczywista Ilosc Produkcji]]+1)</f>
        <v>0.81427276259551873</v>
      </c>
      <c r="V340">
        <f>Zestaw_6[[#This Row],[D]]*Zestaw_6[[#This Row],[E]]*Zestaw_6[[#This Row],[J]]</f>
        <v>0.23486609896875288</v>
      </c>
    </row>
    <row r="341" spans="1:22" x14ac:dyDescent="0.25">
      <c r="A341" t="s">
        <v>14</v>
      </c>
      <c r="B341" s="1">
        <v>43963</v>
      </c>
      <c r="C341">
        <v>2020</v>
      </c>
      <c r="D341">
        <v>5</v>
      </c>
      <c r="E341">
        <v>20</v>
      </c>
      <c r="F341">
        <v>24</v>
      </c>
      <c r="G341">
        <v>1000</v>
      </c>
      <c r="H341">
        <v>24000</v>
      </c>
      <c r="I341">
        <v>5.31</v>
      </c>
      <c r="J341">
        <v>5309</v>
      </c>
      <c r="K341">
        <v>4069</v>
      </c>
      <c r="L341">
        <v>3537</v>
      </c>
      <c r="M341">
        <v>17</v>
      </c>
      <c r="N341">
        <v>18.690000000000001</v>
      </c>
      <c r="O341">
        <f>Zestaw_6[[#This Row],[Rzeczywista Ilosc Produkcji]]-Zestaw_6[[#This Row],[Ilosc Produktow Prawidlowych]]</f>
        <v>532</v>
      </c>
      <c r="P341">
        <f>Zestaw_6[[#This Row],[Czas Naprawy]]/(Zestaw_6[[#This Row],[Ilosc Awarii]]+1)</f>
        <v>1.0383333333333333</v>
      </c>
      <c r="Q341">
        <f>(Zestaw_6[[#This Row],[Nominalny Czas Pracy]]-Zestaw_6[[#This Row],[Czas Naprawy]])/(Zestaw_6[[#This Row],[Ilosc Awarii]]+1)</f>
        <v>0.29499999999999993</v>
      </c>
      <c r="R341">
        <f>Zestaw_6[[#This Row],[MTTR]]+Zestaw_6[[#This Row],[MTTF]]</f>
        <v>1.3333333333333333</v>
      </c>
      <c r="S341">
        <f>(Zestaw_6[[#This Row],[Nominalny Czas Pracy]]-Zestaw_6[[#This Row],[Czas Naprawy]])/Zestaw_6[[#This Row],[Nominalny Czas Pracy]]</f>
        <v>0.22124999999999995</v>
      </c>
      <c r="T341">
        <f>($AA$3*Zestaw_6[[#This Row],[Rzeczywista Ilosc Produkcji]])/(Zestaw_6[[#This Row],[Rzeczywisty Czas Pracy]]+1)</f>
        <v>0.6448494453248812</v>
      </c>
      <c r="U341">
        <f>(Zestaw_6[[#This Row],[Rzeczywista Ilosc Produkcji]]-Zestaw_6[[#This Row],[Ilość defektów]])/(Zestaw_6[[#This Row],[Rzeczywista Ilosc Produkcji]]+1)</f>
        <v>0.869041769041769</v>
      </c>
      <c r="V341">
        <f>Zestaw_6[[#This Row],[D]]*Zestaw_6[[#This Row],[E]]*Zestaw_6[[#This Row],[J]]</f>
        <v>0.12398874397917579</v>
      </c>
    </row>
    <row r="342" spans="1:22" x14ac:dyDescent="0.25">
      <c r="A342" t="s">
        <v>14</v>
      </c>
      <c r="B342" s="1">
        <v>43964</v>
      </c>
      <c r="C342">
        <v>2020</v>
      </c>
      <c r="D342">
        <v>5</v>
      </c>
      <c r="E342">
        <v>20</v>
      </c>
      <c r="F342">
        <v>24</v>
      </c>
      <c r="G342">
        <v>1000</v>
      </c>
      <c r="H342">
        <v>24000</v>
      </c>
      <c r="I342">
        <v>0</v>
      </c>
      <c r="J342">
        <v>0</v>
      </c>
      <c r="K342">
        <v>0</v>
      </c>
      <c r="L342">
        <v>0</v>
      </c>
      <c r="M342">
        <v>24</v>
      </c>
      <c r="N342">
        <v>24</v>
      </c>
      <c r="O342">
        <f>Zestaw_6[[#This Row],[Rzeczywista Ilosc Produkcji]]-Zestaw_6[[#This Row],[Ilosc Produktow Prawidlowych]]</f>
        <v>0</v>
      </c>
      <c r="P342">
        <f>Zestaw_6[[#This Row],[Czas Naprawy]]/(Zestaw_6[[#This Row],[Ilosc Awarii]]+1)</f>
        <v>0.96</v>
      </c>
      <c r="Q342">
        <f>(Zestaw_6[[#This Row],[Nominalny Czas Pracy]]-Zestaw_6[[#This Row],[Czas Naprawy]])/(Zestaw_6[[#This Row],[Ilosc Awarii]]+1)</f>
        <v>0</v>
      </c>
      <c r="R342">
        <f>Zestaw_6[[#This Row],[MTTR]]+Zestaw_6[[#This Row],[MTTF]]</f>
        <v>0.96</v>
      </c>
      <c r="S342">
        <f>(Zestaw_6[[#This Row],[Nominalny Czas Pracy]]-Zestaw_6[[#This Row],[Czas Naprawy]])/Zestaw_6[[#This Row],[Nominalny Czas Pracy]]</f>
        <v>0</v>
      </c>
      <c r="T342">
        <f>($AA$3*Zestaw_6[[#This Row],[Rzeczywista Ilosc Produkcji]])/(Zestaw_6[[#This Row],[Rzeczywisty Czas Pracy]]+1)</f>
        <v>0</v>
      </c>
      <c r="U342">
        <f>(Zestaw_6[[#This Row],[Rzeczywista Ilosc Produkcji]]-Zestaw_6[[#This Row],[Ilość defektów]])/(Zestaw_6[[#This Row],[Rzeczywista Ilosc Produkcji]]+1)</f>
        <v>0</v>
      </c>
      <c r="V342">
        <f>Zestaw_6[[#This Row],[D]]*Zestaw_6[[#This Row],[E]]*Zestaw_6[[#This Row],[J]]</f>
        <v>0</v>
      </c>
    </row>
    <row r="343" spans="1:22" x14ac:dyDescent="0.25">
      <c r="A343" t="s">
        <v>14</v>
      </c>
      <c r="B343" s="1">
        <v>43965</v>
      </c>
      <c r="C343">
        <v>2020</v>
      </c>
      <c r="D343">
        <v>5</v>
      </c>
      <c r="E343">
        <v>20</v>
      </c>
      <c r="F343">
        <v>24</v>
      </c>
      <c r="G343">
        <v>1000</v>
      </c>
      <c r="H343">
        <v>24000</v>
      </c>
      <c r="I343">
        <v>14.23</v>
      </c>
      <c r="J343">
        <v>14229</v>
      </c>
      <c r="K343">
        <v>14229</v>
      </c>
      <c r="L343">
        <v>11875</v>
      </c>
      <c r="M343">
        <v>10</v>
      </c>
      <c r="N343">
        <v>9.77</v>
      </c>
      <c r="O343">
        <f>Zestaw_6[[#This Row],[Rzeczywista Ilosc Produkcji]]-Zestaw_6[[#This Row],[Ilosc Produktow Prawidlowych]]</f>
        <v>2354</v>
      </c>
      <c r="P343">
        <f>Zestaw_6[[#This Row],[Czas Naprawy]]/(Zestaw_6[[#This Row],[Ilosc Awarii]]+1)</f>
        <v>0.88818181818181818</v>
      </c>
      <c r="Q343">
        <f>(Zestaw_6[[#This Row],[Nominalny Czas Pracy]]-Zestaw_6[[#This Row],[Czas Naprawy]])/(Zestaw_6[[#This Row],[Ilosc Awarii]]+1)</f>
        <v>1.2936363636363637</v>
      </c>
      <c r="R343">
        <f>Zestaw_6[[#This Row],[MTTR]]+Zestaw_6[[#This Row],[MTTF]]</f>
        <v>2.1818181818181817</v>
      </c>
      <c r="S343">
        <f>(Zestaw_6[[#This Row],[Nominalny Czas Pracy]]-Zestaw_6[[#This Row],[Czas Naprawy]])/Zestaw_6[[#This Row],[Nominalny Czas Pracy]]</f>
        <v>0.59291666666666665</v>
      </c>
      <c r="T343">
        <f>($AA$3*Zestaw_6[[#This Row],[Rzeczywista Ilosc Produkcji]])/(Zestaw_6[[#This Row],[Rzeczywisty Czas Pracy]]+1)</f>
        <v>0.93427445830597511</v>
      </c>
      <c r="U343">
        <f>(Zestaw_6[[#This Row],[Rzeczywista Ilosc Produkcji]]-Zestaw_6[[#This Row],[Ilość defektów]])/(Zestaw_6[[#This Row],[Rzeczywista Ilosc Produkcji]]+1)</f>
        <v>0.83450456781447646</v>
      </c>
      <c r="V343">
        <f>Zestaw_6[[#This Row],[D]]*Zestaw_6[[#This Row],[E]]*Zestaw_6[[#This Row],[J]]</f>
        <v>0.46227121634931057</v>
      </c>
    </row>
    <row r="344" spans="1:22" x14ac:dyDescent="0.25">
      <c r="A344" t="s">
        <v>14</v>
      </c>
      <c r="B344" s="1">
        <v>43966</v>
      </c>
      <c r="C344">
        <v>2020</v>
      </c>
      <c r="D344">
        <v>5</v>
      </c>
      <c r="E344">
        <v>20</v>
      </c>
      <c r="F344">
        <v>24</v>
      </c>
      <c r="G344">
        <v>1000</v>
      </c>
      <c r="H344">
        <v>24000</v>
      </c>
      <c r="I344">
        <v>0</v>
      </c>
      <c r="J344">
        <v>0</v>
      </c>
      <c r="K344">
        <v>0</v>
      </c>
      <c r="L344">
        <v>0</v>
      </c>
      <c r="M344">
        <v>22</v>
      </c>
      <c r="N344">
        <v>24</v>
      </c>
      <c r="O344">
        <f>Zestaw_6[[#This Row],[Rzeczywista Ilosc Produkcji]]-Zestaw_6[[#This Row],[Ilosc Produktow Prawidlowych]]</f>
        <v>0</v>
      </c>
      <c r="P344">
        <f>Zestaw_6[[#This Row],[Czas Naprawy]]/(Zestaw_6[[#This Row],[Ilosc Awarii]]+1)</f>
        <v>1.0434782608695652</v>
      </c>
      <c r="Q344">
        <f>(Zestaw_6[[#This Row],[Nominalny Czas Pracy]]-Zestaw_6[[#This Row],[Czas Naprawy]])/(Zestaw_6[[#This Row],[Ilosc Awarii]]+1)</f>
        <v>0</v>
      </c>
      <c r="R344">
        <f>Zestaw_6[[#This Row],[MTTR]]+Zestaw_6[[#This Row],[MTTF]]</f>
        <v>1.0434782608695652</v>
      </c>
      <c r="S344">
        <f>(Zestaw_6[[#This Row],[Nominalny Czas Pracy]]-Zestaw_6[[#This Row],[Czas Naprawy]])/Zestaw_6[[#This Row],[Nominalny Czas Pracy]]</f>
        <v>0</v>
      </c>
      <c r="T344">
        <f>($AA$3*Zestaw_6[[#This Row],[Rzeczywista Ilosc Produkcji]])/(Zestaw_6[[#This Row],[Rzeczywisty Czas Pracy]]+1)</f>
        <v>0</v>
      </c>
      <c r="U344">
        <f>(Zestaw_6[[#This Row],[Rzeczywista Ilosc Produkcji]]-Zestaw_6[[#This Row],[Ilość defektów]])/(Zestaw_6[[#This Row],[Rzeczywista Ilosc Produkcji]]+1)</f>
        <v>0</v>
      </c>
      <c r="V344">
        <f>Zestaw_6[[#This Row],[D]]*Zestaw_6[[#This Row],[E]]*Zestaw_6[[#This Row],[J]]</f>
        <v>0</v>
      </c>
    </row>
    <row r="345" spans="1:22" x14ac:dyDescent="0.25">
      <c r="A345" t="s">
        <v>14</v>
      </c>
      <c r="B345" s="1">
        <v>43969</v>
      </c>
      <c r="C345">
        <v>2020</v>
      </c>
      <c r="D345">
        <v>5</v>
      </c>
      <c r="E345">
        <v>21</v>
      </c>
      <c r="F345">
        <v>24</v>
      </c>
      <c r="G345">
        <v>1000</v>
      </c>
      <c r="H345">
        <v>24000</v>
      </c>
      <c r="I345">
        <v>7.78</v>
      </c>
      <c r="J345">
        <v>7778</v>
      </c>
      <c r="K345">
        <v>7778</v>
      </c>
      <c r="L345">
        <v>6809</v>
      </c>
      <c r="M345">
        <v>15</v>
      </c>
      <c r="N345">
        <v>16.22</v>
      </c>
      <c r="O345">
        <f>Zestaw_6[[#This Row],[Rzeczywista Ilosc Produkcji]]-Zestaw_6[[#This Row],[Ilosc Produktow Prawidlowych]]</f>
        <v>969</v>
      </c>
      <c r="P345">
        <f>Zestaw_6[[#This Row],[Czas Naprawy]]/(Zestaw_6[[#This Row],[Ilosc Awarii]]+1)</f>
        <v>1.0137499999999999</v>
      </c>
      <c r="Q345">
        <f>(Zestaw_6[[#This Row],[Nominalny Czas Pracy]]-Zestaw_6[[#This Row],[Czas Naprawy]])/(Zestaw_6[[#This Row],[Ilosc Awarii]]+1)</f>
        <v>0.48625000000000007</v>
      </c>
      <c r="R345">
        <f>Zestaw_6[[#This Row],[MTTR]]+Zestaw_6[[#This Row],[MTTF]]</f>
        <v>1.5</v>
      </c>
      <c r="S345">
        <f>(Zestaw_6[[#This Row],[Nominalny Czas Pracy]]-Zestaw_6[[#This Row],[Czas Naprawy]])/Zestaw_6[[#This Row],[Nominalny Czas Pracy]]</f>
        <v>0.32416666666666671</v>
      </c>
      <c r="T345">
        <f>($AA$3*Zestaw_6[[#This Row],[Rzeczywista Ilosc Produkcji]])/(Zestaw_6[[#This Row],[Rzeczywisty Czas Pracy]]+1)</f>
        <v>0.88587699316628699</v>
      </c>
      <c r="U345">
        <f>(Zestaw_6[[#This Row],[Rzeczywista Ilosc Produkcji]]-Zestaw_6[[#This Row],[Ilość defektów]])/(Zestaw_6[[#This Row],[Rzeczywista Ilosc Produkcji]]+1)</f>
        <v>0.87530530916570248</v>
      </c>
      <c r="V345">
        <f>Zestaw_6[[#This Row],[D]]*Zestaw_6[[#This Row],[E]]*Zestaw_6[[#This Row],[J]]</f>
        <v>0.25136299413769314</v>
      </c>
    </row>
    <row r="346" spans="1:22" x14ac:dyDescent="0.25">
      <c r="A346" t="s">
        <v>14</v>
      </c>
      <c r="B346" s="1">
        <v>43970</v>
      </c>
      <c r="C346">
        <v>2020</v>
      </c>
      <c r="D346">
        <v>5</v>
      </c>
      <c r="E346">
        <v>21</v>
      </c>
      <c r="F346">
        <v>24</v>
      </c>
      <c r="G346">
        <v>1000</v>
      </c>
      <c r="H346">
        <v>24000</v>
      </c>
      <c r="I346">
        <v>6.77</v>
      </c>
      <c r="J346">
        <v>6765</v>
      </c>
      <c r="K346">
        <v>4475</v>
      </c>
      <c r="L346">
        <v>3685</v>
      </c>
      <c r="M346">
        <v>15</v>
      </c>
      <c r="N346">
        <v>17.23</v>
      </c>
      <c r="O346">
        <f>Zestaw_6[[#This Row],[Rzeczywista Ilosc Produkcji]]-Zestaw_6[[#This Row],[Ilosc Produktow Prawidlowych]]</f>
        <v>790</v>
      </c>
      <c r="P346">
        <f>Zestaw_6[[#This Row],[Czas Naprawy]]/(Zestaw_6[[#This Row],[Ilosc Awarii]]+1)</f>
        <v>1.076875</v>
      </c>
      <c r="Q346">
        <f>(Zestaw_6[[#This Row],[Nominalny Czas Pracy]]-Zestaw_6[[#This Row],[Czas Naprawy]])/(Zestaw_6[[#This Row],[Ilosc Awarii]]+1)</f>
        <v>0.42312499999999997</v>
      </c>
      <c r="R346">
        <f>Zestaw_6[[#This Row],[MTTR]]+Zestaw_6[[#This Row],[MTTF]]</f>
        <v>1.5</v>
      </c>
      <c r="S346">
        <f>(Zestaw_6[[#This Row],[Nominalny Czas Pracy]]-Zestaw_6[[#This Row],[Czas Naprawy]])/Zestaw_6[[#This Row],[Nominalny Czas Pracy]]</f>
        <v>0.2820833333333333</v>
      </c>
      <c r="T346">
        <f>($AA$3*Zestaw_6[[#This Row],[Rzeczywista Ilosc Produkcji]])/(Zestaw_6[[#This Row],[Rzeczywisty Czas Pracy]]+1)</f>
        <v>0.57593307593307608</v>
      </c>
      <c r="U346">
        <f>(Zestaw_6[[#This Row],[Rzeczywista Ilosc Produkcji]]-Zestaw_6[[#This Row],[Ilość defektów]])/(Zestaw_6[[#This Row],[Rzeczywista Ilosc Produkcji]]+1)</f>
        <v>0.82327971403038425</v>
      </c>
      <c r="V346">
        <f>Zestaw_6[[#This Row],[D]]*Zestaw_6[[#This Row],[E]]*Zestaw_6[[#This Row],[J]]</f>
        <v>0.1337509459262978</v>
      </c>
    </row>
    <row r="347" spans="1:22" x14ac:dyDescent="0.25">
      <c r="A347" t="s">
        <v>14</v>
      </c>
      <c r="B347" s="1">
        <v>43971</v>
      </c>
      <c r="C347">
        <v>2020</v>
      </c>
      <c r="D347">
        <v>5</v>
      </c>
      <c r="E347">
        <v>21</v>
      </c>
      <c r="F347">
        <v>24</v>
      </c>
      <c r="G347">
        <v>1000</v>
      </c>
      <c r="H347">
        <v>24000</v>
      </c>
      <c r="I347">
        <v>10.99</v>
      </c>
      <c r="J347">
        <v>10995</v>
      </c>
      <c r="K347">
        <v>7773</v>
      </c>
      <c r="L347">
        <v>6331</v>
      </c>
      <c r="M347">
        <v>12</v>
      </c>
      <c r="N347">
        <v>13.01</v>
      </c>
      <c r="O347">
        <f>Zestaw_6[[#This Row],[Rzeczywista Ilosc Produkcji]]-Zestaw_6[[#This Row],[Ilosc Produktow Prawidlowych]]</f>
        <v>1442</v>
      </c>
      <c r="P347">
        <f>Zestaw_6[[#This Row],[Czas Naprawy]]/(Zestaw_6[[#This Row],[Ilosc Awarii]]+1)</f>
        <v>1.0007692307692309</v>
      </c>
      <c r="Q347">
        <f>(Zestaw_6[[#This Row],[Nominalny Czas Pracy]]-Zestaw_6[[#This Row],[Czas Naprawy]])/(Zestaw_6[[#This Row],[Ilosc Awarii]]+1)</f>
        <v>0.8453846153846154</v>
      </c>
      <c r="R347">
        <f>Zestaw_6[[#This Row],[MTTR]]+Zestaw_6[[#This Row],[MTTF]]</f>
        <v>1.8461538461538463</v>
      </c>
      <c r="S347">
        <f>(Zestaw_6[[#This Row],[Nominalny Czas Pracy]]-Zestaw_6[[#This Row],[Czas Naprawy]])/Zestaw_6[[#This Row],[Nominalny Czas Pracy]]</f>
        <v>0.45791666666666669</v>
      </c>
      <c r="T347">
        <f>($AA$3*Zestaw_6[[#This Row],[Rzeczywista Ilosc Produkcji]])/(Zestaw_6[[#This Row],[Rzeczywisty Czas Pracy]]+1)</f>
        <v>0.64829024186822359</v>
      </c>
      <c r="U347">
        <f>(Zestaw_6[[#This Row],[Rzeczywista Ilosc Produkcji]]-Zestaw_6[[#This Row],[Ilość defektów]])/(Zestaw_6[[#This Row],[Rzeczywista Ilosc Produkcji]]+1)</f>
        <v>0.81438127090301005</v>
      </c>
      <c r="V347">
        <f>Zestaw_6[[#This Row],[D]]*Zestaw_6[[#This Row],[E]]*Zestaw_6[[#This Row],[J]]</f>
        <v>0.24175959115176812</v>
      </c>
    </row>
    <row r="348" spans="1:22" x14ac:dyDescent="0.25">
      <c r="A348" t="s">
        <v>14</v>
      </c>
      <c r="B348" s="1">
        <v>43972</v>
      </c>
      <c r="C348">
        <v>2020</v>
      </c>
      <c r="D348">
        <v>5</v>
      </c>
      <c r="E348">
        <v>21</v>
      </c>
      <c r="F348">
        <v>24</v>
      </c>
      <c r="G348">
        <v>1000</v>
      </c>
      <c r="H348">
        <v>24000</v>
      </c>
      <c r="I348">
        <v>13.34</v>
      </c>
      <c r="J348">
        <v>13345</v>
      </c>
      <c r="K348">
        <v>11299</v>
      </c>
      <c r="L348">
        <v>11299</v>
      </c>
      <c r="M348">
        <v>11</v>
      </c>
      <c r="N348">
        <v>10.66</v>
      </c>
      <c r="O348">
        <f>Zestaw_6[[#This Row],[Rzeczywista Ilosc Produkcji]]-Zestaw_6[[#This Row],[Ilosc Produktow Prawidlowych]]</f>
        <v>0</v>
      </c>
      <c r="P348">
        <f>Zestaw_6[[#This Row],[Czas Naprawy]]/(Zestaw_6[[#This Row],[Ilosc Awarii]]+1)</f>
        <v>0.88833333333333331</v>
      </c>
      <c r="Q348">
        <f>(Zestaw_6[[#This Row],[Nominalny Czas Pracy]]-Zestaw_6[[#This Row],[Czas Naprawy]])/(Zestaw_6[[#This Row],[Ilosc Awarii]]+1)</f>
        <v>1.1116666666666666</v>
      </c>
      <c r="R348">
        <f>Zestaw_6[[#This Row],[MTTR]]+Zestaw_6[[#This Row],[MTTF]]</f>
        <v>2</v>
      </c>
      <c r="S348">
        <f>(Zestaw_6[[#This Row],[Nominalny Czas Pracy]]-Zestaw_6[[#This Row],[Czas Naprawy]])/Zestaw_6[[#This Row],[Nominalny Czas Pracy]]</f>
        <v>0.55583333333333329</v>
      </c>
      <c r="T348">
        <f>($AA$3*Zestaw_6[[#This Row],[Rzeczywista Ilosc Produkcji]])/(Zestaw_6[[#This Row],[Rzeczywisty Czas Pracy]]+1)</f>
        <v>0.78793584379358439</v>
      </c>
      <c r="U348">
        <f>(Zestaw_6[[#This Row],[Rzeczywista Ilosc Produkcji]]-Zestaw_6[[#This Row],[Ilość defektów]])/(Zestaw_6[[#This Row],[Rzeczywista Ilosc Produkcji]]+1)</f>
        <v>0.99991150442477872</v>
      </c>
      <c r="V348">
        <f>Zestaw_6[[#This Row],[D]]*Zestaw_6[[#This Row],[E]]*Zestaw_6[[#This Row],[J]]</f>
        <v>0.43792224889740516</v>
      </c>
    </row>
    <row r="349" spans="1:22" x14ac:dyDescent="0.25">
      <c r="A349" t="s">
        <v>14</v>
      </c>
      <c r="B349" s="1">
        <v>43973</v>
      </c>
      <c r="C349">
        <v>2020</v>
      </c>
      <c r="D349">
        <v>5</v>
      </c>
      <c r="E349">
        <v>21</v>
      </c>
      <c r="F349">
        <v>24</v>
      </c>
      <c r="G349">
        <v>1000</v>
      </c>
      <c r="H349">
        <v>24000</v>
      </c>
      <c r="I349">
        <v>8.7799999999999994</v>
      </c>
      <c r="J349">
        <v>8785</v>
      </c>
      <c r="K349">
        <v>7426</v>
      </c>
      <c r="L349">
        <v>6114</v>
      </c>
      <c r="M349">
        <v>14</v>
      </c>
      <c r="N349">
        <v>15.22</v>
      </c>
      <c r="O349">
        <f>Zestaw_6[[#This Row],[Rzeczywista Ilosc Produkcji]]-Zestaw_6[[#This Row],[Ilosc Produktow Prawidlowych]]</f>
        <v>1312</v>
      </c>
      <c r="P349">
        <f>Zestaw_6[[#This Row],[Czas Naprawy]]/(Zestaw_6[[#This Row],[Ilosc Awarii]]+1)</f>
        <v>1.0146666666666666</v>
      </c>
      <c r="Q349">
        <f>(Zestaw_6[[#This Row],[Nominalny Czas Pracy]]-Zestaw_6[[#This Row],[Czas Naprawy]])/(Zestaw_6[[#This Row],[Ilosc Awarii]]+1)</f>
        <v>0.58533333333333326</v>
      </c>
      <c r="R349">
        <f>Zestaw_6[[#This Row],[MTTR]]+Zestaw_6[[#This Row],[MTTF]]</f>
        <v>1.5999999999999999</v>
      </c>
      <c r="S349">
        <f>(Zestaw_6[[#This Row],[Nominalny Czas Pracy]]-Zestaw_6[[#This Row],[Czas Naprawy]])/Zestaw_6[[#This Row],[Nominalny Czas Pracy]]</f>
        <v>0.36583333333333329</v>
      </c>
      <c r="T349">
        <f>($AA$3*Zestaw_6[[#This Row],[Rzeczywista Ilosc Produkcji]])/(Zestaw_6[[#This Row],[Rzeczywisty Czas Pracy]]+1)</f>
        <v>0.75930470347648271</v>
      </c>
      <c r="U349">
        <f>(Zestaw_6[[#This Row],[Rzeczywista Ilosc Produkcji]]-Zestaw_6[[#This Row],[Ilość defektów]])/(Zestaw_6[[#This Row],[Rzeczywista Ilosc Produkcji]]+1)</f>
        <v>0.82321260266594853</v>
      </c>
      <c r="V349">
        <f>Zestaw_6[[#This Row],[D]]*Zestaw_6[[#This Row],[E]]*Zestaw_6[[#This Row],[J]]</f>
        <v>0.22867114942633177</v>
      </c>
    </row>
    <row r="350" spans="1:22" x14ac:dyDescent="0.25">
      <c r="A350" t="s">
        <v>14</v>
      </c>
      <c r="B350" s="1">
        <v>43976</v>
      </c>
      <c r="C350">
        <v>2020</v>
      </c>
      <c r="D350">
        <v>5</v>
      </c>
      <c r="E350">
        <v>22</v>
      </c>
      <c r="F350">
        <v>24</v>
      </c>
      <c r="G350">
        <v>1000</v>
      </c>
      <c r="H350">
        <v>24000</v>
      </c>
      <c r="I350">
        <v>6.33</v>
      </c>
      <c r="J350">
        <v>6335</v>
      </c>
      <c r="K350">
        <v>5574</v>
      </c>
      <c r="L350">
        <v>3969</v>
      </c>
      <c r="M350">
        <v>17</v>
      </c>
      <c r="N350">
        <v>17.670000000000002</v>
      </c>
      <c r="O350">
        <f>Zestaw_6[[#This Row],[Rzeczywista Ilosc Produkcji]]-Zestaw_6[[#This Row],[Ilosc Produktow Prawidlowych]]</f>
        <v>1605</v>
      </c>
      <c r="P350">
        <f>Zestaw_6[[#This Row],[Czas Naprawy]]/(Zestaw_6[[#This Row],[Ilosc Awarii]]+1)</f>
        <v>0.9816666666666668</v>
      </c>
      <c r="Q350">
        <f>(Zestaw_6[[#This Row],[Nominalny Czas Pracy]]-Zestaw_6[[#This Row],[Czas Naprawy]])/(Zestaw_6[[#This Row],[Ilosc Awarii]]+1)</f>
        <v>0.35166666666666657</v>
      </c>
      <c r="R350">
        <f>Zestaw_6[[#This Row],[MTTR]]+Zestaw_6[[#This Row],[MTTF]]</f>
        <v>1.3333333333333335</v>
      </c>
      <c r="S350">
        <f>(Zestaw_6[[#This Row],[Nominalny Czas Pracy]]-Zestaw_6[[#This Row],[Czas Naprawy]])/Zestaw_6[[#This Row],[Nominalny Czas Pracy]]</f>
        <v>0.26374999999999993</v>
      </c>
      <c r="T350">
        <f>($AA$3*Zestaw_6[[#This Row],[Rzeczywista Ilosc Produkcji]])/(Zestaw_6[[#This Row],[Rzeczywisty Czas Pracy]]+1)</f>
        <v>0.76043656207366983</v>
      </c>
      <c r="U350">
        <f>(Zestaw_6[[#This Row],[Rzeczywista Ilosc Produkcji]]-Zestaw_6[[#This Row],[Ilość defektów]])/(Zestaw_6[[#This Row],[Rzeczywista Ilosc Produkcji]]+1)</f>
        <v>0.71192825112107627</v>
      </c>
      <c r="V350">
        <f>Zestaw_6[[#This Row],[D]]*Zestaw_6[[#This Row],[E]]*Zestaw_6[[#This Row],[J]]</f>
        <v>0.14278799166763528</v>
      </c>
    </row>
    <row r="351" spans="1:22" x14ac:dyDescent="0.25">
      <c r="A351" t="s">
        <v>14</v>
      </c>
      <c r="B351" s="1">
        <v>43977</v>
      </c>
      <c r="C351">
        <v>2020</v>
      </c>
      <c r="D351">
        <v>5</v>
      </c>
      <c r="E351">
        <v>22</v>
      </c>
      <c r="F351">
        <v>24</v>
      </c>
      <c r="G351">
        <v>1000</v>
      </c>
      <c r="H351">
        <v>24000</v>
      </c>
      <c r="I351">
        <v>24</v>
      </c>
      <c r="J351">
        <v>24000</v>
      </c>
      <c r="K351">
        <v>18441</v>
      </c>
      <c r="L351">
        <v>14048</v>
      </c>
      <c r="M351">
        <v>0</v>
      </c>
      <c r="N351">
        <v>0</v>
      </c>
      <c r="O351">
        <f>Zestaw_6[[#This Row],[Rzeczywista Ilosc Produkcji]]-Zestaw_6[[#This Row],[Ilosc Produktow Prawidlowych]]</f>
        <v>4393</v>
      </c>
      <c r="P351">
        <f>Zestaw_6[[#This Row],[Czas Naprawy]]/(Zestaw_6[[#This Row],[Ilosc Awarii]]+1)</f>
        <v>0</v>
      </c>
      <c r="Q351">
        <f>(Zestaw_6[[#This Row],[Nominalny Czas Pracy]]-Zestaw_6[[#This Row],[Czas Naprawy]])/(Zestaw_6[[#This Row],[Ilosc Awarii]]+1)</f>
        <v>24</v>
      </c>
      <c r="R351">
        <f>Zestaw_6[[#This Row],[MTTR]]+Zestaw_6[[#This Row],[MTTF]]</f>
        <v>24</v>
      </c>
      <c r="S351">
        <f>(Zestaw_6[[#This Row],[Nominalny Czas Pracy]]-Zestaw_6[[#This Row],[Czas Naprawy]])/Zestaw_6[[#This Row],[Nominalny Czas Pracy]]</f>
        <v>1</v>
      </c>
      <c r="T351">
        <f>($AA$3*Zestaw_6[[#This Row],[Rzeczywista Ilosc Produkcji]])/(Zestaw_6[[#This Row],[Rzeczywisty Czas Pracy]]+1)</f>
        <v>0.73763999999999996</v>
      </c>
      <c r="U351">
        <f>(Zestaw_6[[#This Row],[Rzeczywista Ilosc Produkcji]]-Zestaw_6[[#This Row],[Ilość defektów]])/(Zestaw_6[[#This Row],[Rzeczywista Ilosc Produkcji]]+1)</f>
        <v>0.76173950764559162</v>
      </c>
      <c r="V351">
        <f>Zestaw_6[[#This Row],[D]]*Zestaw_6[[#This Row],[E]]*Zestaw_6[[#This Row],[J]]</f>
        <v>0.56188953041969414</v>
      </c>
    </row>
    <row r="352" spans="1:22" x14ac:dyDescent="0.25">
      <c r="A352" t="s">
        <v>14</v>
      </c>
      <c r="B352" s="1">
        <v>43978</v>
      </c>
      <c r="C352">
        <v>2020</v>
      </c>
      <c r="D352">
        <v>5</v>
      </c>
      <c r="E352">
        <v>22</v>
      </c>
      <c r="F352">
        <v>24</v>
      </c>
      <c r="G352">
        <v>1000</v>
      </c>
      <c r="H352">
        <v>24000</v>
      </c>
      <c r="I352">
        <v>13.68</v>
      </c>
      <c r="J352">
        <v>13679</v>
      </c>
      <c r="K352">
        <v>11081</v>
      </c>
      <c r="L352">
        <v>9632</v>
      </c>
      <c r="M352">
        <v>10</v>
      </c>
      <c r="N352">
        <v>10.32</v>
      </c>
      <c r="O352">
        <f>Zestaw_6[[#This Row],[Rzeczywista Ilosc Produkcji]]-Zestaw_6[[#This Row],[Ilosc Produktow Prawidlowych]]</f>
        <v>1449</v>
      </c>
      <c r="P352">
        <f>Zestaw_6[[#This Row],[Czas Naprawy]]/(Zestaw_6[[#This Row],[Ilosc Awarii]]+1)</f>
        <v>0.93818181818181823</v>
      </c>
      <c r="Q352">
        <f>(Zestaw_6[[#This Row],[Nominalny Czas Pracy]]-Zestaw_6[[#This Row],[Czas Naprawy]])/(Zestaw_6[[#This Row],[Ilosc Awarii]]+1)</f>
        <v>1.2436363636363637</v>
      </c>
      <c r="R352">
        <f>Zestaw_6[[#This Row],[MTTR]]+Zestaw_6[[#This Row],[MTTF]]</f>
        <v>2.1818181818181817</v>
      </c>
      <c r="S352">
        <f>(Zestaw_6[[#This Row],[Nominalny Czas Pracy]]-Zestaw_6[[#This Row],[Czas Naprawy]])/Zestaw_6[[#This Row],[Nominalny Czas Pracy]]</f>
        <v>0.56999999999999995</v>
      </c>
      <c r="T352">
        <f>($AA$3*Zestaw_6[[#This Row],[Rzeczywista Ilosc Produkcji]])/(Zestaw_6[[#This Row],[Rzeczywisty Czas Pracy]]+1)</f>
        <v>0.75483651226158033</v>
      </c>
      <c r="U352">
        <f>(Zestaw_6[[#This Row],[Rzeczywista Ilosc Produkcji]]-Zestaw_6[[#This Row],[Ilość defektów]])/(Zestaw_6[[#This Row],[Rzeczywista Ilosc Produkcji]]+1)</f>
        <v>0.86915719184262763</v>
      </c>
      <c r="V352">
        <f>Zestaw_6[[#This Row],[D]]*Zestaw_6[[#This Row],[E]]*Zestaw_6[[#This Row],[J]]</f>
        <v>0.37396080247960822</v>
      </c>
    </row>
    <row r="353" spans="1:22" x14ac:dyDescent="0.25">
      <c r="A353" t="s">
        <v>14</v>
      </c>
      <c r="B353" s="1">
        <v>43979</v>
      </c>
      <c r="C353">
        <v>2020</v>
      </c>
      <c r="D353">
        <v>5</v>
      </c>
      <c r="E353">
        <v>22</v>
      </c>
      <c r="F353">
        <v>24</v>
      </c>
      <c r="G353">
        <v>1000</v>
      </c>
      <c r="H353">
        <v>24000</v>
      </c>
      <c r="I353">
        <v>13.43</v>
      </c>
      <c r="J353">
        <v>13433</v>
      </c>
      <c r="K353">
        <v>10008</v>
      </c>
      <c r="L353">
        <v>10008</v>
      </c>
      <c r="M353">
        <v>10</v>
      </c>
      <c r="N353">
        <v>10.57</v>
      </c>
      <c r="O353">
        <f>Zestaw_6[[#This Row],[Rzeczywista Ilosc Produkcji]]-Zestaw_6[[#This Row],[Ilosc Produktow Prawidlowych]]</f>
        <v>0</v>
      </c>
      <c r="P353">
        <f>Zestaw_6[[#This Row],[Czas Naprawy]]/(Zestaw_6[[#This Row],[Ilosc Awarii]]+1)</f>
        <v>0.96090909090909093</v>
      </c>
      <c r="Q353">
        <f>(Zestaw_6[[#This Row],[Nominalny Czas Pracy]]-Zestaw_6[[#This Row],[Czas Naprawy]])/(Zestaw_6[[#This Row],[Ilosc Awarii]]+1)</f>
        <v>1.2209090909090909</v>
      </c>
      <c r="R353">
        <f>Zestaw_6[[#This Row],[MTTR]]+Zestaw_6[[#This Row],[MTTF]]</f>
        <v>2.1818181818181817</v>
      </c>
      <c r="S353">
        <f>(Zestaw_6[[#This Row],[Nominalny Czas Pracy]]-Zestaw_6[[#This Row],[Czas Naprawy]])/Zestaw_6[[#This Row],[Nominalny Czas Pracy]]</f>
        <v>0.55958333333333332</v>
      </c>
      <c r="T353">
        <f>($AA$3*Zestaw_6[[#This Row],[Rzeczywista Ilosc Produkcji]])/(Zestaw_6[[#This Row],[Rzeczywisty Czas Pracy]]+1)</f>
        <v>0.69355509355509359</v>
      </c>
      <c r="U353">
        <f>(Zestaw_6[[#This Row],[Rzeczywista Ilosc Produkcji]]-Zestaw_6[[#This Row],[Ilość defektów]])/(Zestaw_6[[#This Row],[Rzeczywista Ilosc Produkcji]]+1)</f>
        <v>0.99990008991907287</v>
      </c>
      <c r="V353">
        <f>Zestaw_6[[#This Row],[D]]*Zestaw_6[[#This Row],[E]]*Zestaw_6[[#This Row],[J]]</f>
        <v>0.38806309581252135</v>
      </c>
    </row>
    <row r="354" spans="1:22" x14ac:dyDescent="0.25">
      <c r="A354" t="s">
        <v>14</v>
      </c>
      <c r="B354" s="1">
        <v>43980</v>
      </c>
      <c r="C354">
        <v>2020</v>
      </c>
      <c r="D354">
        <v>5</v>
      </c>
      <c r="E354">
        <v>22</v>
      </c>
      <c r="F354">
        <v>24</v>
      </c>
      <c r="G354">
        <v>1000</v>
      </c>
      <c r="H354">
        <v>24000</v>
      </c>
      <c r="I354">
        <v>6.22</v>
      </c>
      <c r="J354">
        <v>6224</v>
      </c>
      <c r="K354">
        <v>5874</v>
      </c>
      <c r="L354">
        <v>4874</v>
      </c>
      <c r="M354">
        <v>17</v>
      </c>
      <c r="N354">
        <v>17.78</v>
      </c>
      <c r="O354">
        <f>Zestaw_6[[#This Row],[Rzeczywista Ilosc Produkcji]]-Zestaw_6[[#This Row],[Ilosc Produktow Prawidlowych]]</f>
        <v>1000</v>
      </c>
      <c r="P354">
        <f>Zestaw_6[[#This Row],[Czas Naprawy]]/(Zestaw_6[[#This Row],[Ilosc Awarii]]+1)</f>
        <v>0.98777777777777787</v>
      </c>
      <c r="Q354">
        <f>(Zestaw_6[[#This Row],[Nominalny Czas Pracy]]-Zestaw_6[[#This Row],[Czas Naprawy]])/(Zestaw_6[[#This Row],[Ilosc Awarii]]+1)</f>
        <v>0.3455555555555555</v>
      </c>
      <c r="R354">
        <f>Zestaw_6[[#This Row],[MTTR]]+Zestaw_6[[#This Row],[MTTF]]</f>
        <v>1.3333333333333335</v>
      </c>
      <c r="S354">
        <f>(Zestaw_6[[#This Row],[Nominalny Czas Pracy]]-Zestaw_6[[#This Row],[Czas Naprawy]])/Zestaw_6[[#This Row],[Nominalny Czas Pracy]]</f>
        <v>0.2591666666666666</v>
      </c>
      <c r="T354">
        <f>($AA$3*Zestaw_6[[#This Row],[Rzeczywista Ilosc Produkcji]])/(Zestaw_6[[#This Row],[Rzeczywisty Czas Pracy]]+1)</f>
        <v>0.81357340720221616</v>
      </c>
      <c r="U354">
        <f>(Zestaw_6[[#This Row],[Rzeczywista Ilosc Produkcji]]-Zestaw_6[[#This Row],[Ilość defektów]])/(Zestaw_6[[#This Row],[Rzeczywista Ilosc Produkcji]]+1)</f>
        <v>0.82961702127659576</v>
      </c>
      <c r="V354">
        <f>Zestaw_6[[#This Row],[D]]*Zestaw_6[[#This Row],[E]]*Zestaw_6[[#This Row],[J]]</f>
        <v>0.17492566817940708</v>
      </c>
    </row>
    <row r="355" spans="1:22" x14ac:dyDescent="0.25">
      <c r="A355" t="s">
        <v>14</v>
      </c>
      <c r="B355" s="1">
        <v>43983</v>
      </c>
      <c r="C355">
        <v>2020</v>
      </c>
      <c r="D355">
        <v>6</v>
      </c>
      <c r="E355">
        <v>23</v>
      </c>
      <c r="F355">
        <v>24</v>
      </c>
      <c r="G355">
        <v>1000</v>
      </c>
      <c r="H355">
        <v>24000</v>
      </c>
      <c r="I355">
        <v>5.5</v>
      </c>
      <c r="J355">
        <v>5496</v>
      </c>
      <c r="K355">
        <v>5290</v>
      </c>
      <c r="L355">
        <v>3942</v>
      </c>
      <c r="M355">
        <v>17</v>
      </c>
      <c r="N355">
        <v>18.5</v>
      </c>
      <c r="O355">
        <f>Zestaw_6[[#This Row],[Rzeczywista Ilosc Produkcji]]-Zestaw_6[[#This Row],[Ilosc Produktow Prawidlowych]]</f>
        <v>1348</v>
      </c>
      <c r="P355">
        <f>Zestaw_6[[#This Row],[Czas Naprawy]]/(Zestaw_6[[#This Row],[Ilosc Awarii]]+1)</f>
        <v>1.0277777777777777</v>
      </c>
      <c r="Q355">
        <f>(Zestaw_6[[#This Row],[Nominalny Czas Pracy]]-Zestaw_6[[#This Row],[Czas Naprawy]])/(Zestaw_6[[#This Row],[Ilosc Awarii]]+1)</f>
        <v>0.30555555555555558</v>
      </c>
      <c r="R355">
        <f>Zestaw_6[[#This Row],[MTTR]]+Zestaw_6[[#This Row],[MTTF]]</f>
        <v>1.3333333333333333</v>
      </c>
      <c r="S355">
        <f>(Zestaw_6[[#This Row],[Nominalny Czas Pracy]]-Zestaw_6[[#This Row],[Czas Naprawy]])/Zestaw_6[[#This Row],[Nominalny Czas Pracy]]</f>
        <v>0.22916666666666666</v>
      </c>
      <c r="T355">
        <f>($AA$3*Zestaw_6[[#This Row],[Rzeczywista Ilosc Produkcji]])/(Zestaw_6[[#This Row],[Rzeczywisty Czas Pracy]]+1)</f>
        <v>0.81384615384615389</v>
      </c>
      <c r="U355">
        <f>(Zestaw_6[[#This Row],[Rzeczywista Ilosc Produkcji]]-Zestaw_6[[#This Row],[Ilość defektów]])/(Zestaw_6[[#This Row],[Rzeczywista Ilosc Produkcji]]+1)</f>
        <v>0.74503874503874501</v>
      </c>
      <c r="V355">
        <f>Zestaw_6[[#This Row],[D]]*Zestaw_6[[#This Row],[E]]*Zestaw_6[[#This Row],[J]]</f>
        <v>0.13895450183911723</v>
      </c>
    </row>
    <row r="356" spans="1:22" x14ac:dyDescent="0.25">
      <c r="A356" t="s">
        <v>14</v>
      </c>
      <c r="B356" s="1">
        <v>43984</v>
      </c>
      <c r="C356">
        <v>2020</v>
      </c>
      <c r="D356">
        <v>6</v>
      </c>
      <c r="E356">
        <v>23</v>
      </c>
      <c r="F356">
        <v>24</v>
      </c>
      <c r="G356">
        <v>1000</v>
      </c>
      <c r="H356">
        <v>24000</v>
      </c>
      <c r="I356">
        <v>24</v>
      </c>
      <c r="J356">
        <v>24000</v>
      </c>
      <c r="K356">
        <v>17378</v>
      </c>
      <c r="L356">
        <v>14389</v>
      </c>
      <c r="M356">
        <v>0</v>
      </c>
      <c r="N356">
        <v>0</v>
      </c>
      <c r="O356">
        <f>Zestaw_6[[#This Row],[Rzeczywista Ilosc Produkcji]]-Zestaw_6[[#This Row],[Ilosc Produktow Prawidlowych]]</f>
        <v>2989</v>
      </c>
      <c r="P356">
        <f>Zestaw_6[[#This Row],[Czas Naprawy]]/(Zestaw_6[[#This Row],[Ilosc Awarii]]+1)</f>
        <v>0</v>
      </c>
      <c r="Q356">
        <f>(Zestaw_6[[#This Row],[Nominalny Czas Pracy]]-Zestaw_6[[#This Row],[Czas Naprawy]])/(Zestaw_6[[#This Row],[Ilosc Awarii]]+1)</f>
        <v>24</v>
      </c>
      <c r="R356">
        <f>Zestaw_6[[#This Row],[MTTR]]+Zestaw_6[[#This Row],[MTTF]]</f>
        <v>24</v>
      </c>
      <c r="S356">
        <f>(Zestaw_6[[#This Row],[Nominalny Czas Pracy]]-Zestaw_6[[#This Row],[Czas Naprawy]])/Zestaw_6[[#This Row],[Nominalny Czas Pracy]]</f>
        <v>1</v>
      </c>
      <c r="T356">
        <f>($AA$3*Zestaw_6[[#This Row],[Rzeczywista Ilosc Produkcji]])/(Zestaw_6[[#This Row],[Rzeczywisty Czas Pracy]]+1)</f>
        <v>0.69511999999999996</v>
      </c>
      <c r="U356">
        <f>(Zestaw_6[[#This Row],[Rzeczywista Ilosc Produkcji]]-Zestaw_6[[#This Row],[Ilość defektów]])/(Zestaw_6[[#This Row],[Rzeczywista Ilosc Produkcji]]+1)</f>
        <v>0.82795327694343746</v>
      </c>
      <c r="V356">
        <f>Zestaw_6[[#This Row],[D]]*Zestaw_6[[#This Row],[E]]*Zestaw_6[[#This Row],[J]]</f>
        <v>0.5755268818689222</v>
      </c>
    </row>
    <row r="357" spans="1:22" x14ac:dyDescent="0.25">
      <c r="A357" t="s">
        <v>14</v>
      </c>
      <c r="B357" s="1">
        <v>43985</v>
      </c>
      <c r="C357">
        <v>2020</v>
      </c>
      <c r="D357">
        <v>6</v>
      </c>
      <c r="E357">
        <v>23</v>
      </c>
      <c r="F357">
        <v>24</v>
      </c>
      <c r="G357">
        <v>1000</v>
      </c>
      <c r="H357">
        <v>24000</v>
      </c>
      <c r="I357">
        <v>0</v>
      </c>
      <c r="J357">
        <v>0</v>
      </c>
      <c r="K357">
        <v>0</v>
      </c>
      <c r="L357">
        <v>0</v>
      </c>
      <c r="M357">
        <v>24</v>
      </c>
      <c r="N357">
        <v>24</v>
      </c>
      <c r="O357">
        <f>Zestaw_6[[#This Row],[Rzeczywista Ilosc Produkcji]]-Zestaw_6[[#This Row],[Ilosc Produktow Prawidlowych]]</f>
        <v>0</v>
      </c>
      <c r="P357">
        <f>Zestaw_6[[#This Row],[Czas Naprawy]]/(Zestaw_6[[#This Row],[Ilosc Awarii]]+1)</f>
        <v>0.96</v>
      </c>
      <c r="Q357">
        <f>(Zestaw_6[[#This Row],[Nominalny Czas Pracy]]-Zestaw_6[[#This Row],[Czas Naprawy]])/(Zestaw_6[[#This Row],[Ilosc Awarii]]+1)</f>
        <v>0</v>
      </c>
      <c r="R357">
        <f>Zestaw_6[[#This Row],[MTTR]]+Zestaw_6[[#This Row],[MTTF]]</f>
        <v>0.96</v>
      </c>
      <c r="S357">
        <f>(Zestaw_6[[#This Row],[Nominalny Czas Pracy]]-Zestaw_6[[#This Row],[Czas Naprawy]])/Zestaw_6[[#This Row],[Nominalny Czas Pracy]]</f>
        <v>0</v>
      </c>
      <c r="T357">
        <f>($AA$3*Zestaw_6[[#This Row],[Rzeczywista Ilosc Produkcji]])/(Zestaw_6[[#This Row],[Rzeczywisty Czas Pracy]]+1)</f>
        <v>0</v>
      </c>
      <c r="U357">
        <f>(Zestaw_6[[#This Row],[Rzeczywista Ilosc Produkcji]]-Zestaw_6[[#This Row],[Ilość defektów]])/(Zestaw_6[[#This Row],[Rzeczywista Ilosc Produkcji]]+1)</f>
        <v>0</v>
      </c>
      <c r="V357">
        <f>Zestaw_6[[#This Row],[D]]*Zestaw_6[[#This Row],[E]]*Zestaw_6[[#This Row],[J]]</f>
        <v>0</v>
      </c>
    </row>
    <row r="358" spans="1:22" x14ac:dyDescent="0.25">
      <c r="A358" t="s">
        <v>14</v>
      </c>
      <c r="B358" s="1">
        <v>43986</v>
      </c>
      <c r="C358">
        <v>2020</v>
      </c>
      <c r="D358">
        <v>6</v>
      </c>
      <c r="E358">
        <v>23</v>
      </c>
      <c r="F358">
        <v>24</v>
      </c>
      <c r="G358">
        <v>1000</v>
      </c>
      <c r="H358">
        <v>24000</v>
      </c>
      <c r="I358">
        <v>6.59</v>
      </c>
      <c r="J358">
        <v>6593</v>
      </c>
      <c r="K358">
        <v>4798</v>
      </c>
      <c r="L358">
        <v>3724</v>
      </c>
      <c r="M358">
        <v>16</v>
      </c>
      <c r="N358">
        <v>17.41</v>
      </c>
      <c r="O358">
        <f>Zestaw_6[[#This Row],[Rzeczywista Ilosc Produkcji]]-Zestaw_6[[#This Row],[Ilosc Produktow Prawidlowych]]</f>
        <v>1074</v>
      </c>
      <c r="P358">
        <f>Zestaw_6[[#This Row],[Czas Naprawy]]/(Zestaw_6[[#This Row],[Ilosc Awarii]]+1)</f>
        <v>1.0241176470588236</v>
      </c>
      <c r="Q358">
        <f>(Zestaw_6[[#This Row],[Nominalny Czas Pracy]]-Zestaw_6[[#This Row],[Czas Naprawy]])/(Zestaw_6[[#This Row],[Ilosc Awarii]]+1)</f>
        <v>0.3876470588235294</v>
      </c>
      <c r="R358">
        <f>Zestaw_6[[#This Row],[MTTR]]+Zestaw_6[[#This Row],[MTTF]]</f>
        <v>1.411764705882353</v>
      </c>
      <c r="S358">
        <f>(Zestaw_6[[#This Row],[Nominalny Czas Pracy]]-Zestaw_6[[#This Row],[Czas Naprawy]])/Zestaw_6[[#This Row],[Nominalny Czas Pracy]]</f>
        <v>0.27458333333333335</v>
      </c>
      <c r="T358">
        <f>($AA$3*Zestaw_6[[#This Row],[Rzeczywista Ilosc Produkcji]])/(Zestaw_6[[#This Row],[Rzeczywisty Czas Pracy]]+1)</f>
        <v>0.63214756258234517</v>
      </c>
      <c r="U358">
        <f>(Zestaw_6[[#This Row],[Rzeczywista Ilosc Produkcji]]-Zestaw_6[[#This Row],[Ilość defektów]])/(Zestaw_6[[#This Row],[Rzeczywista Ilosc Produkcji]]+1)</f>
        <v>0.7759949989581163</v>
      </c>
      <c r="V358">
        <f>Zestaw_6[[#This Row],[D]]*Zestaw_6[[#This Row],[E]]*Zestaw_6[[#This Row],[J]]</f>
        <v>0.13469502740973247</v>
      </c>
    </row>
    <row r="359" spans="1:22" x14ac:dyDescent="0.25">
      <c r="A359" t="s">
        <v>14</v>
      </c>
      <c r="B359" s="1">
        <v>43987</v>
      </c>
      <c r="C359">
        <v>2020</v>
      </c>
      <c r="D359">
        <v>6</v>
      </c>
      <c r="E359">
        <v>23</v>
      </c>
      <c r="F359">
        <v>24</v>
      </c>
      <c r="G359">
        <v>1000</v>
      </c>
      <c r="H359">
        <v>24000</v>
      </c>
      <c r="I359">
        <v>24</v>
      </c>
      <c r="J359">
        <v>24000</v>
      </c>
      <c r="K359">
        <v>0</v>
      </c>
      <c r="L359">
        <v>0</v>
      </c>
      <c r="M359">
        <v>0</v>
      </c>
      <c r="N359">
        <v>0</v>
      </c>
      <c r="O359">
        <f>Zestaw_6[[#This Row],[Rzeczywista Ilosc Produkcji]]-Zestaw_6[[#This Row],[Ilosc Produktow Prawidlowych]]</f>
        <v>0</v>
      </c>
      <c r="P359">
        <f>Zestaw_6[[#This Row],[Czas Naprawy]]/(Zestaw_6[[#This Row],[Ilosc Awarii]]+1)</f>
        <v>0</v>
      </c>
      <c r="Q359">
        <f>(Zestaw_6[[#This Row],[Nominalny Czas Pracy]]-Zestaw_6[[#This Row],[Czas Naprawy]])/(Zestaw_6[[#This Row],[Ilosc Awarii]]+1)</f>
        <v>24</v>
      </c>
      <c r="R359">
        <f>Zestaw_6[[#This Row],[MTTR]]+Zestaw_6[[#This Row],[MTTF]]</f>
        <v>24</v>
      </c>
      <c r="S359">
        <f>(Zestaw_6[[#This Row],[Nominalny Czas Pracy]]-Zestaw_6[[#This Row],[Czas Naprawy]])/Zestaw_6[[#This Row],[Nominalny Czas Pracy]]</f>
        <v>1</v>
      </c>
      <c r="T359">
        <f>($AA$3*Zestaw_6[[#This Row],[Rzeczywista Ilosc Produkcji]])/(Zestaw_6[[#This Row],[Rzeczywisty Czas Pracy]]+1)</f>
        <v>0</v>
      </c>
      <c r="U359">
        <f>(Zestaw_6[[#This Row],[Rzeczywista Ilosc Produkcji]]-Zestaw_6[[#This Row],[Ilość defektów]])/(Zestaw_6[[#This Row],[Rzeczywista Ilosc Produkcji]]+1)</f>
        <v>0</v>
      </c>
      <c r="V359">
        <f>Zestaw_6[[#This Row],[D]]*Zestaw_6[[#This Row],[E]]*Zestaw_6[[#This Row],[J]]</f>
        <v>0</v>
      </c>
    </row>
    <row r="360" spans="1:22" x14ac:dyDescent="0.25">
      <c r="A360" t="s">
        <v>14</v>
      </c>
      <c r="B360" s="1">
        <v>43990</v>
      </c>
      <c r="C360">
        <v>2020</v>
      </c>
      <c r="D360">
        <v>6</v>
      </c>
      <c r="E360">
        <v>24</v>
      </c>
      <c r="F360">
        <v>24</v>
      </c>
      <c r="G360">
        <v>1000</v>
      </c>
      <c r="H360">
        <v>24000</v>
      </c>
      <c r="I360">
        <v>13.5</v>
      </c>
      <c r="J360">
        <v>13498</v>
      </c>
      <c r="K360">
        <v>10079</v>
      </c>
      <c r="L360">
        <v>8906</v>
      </c>
      <c r="M360">
        <v>11</v>
      </c>
      <c r="N360">
        <v>10.5</v>
      </c>
      <c r="O360">
        <f>Zestaw_6[[#This Row],[Rzeczywista Ilosc Produkcji]]-Zestaw_6[[#This Row],[Ilosc Produktow Prawidlowych]]</f>
        <v>1173</v>
      </c>
      <c r="P360">
        <f>Zestaw_6[[#This Row],[Czas Naprawy]]/(Zestaw_6[[#This Row],[Ilosc Awarii]]+1)</f>
        <v>0.875</v>
      </c>
      <c r="Q360">
        <f>(Zestaw_6[[#This Row],[Nominalny Czas Pracy]]-Zestaw_6[[#This Row],[Czas Naprawy]])/(Zestaw_6[[#This Row],[Ilosc Awarii]]+1)</f>
        <v>1.125</v>
      </c>
      <c r="R360">
        <f>Zestaw_6[[#This Row],[MTTR]]+Zestaw_6[[#This Row],[MTTF]]</f>
        <v>2</v>
      </c>
      <c r="S360">
        <f>(Zestaw_6[[#This Row],[Nominalny Czas Pracy]]-Zestaw_6[[#This Row],[Czas Naprawy]])/Zestaw_6[[#This Row],[Nominalny Czas Pracy]]</f>
        <v>0.5625</v>
      </c>
      <c r="T360">
        <f>($AA$3*Zestaw_6[[#This Row],[Rzeczywista Ilosc Produkcji]])/(Zestaw_6[[#This Row],[Rzeczywisty Czas Pracy]]+1)</f>
        <v>0.69510344827586212</v>
      </c>
      <c r="U360">
        <f>(Zestaw_6[[#This Row],[Rzeczywista Ilosc Produkcji]]-Zestaw_6[[#This Row],[Ilość defektów]])/(Zestaw_6[[#This Row],[Rzeczywista Ilosc Produkcji]]+1)</f>
        <v>0.883531746031746</v>
      </c>
      <c r="V360">
        <f>Zestaw_6[[#This Row],[D]]*Zestaw_6[[#This Row],[E]]*Zestaw_6[[#This Row],[J]]</f>
        <v>0.34545710437192123</v>
      </c>
    </row>
    <row r="361" spans="1:22" x14ac:dyDescent="0.25">
      <c r="A361" t="s">
        <v>14</v>
      </c>
      <c r="B361" s="1">
        <v>43991</v>
      </c>
      <c r="C361">
        <v>2020</v>
      </c>
      <c r="D361">
        <v>6</v>
      </c>
      <c r="E361">
        <v>24</v>
      </c>
      <c r="F361">
        <v>24</v>
      </c>
      <c r="G361">
        <v>1000</v>
      </c>
      <c r="H361">
        <v>24000</v>
      </c>
      <c r="I361">
        <v>0</v>
      </c>
      <c r="J361">
        <v>0</v>
      </c>
      <c r="K361">
        <v>0</v>
      </c>
      <c r="L361">
        <v>0</v>
      </c>
      <c r="M361">
        <v>21</v>
      </c>
      <c r="N361">
        <v>24</v>
      </c>
      <c r="O361">
        <f>Zestaw_6[[#This Row],[Rzeczywista Ilosc Produkcji]]-Zestaw_6[[#This Row],[Ilosc Produktow Prawidlowych]]</f>
        <v>0</v>
      </c>
      <c r="P361">
        <f>Zestaw_6[[#This Row],[Czas Naprawy]]/(Zestaw_6[[#This Row],[Ilosc Awarii]]+1)</f>
        <v>1.0909090909090908</v>
      </c>
      <c r="Q361">
        <f>(Zestaw_6[[#This Row],[Nominalny Czas Pracy]]-Zestaw_6[[#This Row],[Czas Naprawy]])/(Zestaw_6[[#This Row],[Ilosc Awarii]]+1)</f>
        <v>0</v>
      </c>
      <c r="R361">
        <f>Zestaw_6[[#This Row],[MTTR]]+Zestaw_6[[#This Row],[MTTF]]</f>
        <v>1.0909090909090908</v>
      </c>
      <c r="S361">
        <f>(Zestaw_6[[#This Row],[Nominalny Czas Pracy]]-Zestaw_6[[#This Row],[Czas Naprawy]])/Zestaw_6[[#This Row],[Nominalny Czas Pracy]]</f>
        <v>0</v>
      </c>
      <c r="T361">
        <f>($AA$3*Zestaw_6[[#This Row],[Rzeczywista Ilosc Produkcji]])/(Zestaw_6[[#This Row],[Rzeczywisty Czas Pracy]]+1)</f>
        <v>0</v>
      </c>
      <c r="U361">
        <f>(Zestaw_6[[#This Row],[Rzeczywista Ilosc Produkcji]]-Zestaw_6[[#This Row],[Ilość defektów]])/(Zestaw_6[[#This Row],[Rzeczywista Ilosc Produkcji]]+1)</f>
        <v>0</v>
      </c>
      <c r="V361">
        <f>Zestaw_6[[#This Row],[D]]*Zestaw_6[[#This Row],[E]]*Zestaw_6[[#This Row],[J]]</f>
        <v>0</v>
      </c>
    </row>
    <row r="362" spans="1:22" x14ac:dyDescent="0.25">
      <c r="A362" t="s">
        <v>14</v>
      </c>
      <c r="B362" s="1">
        <v>43992</v>
      </c>
      <c r="C362">
        <v>2020</v>
      </c>
      <c r="D362">
        <v>6</v>
      </c>
      <c r="E362">
        <v>24</v>
      </c>
      <c r="F362">
        <v>24</v>
      </c>
      <c r="G362">
        <v>1000</v>
      </c>
      <c r="H362">
        <v>24000</v>
      </c>
      <c r="I362">
        <v>9.1300000000000008</v>
      </c>
      <c r="J362">
        <v>9131</v>
      </c>
      <c r="K362">
        <v>9131</v>
      </c>
      <c r="L362">
        <v>9131</v>
      </c>
      <c r="M362">
        <v>14</v>
      </c>
      <c r="N362">
        <v>14.87</v>
      </c>
      <c r="O362">
        <f>Zestaw_6[[#This Row],[Rzeczywista Ilosc Produkcji]]-Zestaw_6[[#This Row],[Ilosc Produktow Prawidlowych]]</f>
        <v>0</v>
      </c>
      <c r="P362">
        <f>Zestaw_6[[#This Row],[Czas Naprawy]]/(Zestaw_6[[#This Row],[Ilosc Awarii]]+1)</f>
        <v>0.99133333333333329</v>
      </c>
      <c r="Q362">
        <f>(Zestaw_6[[#This Row],[Nominalny Czas Pracy]]-Zestaw_6[[#This Row],[Czas Naprawy]])/(Zestaw_6[[#This Row],[Ilosc Awarii]]+1)</f>
        <v>0.60866666666666669</v>
      </c>
      <c r="R362">
        <f>Zestaw_6[[#This Row],[MTTR]]+Zestaw_6[[#This Row],[MTTF]]</f>
        <v>1.6</v>
      </c>
      <c r="S362">
        <f>(Zestaw_6[[#This Row],[Nominalny Czas Pracy]]-Zestaw_6[[#This Row],[Czas Naprawy]])/Zestaw_6[[#This Row],[Nominalny Czas Pracy]]</f>
        <v>0.38041666666666668</v>
      </c>
      <c r="T362">
        <f>($AA$3*Zestaw_6[[#This Row],[Rzeczywista Ilosc Produkcji]])/(Zestaw_6[[#This Row],[Rzeczywisty Czas Pracy]]+1)</f>
        <v>0.90138203356367219</v>
      </c>
      <c r="U362">
        <f>(Zestaw_6[[#This Row],[Rzeczywista Ilosc Produkcji]]-Zestaw_6[[#This Row],[Ilość defektów]])/(Zestaw_6[[#This Row],[Rzeczywista Ilosc Produkcji]]+1)</f>
        <v>0.99989049496276827</v>
      </c>
      <c r="V362">
        <f>Zestaw_6[[#This Row],[D]]*Zestaw_6[[#This Row],[E]]*Zestaw_6[[#This Row],[J]]</f>
        <v>0.34286319924227127</v>
      </c>
    </row>
    <row r="363" spans="1:22" x14ac:dyDescent="0.25">
      <c r="A363" t="s">
        <v>14</v>
      </c>
      <c r="B363" s="1">
        <v>43994</v>
      </c>
      <c r="C363">
        <v>2020</v>
      </c>
      <c r="D363">
        <v>6</v>
      </c>
      <c r="E363">
        <v>24</v>
      </c>
      <c r="F363">
        <v>24</v>
      </c>
      <c r="G363">
        <v>1000</v>
      </c>
      <c r="H363">
        <v>24000</v>
      </c>
      <c r="I363">
        <v>9.3699999999999992</v>
      </c>
      <c r="J363">
        <v>9369</v>
      </c>
      <c r="K363">
        <v>8819</v>
      </c>
      <c r="L363">
        <v>6485</v>
      </c>
      <c r="M363">
        <v>15</v>
      </c>
      <c r="N363">
        <v>14.63</v>
      </c>
      <c r="O363">
        <f>Zestaw_6[[#This Row],[Rzeczywista Ilosc Produkcji]]-Zestaw_6[[#This Row],[Ilosc Produktow Prawidlowych]]</f>
        <v>2334</v>
      </c>
      <c r="P363">
        <f>Zestaw_6[[#This Row],[Czas Naprawy]]/(Zestaw_6[[#This Row],[Ilosc Awarii]]+1)</f>
        <v>0.91437500000000005</v>
      </c>
      <c r="Q363">
        <f>(Zestaw_6[[#This Row],[Nominalny Czas Pracy]]-Zestaw_6[[#This Row],[Czas Naprawy]])/(Zestaw_6[[#This Row],[Ilosc Awarii]]+1)</f>
        <v>0.58562499999999995</v>
      </c>
      <c r="R363">
        <f>Zestaw_6[[#This Row],[MTTR]]+Zestaw_6[[#This Row],[MTTF]]</f>
        <v>1.5</v>
      </c>
      <c r="S363">
        <f>(Zestaw_6[[#This Row],[Nominalny Czas Pracy]]-Zestaw_6[[#This Row],[Czas Naprawy]])/Zestaw_6[[#This Row],[Nominalny Czas Pracy]]</f>
        <v>0.39041666666666663</v>
      </c>
      <c r="T363">
        <f>($AA$3*Zestaw_6[[#This Row],[Rzeczywista Ilosc Produkcji]])/(Zestaw_6[[#This Row],[Rzeczywisty Czas Pracy]]+1)</f>
        <v>0.85043394406943118</v>
      </c>
      <c r="U363">
        <f>(Zestaw_6[[#This Row],[Rzeczywista Ilosc Produkcji]]-Zestaw_6[[#This Row],[Ilość defektów]])/(Zestaw_6[[#This Row],[Rzeczywista Ilosc Produkcji]]+1)</f>
        <v>0.73526077097505671</v>
      </c>
      <c r="V363">
        <f>Zestaw_6[[#This Row],[D]]*Zestaw_6[[#This Row],[E]]*Zestaw_6[[#This Row],[J]]</f>
        <v>0.24412391757704904</v>
      </c>
    </row>
    <row r="364" spans="1:22" x14ac:dyDescent="0.25">
      <c r="A364" t="s">
        <v>14</v>
      </c>
      <c r="B364" s="1">
        <v>43997</v>
      </c>
      <c r="C364">
        <v>2020</v>
      </c>
      <c r="D364">
        <v>6</v>
      </c>
      <c r="E364">
        <v>25</v>
      </c>
      <c r="F364">
        <v>24</v>
      </c>
      <c r="G364">
        <v>1000</v>
      </c>
      <c r="H364">
        <v>24000</v>
      </c>
      <c r="I364">
        <v>11.44</v>
      </c>
      <c r="J364">
        <v>11441</v>
      </c>
      <c r="K364">
        <v>11133</v>
      </c>
      <c r="L364">
        <v>9949</v>
      </c>
      <c r="M364">
        <v>13</v>
      </c>
      <c r="N364">
        <v>12.56</v>
      </c>
      <c r="O364">
        <f>Zestaw_6[[#This Row],[Rzeczywista Ilosc Produkcji]]-Zestaw_6[[#This Row],[Ilosc Produktow Prawidlowych]]</f>
        <v>1184</v>
      </c>
      <c r="P364">
        <f>Zestaw_6[[#This Row],[Czas Naprawy]]/(Zestaw_6[[#This Row],[Ilosc Awarii]]+1)</f>
        <v>0.89714285714285713</v>
      </c>
      <c r="Q364">
        <f>(Zestaw_6[[#This Row],[Nominalny Czas Pracy]]-Zestaw_6[[#This Row],[Czas Naprawy]])/(Zestaw_6[[#This Row],[Ilosc Awarii]]+1)</f>
        <v>0.81714285714285706</v>
      </c>
      <c r="R364">
        <f>Zestaw_6[[#This Row],[MTTR]]+Zestaw_6[[#This Row],[MTTF]]</f>
        <v>1.7142857142857142</v>
      </c>
      <c r="S364">
        <f>(Zestaw_6[[#This Row],[Nominalny Czas Pracy]]-Zestaw_6[[#This Row],[Czas Naprawy]])/Zestaw_6[[#This Row],[Nominalny Czas Pracy]]</f>
        <v>0.47666666666666663</v>
      </c>
      <c r="T364">
        <f>($AA$3*Zestaw_6[[#This Row],[Rzeczywista Ilosc Produkcji]])/(Zestaw_6[[#This Row],[Rzeczywisty Czas Pracy]]+1)</f>
        <v>0.89493569131832806</v>
      </c>
      <c r="U364">
        <f>(Zestaw_6[[#This Row],[Rzeczywista Ilosc Produkcji]]-Zestaw_6[[#This Row],[Ilość defektów]])/(Zestaw_6[[#This Row],[Rzeczywista Ilosc Produkcji]]+1)</f>
        <v>0.89356924735045806</v>
      </c>
      <c r="V364">
        <f>Zestaw_6[[#This Row],[D]]*Zestaw_6[[#This Row],[E]]*Zestaw_6[[#This Row],[J]]</f>
        <v>0.38118414244309456</v>
      </c>
    </row>
    <row r="365" spans="1:22" x14ac:dyDescent="0.25">
      <c r="A365" t="s">
        <v>14</v>
      </c>
      <c r="B365" s="1">
        <v>43998</v>
      </c>
      <c r="C365">
        <v>2020</v>
      </c>
      <c r="D365">
        <v>6</v>
      </c>
      <c r="E365">
        <v>25</v>
      </c>
      <c r="F365">
        <v>24</v>
      </c>
      <c r="G365">
        <v>1000</v>
      </c>
      <c r="H365">
        <v>24000</v>
      </c>
      <c r="I365">
        <v>7.16</v>
      </c>
      <c r="J365">
        <v>7161</v>
      </c>
      <c r="K365">
        <v>7161</v>
      </c>
      <c r="L365">
        <v>5904</v>
      </c>
      <c r="M365">
        <v>16</v>
      </c>
      <c r="N365">
        <v>16.84</v>
      </c>
      <c r="O365">
        <f>Zestaw_6[[#This Row],[Rzeczywista Ilosc Produkcji]]-Zestaw_6[[#This Row],[Ilosc Produktow Prawidlowych]]</f>
        <v>1257</v>
      </c>
      <c r="P365">
        <f>Zestaw_6[[#This Row],[Czas Naprawy]]/(Zestaw_6[[#This Row],[Ilosc Awarii]]+1)</f>
        <v>0.99058823529411766</v>
      </c>
      <c r="Q365">
        <f>(Zestaw_6[[#This Row],[Nominalny Czas Pracy]]-Zestaw_6[[#This Row],[Czas Naprawy]])/(Zestaw_6[[#This Row],[Ilosc Awarii]]+1)</f>
        <v>0.42117647058823532</v>
      </c>
      <c r="R365">
        <f>Zestaw_6[[#This Row],[MTTR]]+Zestaw_6[[#This Row],[MTTF]]</f>
        <v>1.411764705882353</v>
      </c>
      <c r="S365">
        <f>(Zestaw_6[[#This Row],[Nominalny Czas Pracy]]-Zestaw_6[[#This Row],[Czas Naprawy]])/Zestaw_6[[#This Row],[Nominalny Czas Pracy]]</f>
        <v>0.29833333333333334</v>
      </c>
      <c r="T365">
        <f>($AA$3*Zestaw_6[[#This Row],[Rzeczywista Ilosc Produkcji]])/(Zestaw_6[[#This Row],[Rzeczywisty Czas Pracy]]+1)</f>
        <v>0.8775735294117647</v>
      </c>
      <c r="U365">
        <f>(Zestaw_6[[#This Row],[Rzeczywista Ilosc Produkcji]]-Zestaw_6[[#This Row],[Ilość defektów]])/(Zestaw_6[[#This Row],[Rzeczywista Ilosc Produkcji]]+1)</f>
        <v>0.82435074001675512</v>
      </c>
      <c r="V365">
        <f>Zestaw_6[[#This Row],[D]]*Zestaw_6[[#This Row],[E]]*Zestaw_6[[#This Row],[J]]</f>
        <v>0.21582280253626165</v>
      </c>
    </row>
    <row r="366" spans="1:22" x14ac:dyDescent="0.25">
      <c r="A366" t="s">
        <v>14</v>
      </c>
      <c r="B366" s="1">
        <v>43999</v>
      </c>
      <c r="C366">
        <v>2020</v>
      </c>
      <c r="D366">
        <v>6</v>
      </c>
      <c r="E366">
        <v>25</v>
      </c>
      <c r="F366">
        <v>24</v>
      </c>
      <c r="G366">
        <v>1000</v>
      </c>
      <c r="H366">
        <v>24000</v>
      </c>
      <c r="I366">
        <v>12.75</v>
      </c>
      <c r="J366">
        <v>12754</v>
      </c>
      <c r="K366">
        <v>0</v>
      </c>
      <c r="L366">
        <v>0</v>
      </c>
      <c r="M366">
        <v>11</v>
      </c>
      <c r="N366">
        <v>11.25</v>
      </c>
      <c r="O366">
        <f>Zestaw_6[[#This Row],[Rzeczywista Ilosc Produkcji]]-Zestaw_6[[#This Row],[Ilosc Produktow Prawidlowych]]</f>
        <v>0</v>
      </c>
      <c r="P366">
        <f>Zestaw_6[[#This Row],[Czas Naprawy]]/(Zestaw_6[[#This Row],[Ilosc Awarii]]+1)</f>
        <v>0.9375</v>
      </c>
      <c r="Q366">
        <f>(Zestaw_6[[#This Row],[Nominalny Czas Pracy]]-Zestaw_6[[#This Row],[Czas Naprawy]])/(Zestaw_6[[#This Row],[Ilosc Awarii]]+1)</f>
        <v>1.0625</v>
      </c>
      <c r="R366">
        <f>Zestaw_6[[#This Row],[MTTR]]+Zestaw_6[[#This Row],[MTTF]]</f>
        <v>2</v>
      </c>
      <c r="S366">
        <f>(Zestaw_6[[#This Row],[Nominalny Czas Pracy]]-Zestaw_6[[#This Row],[Czas Naprawy]])/Zestaw_6[[#This Row],[Nominalny Czas Pracy]]</f>
        <v>0.53125</v>
      </c>
      <c r="T366">
        <f>($AA$3*Zestaw_6[[#This Row],[Rzeczywista Ilosc Produkcji]])/(Zestaw_6[[#This Row],[Rzeczywisty Czas Pracy]]+1)</f>
        <v>0</v>
      </c>
      <c r="U366">
        <f>(Zestaw_6[[#This Row],[Rzeczywista Ilosc Produkcji]]-Zestaw_6[[#This Row],[Ilość defektów]])/(Zestaw_6[[#This Row],[Rzeczywista Ilosc Produkcji]]+1)</f>
        <v>0</v>
      </c>
      <c r="V366">
        <f>Zestaw_6[[#This Row],[D]]*Zestaw_6[[#This Row],[E]]*Zestaw_6[[#This Row],[J]]</f>
        <v>0</v>
      </c>
    </row>
    <row r="367" spans="1:22" x14ac:dyDescent="0.25">
      <c r="A367" t="s">
        <v>14</v>
      </c>
      <c r="B367" s="1">
        <v>44000</v>
      </c>
      <c r="C367">
        <v>2020</v>
      </c>
      <c r="D367">
        <v>6</v>
      </c>
      <c r="E367">
        <v>25</v>
      </c>
      <c r="F367">
        <v>24</v>
      </c>
      <c r="G367">
        <v>1000</v>
      </c>
      <c r="H367">
        <v>24000</v>
      </c>
      <c r="I367">
        <v>0</v>
      </c>
      <c r="J367">
        <v>0</v>
      </c>
      <c r="K367">
        <v>0</v>
      </c>
      <c r="L367">
        <v>0</v>
      </c>
      <c r="M367">
        <v>21</v>
      </c>
      <c r="N367">
        <v>24</v>
      </c>
      <c r="O367">
        <f>Zestaw_6[[#This Row],[Rzeczywista Ilosc Produkcji]]-Zestaw_6[[#This Row],[Ilosc Produktow Prawidlowych]]</f>
        <v>0</v>
      </c>
      <c r="P367">
        <f>Zestaw_6[[#This Row],[Czas Naprawy]]/(Zestaw_6[[#This Row],[Ilosc Awarii]]+1)</f>
        <v>1.0909090909090908</v>
      </c>
      <c r="Q367">
        <f>(Zestaw_6[[#This Row],[Nominalny Czas Pracy]]-Zestaw_6[[#This Row],[Czas Naprawy]])/(Zestaw_6[[#This Row],[Ilosc Awarii]]+1)</f>
        <v>0</v>
      </c>
      <c r="R367">
        <f>Zestaw_6[[#This Row],[MTTR]]+Zestaw_6[[#This Row],[MTTF]]</f>
        <v>1.0909090909090908</v>
      </c>
      <c r="S367">
        <f>(Zestaw_6[[#This Row],[Nominalny Czas Pracy]]-Zestaw_6[[#This Row],[Czas Naprawy]])/Zestaw_6[[#This Row],[Nominalny Czas Pracy]]</f>
        <v>0</v>
      </c>
      <c r="T367">
        <f>($AA$3*Zestaw_6[[#This Row],[Rzeczywista Ilosc Produkcji]])/(Zestaw_6[[#This Row],[Rzeczywisty Czas Pracy]]+1)</f>
        <v>0</v>
      </c>
      <c r="U367">
        <f>(Zestaw_6[[#This Row],[Rzeczywista Ilosc Produkcji]]-Zestaw_6[[#This Row],[Ilość defektów]])/(Zestaw_6[[#This Row],[Rzeczywista Ilosc Produkcji]]+1)</f>
        <v>0</v>
      </c>
      <c r="V367">
        <f>Zestaw_6[[#This Row],[D]]*Zestaw_6[[#This Row],[E]]*Zestaw_6[[#This Row],[J]]</f>
        <v>0</v>
      </c>
    </row>
    <row r="368" spans="1:22" x14ac:dyDescent="0.25">
      <c r="A368" t="s">
        <v>14</v>
      </c>
      <c r="B368" s="1">
        <v>44001</v>
      </c>
      <c r="C368">
        <v>2020</v>
      </c>
      <c r="D368">
        <v>6</v>
      </c>
      <c r="E368">
        <v>25</v>
      </c>
      <c r="F368">
        <v>24</v>
      </c>
      <c r="G368">
        <v>1000</v>
      </c>
      <c r="H368">
        <v>24000</v>
      </c>
      <c r="I368">
        <v>6.12</v>
      </c>
      <c r="J368">
        <v>6121</v>
      </c>
      <c r="K368">
        <v>6121</v>
      </c>
      <c r="L368">
        <v>4850</v>
      </c>
      <c r="M368">
        <v>17</v>
      </c>
      <c r="N368">
        <v>17.88</v>
      </c>
      <c r="O368">
        <f>Zestaw_6[[#This Row],[Rzeczywista Ilosc Produkcji]]-Zestaw_6[[#This Row],[Ilosc Produktow Prawidlowych]]</f>
        <v>1271</v>
      </c>
      <c r="P368">
        <f>Zestaw_6[[#This Row],[Czas Naprawy]]/(Zestaw_6[[#This Row],[Ilosc Awarii]]+1)</f>
        <v>0.99333333333333329</v>
      </c>
      <c r="Q368">
        <f>(Zestaw_6[[#This Row],[Nominalny Czas Pracy]]-Zestaw_6[[#This Row],[Czas Naprawy]])/(Zestaw_6[[#This Row],[Ilosc Awarii]]+1)</f>
        <v>0.34000000000000008</v>
      </c>
      <c r="R368">
        <f>Zestaw_6[[#This Row],[MTTR]]+Zestaw_6[[#This Row],[MTTF]]</f>
        <v>1.3333333333333335</v>
      </c>
      <c r="S368">
        <f>(Zestaw_6[[#This Row],[Nominalny Czas Pracy]]-Zestaw_6[[#This Row],[Czas Naprawy]])/Zestaw_6[[#This Row],[Nominalny Czas Pracy]]</f>
        <v>0.25500000000000006</v>
      </c>
      <c r="T368">
        <f>($AA$3*Zestaw_6[[#This Row],[Rzeczywista Ilosc Produkcji]])/(Zestaw_6[[#This Row],[Rzeczywisty Czas Pracy]]+1)</f>
        <v>0.85969101123595515</v>
      </c>
      <c r="U368">
        <f>(Zestaw_6[[#This Row],[Rzeczywista Ilosc Produkcji]]-Zestaw_6[[#This Row],[Ilość defektów]])/(Zestaw_6[[#This Row],[Rzeczywista Ilosc Produkcji]]+1)</f>
        <v>0.79222476314929757</v>
      </c>
      <c r="V368">
        <f>Zestaw_6[[#This Row],[D]]*Zestaw_6[[#This Row],[E]]*Zestaw_6[[#This Row],[J]]</f>
        <v>0.17367246947828613</v>
      </c>
    </row>
    <row r="369" spans="1:22" x14ac:dyDescent="0.25">
      <c r="A369" t="s">
        <v>14</v>
      </c>
      <c r="B369" s="1">
        <v>44004</v>
      </c>
      <c r="C369">
        <v>2020</v>
      </c>
      <c r="D369">
        <v>6</v>
      </c>
      <c r="E369">
        <v>26</v>
      </c>
      <c r="F369">
        <v>24</v>
      </c>
      <c r="G369">
        <v>1000</v>
      </c>
      <c r="H369">
        <v>24000</v>
      </c>
      <c r="I369">
        <v>9.68</v>
      </c>
      <c r="J369">
        <v>9684</v>
      </c>
      <c r="K369">
        <v>8724</v>
      </c>
      <c r="L369">
        <v>8724</v>
      </c>
      <c r="M369">
        <v>14</v>
      </c>
      <c r="N369">
        <v>14.32</v>
      </c>
      <c r="O369">
        <f>Zestaw_6[[#This Row],[Rzeczywista Ilosc Produkcji]]-Zestaw_6[[#This Row],[Ilosc Produktow Prawidlowych]]</f>
        <v>0</v>
      </c>
      <c r="P369">
        <f>Zestaw_6[[#This Row],[Czas Naprawy]]/(Zestaw_6[[#This Row],[Ilosc Awarii]]+1)</f>
        <v>0.95466666666666666</v>
      </c>
      <c r="Q369">
        <f>(Zestaw_6[[#This Row],[Nominalny Czas Pracy]]-Zestaw_6[[#This Row],[Czas Naprawy]])/(Zestaw_6[[#This Row],[Ilosc Awarii]]+1)</f>
        <v>0.64533333333333331</v>
      </c>
      <c r="R369">
        <f>Zestaw_6[[#This Row],[MTTR]]+Zestaw_6[[#This Row],[MTTF]]</f>
        <v>1.6</v>
      </c>
      <c r="S369">
        <f>(Zestaw_6[[#This Row],[Nominalny Czas Pracy]]-Zestaw_6[[#This Row],[Czas Naprawy]])/Zestaw_6[[#This Row],[Nominalny Czas Pracy]]</f>
        <v>0.40333333333333332</v>
      </c>
      <c r="T369">
        <f>($AA$3*Zestaw_6[[#This Row],[Rzeczywista Ilosc Produkcji]])/(Zestaw_6[[#This Row],[Rzeczywisty Czas Pracy]]+1)</f>
        <v>0.81685393258426975</v>
      </c>
      <c r="U369">
        <f>(Zestaw_6[[#This Row],[Rzeczywista Ilosc Produkcji]]-Zestaw_6[[#This Row],[Ilość defektów]])/(Zestaw_6[[#This Row],[Rzeczywista Ilosc Produkcji]]+1)</f>
        <v>0.99988538681948425</v>
      </c>
      <c r="V369">
        <f>Zestaw_6[[#This Row],[D]]*Zestaw_6[[#This Row],[E]]*Zestaw_6[[#This Row],[J]]</f>
        <v>0.3294266585106726</v>
      </c>
    </row>
    <row r="370" spans="1:22" x14ac:dyDescent="0.25">
      <c r="A370" t="s">
        <v>14</v>
      </c>
      <c r="B370" s="1">
        <v>44005</v>
      </c>
      <c r="C370">
        <v>2020</v>
      </c>
      <c r="D370">
        <v>6</v>
      </c>
      <c r="E370">
        <v>26</v>
      </c>
      <c r="F370">
        <v>24</v>
      </c>
      <c r="G370">
        <v>1000</v>
      </c>
      <c r="H370">
        <v>24000</v>
      </c>
      <c r="I370">
        <v>12.97</v>
      </c>
      <c r="J370">
        <v>12974</v>
      </c>
      <c r="K370">
        <v>7856</v>
      </c>
      <c r="L370">
        <v>6327</v>
      </c>
      <c r="M370">
        <v>11</v>
      </c>
      <c r="N370">
        <v>11.03</v>
      </c>
      <c r="O370">
        <f>Zestaw_6[[#This Row],[Rzeczywista Ilosc Produkcji]]-Zestaw_6[[#This Row],[Ilosc Produktow Prawidlowych]]</f>
        <v>1529</v>
      </c>
      <c r="P370">
        <f>Zestaw_6[[#This Row],[Czas Naprawy]]/(Zestaw_6[[#This Row],[Ilosc Awarii]]+1)</f>
        <v>0.91916666666666658</v>
      </c>
      <c r="Q370">
        <f>(Zestaw_6[[#This Row],[Nominalny Czas Pracy]]-Zestaw_6[[#This Row],[Czas Naprawy]])/(Zestaw_6[[#This Row],[Ilosc Awarii]]+1)</f>
        <v>1.0808333333333333</v>
      </c>
      <c r="R370">
        <f>Zestaw_6[[#This Row],[MTTR]]+Zestaw_6[[#This Row],[MTTF]]</f>
        <v>2</v>
      </c>
      <c r="S370">
        <f>(Zestaw_6[[#This Row],[Nominalny Czas Pracy]]-Zestaw_6[[#This Row],[Czas Naprawy]])/Zestaw_6[[#This Row],[Nominalny Czas Pracy]]</f>
        <v>0.54041666666666666</v>
      </c>
      <c r="T370">
        <f>($AA$3*Zestaw_6[[#This Row],[Rzeczywista Ilosc Produkcji]])/(Zestaw_6[[#This Row],[Rzeczywisty Czas Pracy]]+1)</f>
        <v>0.56234788833214022</v>
      </c>
      <c r="U370">
        <f>(Zestaw_6[[#This Row],[Rzeczywista Ilosc Produkcji]]-Zestaw_6[[#This Row],[Ilość defektów]])/(Zestaw_6[[#This Row],[Rzeczywista Ilosc Produkcji]]+1)</f>
        <v>0.80526918671248571</v>
      </c>
      <c r="V370">
        <f>Zestaw_6[[#This Row],[D]]*Zestaw_6[[#This Row],[E]]*Zestaw_6[[#This Row],[J]]</f>
        <v>0.2447230543386075</v>
      </c>
    </row>
    <row r="371" spans="1:22" x14ac:dyDescent="0.25">
      <c r="A371" t="s">
        <v>14</v>
      </c>
      <c r="B371" s="1">
        <v>44006</v>
      </c>
      <c r="C371">
        <v>2020</v>
      </c>
      <c r="D371">
        <v>6</v>
      </c>
      <c r="E371">
        <v>26</v>
      </c>
      <c r="F371">
        <v>24</v>
      </c>
      <c r="G371">
        <v>1000</v>
      </c>
      <c r="H371">
        <v>24000</v>
      </c>
      <c r="I371">
        <v>7.03</v>
      </c>
      <c r="J371">
        <v>7034</v>
      </c>
      <c r="K371">
        <v>4490</v>
      </c>
      <c r="L371">
        <v>3230</v>
      </c>
      <c r="M371">
        <v>16</v>
      </c>
      <c r="N371">
        <v>16.97</v>
      </c>
      <c r="O371">
        <f>Zestaw_6[[#This Row],[Rzeczywista Ilosc Produkcji]]-Zestaw_6[[#This Row],[Ilosc Produktow Prawidlowych]]</f>
        <v>1260</v>
      </c>
      <c r="P371">
        <f>Zestaw_6[[#This Row],[Czas Naprawy]]/(Zestaw_6[[#This Row],[Ilosc Awarii]]+1)</f>
        <v>0.998235294117647</v>
      </c>
      <c r="Q371">
        <f>(Zestaw_6[[#This Row],[Nominalny Czas Pracy]]-Zestaw_6[[#This Row],[Czas Naprawy]])/(Zestaw_6[[#This Row],[Ilosc Awarii]]+1)</f>
        <v>0.41352941176470592</v>
      </c>
      <c r="R371">
        <f>Zestaw_6[[#This Row],[MTTR]]+Zestaw_6[[#This Row],[MTTF]]</f>
        <v>1.4117647058823528</v>
      </c>
      <c r="S371">
        <f>(Zestaw_6[[#This Row],[Nominalny Czas Pracy]]-Zestaw_6[[#This Row],[Czas Naprawy]])/Zestaw_6[[#This Row],[Nominalny Czas Pracy]]</f>
        <v>0.29291666666666671</v>
      </c>
      <c r="T371">
        <f>($AA$3*Zestaw_6[[#This Row],[Rzeczywista Ilosc Produkcji]])/(Zestaw_6[[#This Row],[Rzeczywisty Czas Pracy]]+1)</f>
        <v>0.55915317559153166</v>
      </c>
      <c r="U371">
        <f>(Zestaw_6[[#This Row],[Rzeczywista Ilosc Produkcji]]-Zestaw_6[[#This Row],[Ilość defektów]])/(Zestaw_6[[#This Row],[Rzeczywista Ilosc Produkcji]]+1)</f>
        <v>0.71921621019817417</v>
      </c>
      <c r="V371">
        <f>Zestaw_6[[#This Row],[D]]*Zestaw_6[[#This Row],[E]]*Zestaw_6[[#This Row],[J]]</f>
        <v>0.11779703149669109</v>
      </c>
    </row>
    <row r="372" spans="1:22" x14ac:dyDescent="0.25">
      <c r="A372" t="s">
        <v>14</v>
      </c>
      <c r="B372" s="1">
        <v>44007</v>
      </c>
      <c r="C372">
        <v>2020</v>
      </c>
      <c r="D372">
        <v>6</v>
      </c>
      <c r="E372">
        <v>26</v>
      </c>
      <c r="F372">
        <v>24</v>
      </c>
      <c r="G372">
        <v>1000</v>
      </c>
      <c r="H372">
        <v>24000</v>
      </c>
      <c r="I372">
        <v>8.41</v>
      </c>
      <c r="J372">
        <v>8410</v>
      </c>
      <c r="K372">
        <v>0</v>
      </c>
      <c r="L372">
        <v>0</v>
      </c>
      <c r="M372">
        <v>14</v>
      </c>
      <c r="N372">
        <v>15.59</v>
      </c>
      <c r="O372">
        <f>Zestaw_6[[#This Row],[Rzeczywista Ilosc Produkcji]]-Zestaw_6[[#This Row],[Ilosc Produktow Prawidlowych]]</f>
        <v>0</v>
      </c>
      <c r="P372">
        <f>Zestaw_6[[#This Row],[Czas Naprawy]]/(Zestaw_6[[#This Row],[Ilosc Awarii]]+1)</f>
        <v>1.0393333333333332</v>
      </c>
      <c r="Q372">
        <f>(Zestaw_6[[#This Row],[Nominalny Czas Pracy]]-Zestaw_6[[#This Row],[Czas Naprawy]])/(Zestaw_6[[#This Row],[Ilosc Awarii]]+1)</f>
        <v>0.56066666666666665</v>
      </c>
      <c r="R372">
        <f>Zestaw_6[[#This Row],[MTTR]]+Zestaw_6[[#This Row],[MTTF]]</f>
        <v>1.5999999999999999</v>
      </c>
      <c r="S372">
        <f>(Zestaw_6[[#This Row],[Nominalny Czas Pracy]]-Zestaw_6[[#This Row],[Czas Naprawy]])/Zestaw_6[[#This Row],[Nominalny Czas Pracy]]</f>
        <v>0.35041666666666665</v>
      </c>
      <c r="T372">
        <f>($AA$3*Zestaw_6[[#This Row],[Rzeczywista Ilosc Produkcji]])/(Zestaw_6[[#This Row],[Rzeczywisty Czas Pracy]]+1)</f>
        <v>0</v>
      </c>
      <c r="U372">
        <f>(Zestaw_6[[#This Row],[Rzeczywista Ilosc Produkcji]]-Zestaw_6[[#This Row],[Ilość defektów]])/(Zestaw_6[[#This Row],[Rzeczywista Ilosc Produkcji]]+1)</f>
        <v>0</v>
      </c>
      <c r="V372">
        <f>Zestaw_6[[#This Row],[D]]*Zestaw_6[[#This Row],[E]]*Zestaw_6[[#This Row],[J]]</f>
        <v>0</v>
      </c>
    </row>
    <row r="373" spans="1:22" x14ac:dyDescent="0.25">
      <c r="A373" t="s">
        <v>14</v>
      </c>
      <c r="B373" s="1">
        <v>44008</v>
      </c>
      <c r="C373">
        <v>2020</v>
      </c>
      <c r="D373">
        <v>6</v>
      </c>
      <c r="E373">
        <v>26</v>
      </c>
      <c r="F373">
        <v>24</v>
      </c>
      <c r="G373">
        <v>1000</v>
      </c>
      <c r="H373">
        <v>24000</v>
      </c>
      <c r="I373">
        <v>0</v>
      </c>
      <c r="J373">
        <v>0</v>
      </c>
      <c r="K373">
        <v>0</v>
      </c>
      <c r="L373">
        <v>0</v>
      </c>
      <c r="M373">
        <v>23</v>
      </c>
      <c r="N373">
        <v>24</v>
      </c>
      <c r="O373">
        <f>Zestaw_6[[#This Row],[Rzeczywista Ilosc Produkcji]]-Zestaw_6[[#This Row],[Ilosc Produktow Prawidlowych]]</f>
        <v>0</v>
      </c>
      <c r="P373">
        <f>Zestaw_6[[#This Row],[Czas Naprawy]]/(Zestaw_6[[#This Row],[Ilosc Awarii]]+1)</f>
        <v>1</v>
      </c>
      <c r="Q373">
        <f>(Zestaw_6[[#This Row],[Nominalny Czas Pracy]]-Zestaw_6[[#This Row],[Czas Naprawy]])/(Zestaw_6[[#This Row],[Ilosc Awarii]]+1)</f>
        <v>0</v>
      </c>
      <c r="R373">
        <f>Zestaw_6[[#This Row],[MTTR]]+Zestaw_6[[#This Row],[MTTF]]</f>
        <v>1</v>
      </c>
      <c r="S373">
        <f>(Zestaw_6[[#This Row],[Nominalny Czas Pracy]]-Zestaw_6[[#This Row],[Czas Naprawy]])/Zestaw_6[[#This Row],[Nominalny Czas Pracy]]</f>
        <v>0</v>
      </c>
      <c r="T373">
        <f>($AA$3*Zestaw_6[[#This Row],[Rzeczywista Ilosc Produkcji]])/(Zestaw_6[[#This Row],[Rzeczywisty Czas Pracy]]+1)</f>
        <v>0</v>
      </c>
      <c r="U373">
        <f>(Zestaw_6[[#This Row],[Rzeczywista Ilosc Produkcji]]-Zestaw_6[[#This Row],[Ilość defektów]])/(Zestaw_6[[#This Row],[Rzeczywista Ilosc Produkcji]]+1)</f>
        <v>0</v>
      </c>
      <c r="V373">
        <f>Zestaw_6[[#This Row],[D]]*Zestaw_6[[#This Row],[E]]*Zestaw_6[[#This Row],[J]]</f>
        <v>0</v>
      </c>
    </row>
    <row r="374" spans="1:22" x14ac:dyDescent="0.25">
      <c r="A374" t="s">
        <v>14</v>
      </c>
      <c r="B374" s="1">
        <v>44011</v>
      </c>
      <c r="C374">
        <v>2020</v>
      </c>
      <c r="D374">
        <v>6</v>
      </c>
      <c r="E374">
        <v>27</v>
      </c>
      <c r="F374">
        <v>24</v>
      </c>
      <c r="G374">
        <v>1000</v>
      </c>
      <c r="H374">
        <v>24000</v>
      </c>
      <c r="I374">
        <v>6.78</v>
      </c>
      <c r="J374">
        <v>6779</v>
      </c>
      <c r="K374">
        <v>6779</v>
      </c>
      <c r="L374">
        <v>6071</v>
      </c>
      <c r="M374">
        <v>17</v>
      </c>
      <c r="N374">
        <v>17.22</v>
      </c>
      <c r="O374">
        <f>Zestaw_6[[#This Row],[Rzeczywista Ilosc Produkcji]]-Zestaw_6[[#This Row],[Ilosc Produktow Prawidlowych]]</f>
        <v>708</v>
      </c>
      <c r="P374">
        <f>Zestaw_6[[#This Row],[Czas Naprawy]]/(Zestaw_6[[#This Row],[Ilosc Awarii]]+1)</f>
        <v>0.95666666666666655</v>
      </c>
      <c r="Q374">
        <f>(Zestaw_6[[#This Row],[Nominalny Czas Pracy]]-Zestaw_6[[#This Row],[Czas Naprawy]])/(Zestaw_6[[#This Row],[Ilosc Awarii]]+1)</f>
        <v>0.37666666666666671</v>
      </c>
      <c r="R374">
        <f>Zestaw_6[[#This Row],[MTTR]]+Zestaw_6[[#This Row],[MTTF]]</f>
        <v>1.3333333333333333</v>
      </c>
      <c r="S374">
        <f>(Zestaw_6[[#This Row],[Nominalny Czas Pracy]]-Zestaw_6[[#This Row],[Czas Naprawy]])/Zestaw_6[[#This Row],[Nominalny Czas Pracy]]</f>
        <v>0.28250000000000003</v>
      </c>
      <c r="T374">
        <f>($AA$3*Zestaw_6[[#This Row],[Rzeczywista Ilosc Produkcji]])/(Zestaw_6[[#This Row],[Rzeczywisty Czas Pracy]]+1)</f>
        <v>0.87133676092544987</v>
      </c>
      <c r="U374">
        <f>(Zestaw_6[[#This Row],[Rzeczywista Ilosc Produkcji]]-Zestaw_6[[#This Row],[Ilość defektów]])/(Zestaw_6[[#This Row],[Rzeczywista Ilosc Produkcji]]+1)</f>
        <v>0.89542772861356934</v>
      </c>
      <c r="V374">
        <f>Zestaw_6[[#This Row],[D]]*Zestaw_6[[#This Row],[E]]*Zestaw_6[[#This Row],[J]]</f>
        <v>0.22041189481576695</v>
      </c>
    </row>
    <row r="375" spans="1:22" x14ac:dyDescent="0.25">
      <c r="A375" t="s">
        <v>14</v>
      </c>
      <c r="B375" s="1">
        <v>44012</v>
      </c>
      <c r="C375">
        <v>2020</v>
      </c>
      <c r="D375">
        <v>6</v>
      </c>
      <c r="E375">
        <v>27</v>
      </c>
      <c r="F375">
        <v>24</v>
      </c>
      <c r="G375">
        <v>1000</v>
      </c>
      <c r="H375">
        <v>24000</v>
      </c>
      <c r="I375">
        <v>0</v>
      </c>
      <c r="J375">
        <v>0</v>
      </c>
      <c r="K375">
        <v>0</v>
      </c>
      <c r="L375">
        <v>0</v>
      </c>
      <c r="M375">
        <v>21</v>
      </c>
      <c r="N375">
        <v>24</v>
      </c>
      <c r="O375">
        <f>Zestaw_6[[#This Row],[Rzeczywista Ilosc Produkcji]]-Zestaw_6[[#This Row],[Ilosc Produktow Prawidlowych]]</f>
        <v>0</v>
      </c>
      <c r="P375">
        <f>Zestaw_6[[#This Row],[Czas Naprawy]]/(Zestaw_6[[#This Row],[Ilosc Awarii]]+1)</f>
        <v>1.0909090909090908</v>
      </c>
      <c r="Q375">
        <f>(Zestaw_6[[#This Row],[Nominalny Czas Pracy]]-Zestaw_6[[#This Row],[Czas Naprawy]])/(Zestaw_6[[#This Row],[Ilosc Awarii]]+1)</f>
        <v>0</v>
      </c>
      <c r="R375">
        <f>Zestaw_6[[#This Row],[MTTR]]+Zestaw_6[[#This Row],[MTTF]]</f>
        <v>1.0909090909090908</v>
      </c>
      <c r="S375">
        <f>(Zestaw_6[[#This Row],[Nominalny Czas Pracy]]-Zestaw_6[[#This Row],[Czas Naprawy]])/Zestaw_6[[#This Row],[Nominalny Czas Pracy]]</f>
        <v>0</v>
      </c>
      <c r="T375">
        <f>($AA$3*Zestaw_6[[#This Row],[Rzeczywista Ilosc Produkcji]])/(Zestaw_6[[#This Row],[Rzeczywisty Czas Pracy]]+1)</f>
        <v>0</v>
      </c>
      <c r="U375">
        <f>(Zestaw_6[[#This Row],[Rzeczywista Ilosc Produkcji]]-Zestaw_6[[#This Row],[Ilość defektów]])/(Zestaw_6[[#This Row],[Rzeczywista Ilosc Produkcji]]+1)</f>
        <v>0</v>
      </c>
      <c r="V375">
        <f>Zestaw_6[[#This Row],[D]]*Zestaw_6[[#This Row],[E]]*Zestaw_6[[#This Row],[J]]</f>
        <v>0</v>
      </c>
    </row>
    <row r="376" spans="1:22" x14ac:dyDescent="0.25">
      <c r="A376" t="s">
        <v>14</v>
      </c>
      <c r="B376" s="1">
        <v>44013</v>
      </c>
      <c r="C376">
        <v>2020</v>
      </c>
      <c r="D376">
        <v>7</v>
      </c>
      <c r="E376">
        <v>27</v>
      </c>
      <c r="F376">
        <v>24</v>
      </c>
      <c r="G376">
        <v>1000</v>
      </c>
      <c r="H376">
        <v>24000</v>
      </c>
      <c r="I376">
        <v>9.6199999999999992</v>
      </c>
      <c r="J376">
        <v>9617</v>
      </c>
      <c r="K376">
        <v>6800</v>
      </c>
      <c r="L376">
        <v>5075</v>
      </c>
      <c r="M376">
        <v>14</v>
      </c>
      <c r="N376">
        <v>14.38</v>
      </c>
      <c r="O376">
        <f>Zestaw_6[[#This Row],[Rzeczywista Ilosc Produkcji]]-Zestaw_6[[#This Row],[Ilosc Produktow Prawidlowych]]</f>
        <v>1725</v>
      </c>
      <c r="P376">
        <f>Zestaw_6[[#This Row],[Czas Naprawy]]/(Zestaw_6[[#This Row],[Ilosc Awarii]]+1)</f>
        <v>0.95866666666666667</v>
      </c>
      <c r="Q376">
        <f>(Zestaw_6[[#This Row],[Nominalny Czas Pracy]]-Zestaw_6[[#This Row],[Czas Naprawy]])/(Zestaw_6[[#This Row],[Ilosc Awarii]]+1)</f>
        <v>0.64133333333333331</v>
      </c>
      <c r="R376">
        <f>Zestaw_6[[#This Row],[MTTR]]+Zestaw_6[[#This Row],[MTTF]]</f>
        <v>1.6</v>
      </c>
      <c r="S376">
        <f>(Zestaw_6[[#This Row],[Nominalny Czas Pracy]]-Zestaw_6[[#This Row],[Czas Naprawy]])/Zestaw_6[[#This Row],[Nominalny Czas Pracy]]</f>
        <v>0.40083333333333332</v>
      </c>
      <c r="T376">
        <f>($AA$3*Zestaw_6[[#This Row],[Rzeczywista Ilosc Produkcji]])/(Zestaw_6[[#This Row],[Rzeczywisty Czas Pracy]]+1)</f>
        <v>0.64030131826741998</v>
      </c>
      <c r="U376">
        <f>(Zestaw_6[[#This Row],[Rzeczywista Ilosc Produkcji]]-Zestaw_6[[#This Row],[Ilość defektów]])/(Zestaw_6[[#This Row],[Rzeczywista Ilosc Produkcji]]+1)</f>
        <v>0.74621379208939864</v>
      </c>
      <c r="V376">
        <f>Zestaw_6[[#This Row],[D]]*Zestaw_6[[#This Row],[E]]*Zestaw_6[[#This Row],[J]]</f>
        <v>0.19151883797598909</v>
      </c>
    </row>
    <row r="377" spans="1:22" x14ac:dyDescent="0.25">
      <c r="A377" t="s">
        <v>14</v>
      </c>
      <c r="B377" s="1">
        <v>44014</v>
      </c>
      <c r="C377">
        <v>2020</v>
      </c>
      <c r="D377">
        <v>7</v>
      </c>
      <c r="E377">
        <v>27</v>
      </c>
      <c r="F377">
        <v>24</v>
      </c>
      <c r="G377">
        <v>1000</v>
      </c>
      <c r="H377">
        <v>24000</v>
      </c>
      <c r="I377">
        <v>12.73</v>
      </c>
      <c r="J377">
        <v>12733</v>
      </c>
      <c r="K377">
        <v>10971</v>
      </c>
      <c r="L377">
        <v>8414</v>
      </c>
      <c r="M377">
        <v>12</v>
      </c>
      <c r="N377">
        <v>11.27</v>
      </c>
      <c r="O377">
        <f>Zestaw_6[[#This Row],[Rzeczywista Ilosc Produkcji]]-Zestaw_6[[#This Row],[Ilosc Produktow Prawidlowych]]</f>
        <v>2557</v>
      </c>
      <c r="P377">
        <f>Zestaw_6[[#This Row],[Czas Naprawy]]/(Zestaw_6[[#This Row],[Ilosc Awarii]]+1)</f>
        <v>0.86692307692307691</v>
      </c>
      <c r="Q377">
        <f>(Zestaw_6[[#This Row],[Nominalny Czas Pracy]]-Zestaw_6[[#This Row],[Czas Naprawy]])/(Zestaw_6[[#This Row],[Ilosc Awarii]]+1)</f>
        <v>0.97923076923076924</v>
      </c>
      <c r="R377">
        <f>Zestaw_6[[#This Row],[MTTR]]+Zestaw_6[[#This Row],[MTTF]]</f>
        <v>1.8461538461538463</v>
      </c>
      <c r="S377">
        <f>(Zestaw_6[[#This Row],[Nominalny Czas Pracy]]-Zestaw_6[[#This Row],[Czas Naprawy]])/Zestaw_6[[#This Row],[Nominalny Czas Pracy]]</f>
        <v>0.53041666666666665</v>
      </c>
      <c r="T377">
        <f>($AA$3*Zestaw_6[[#This Row],[Rzeczywista Ilosc Produkcji]])/(Zestaw_6[[#This Row],[Rzeczywisty Czas Pracy]]+1)</f>
        <v>0.79905316824471961</v>
      </c>
      <c r="U377">
        <f>(Zestaw_6[[#This Row],[Rzeczywista Ilosc Produkcji]]-Zestaw_6[[#This Row],[Ilość defektów]])/(Zestaw_6[[#This Row],[Rzeczywista Ilosc Produkcji]]+1)</f>
        <v>0.7668611009843237</v>
      </c>
      <c r="V377">
        <f>Zestaw_6[[#This Row],[D]]*Zestaw_6[[#This Row],[E]]*Zestaw_6[[#This Row],[J]]</f>
        <v>0.32501959777307737</v>
      </c>
    </row>
    <row r="378" spans="1:22" x14ac:dyDescent="0.25">
      <c r="A378" t="s">
        <v>14</v>
      </c>
      <c r="B378" s="1">
        <v>44015</v>
      </c>
      <c r="C378">
        <v>2020</v>
      </c>
      <c r="D378">
        <v>7</v>
      </c>
      <c r="E378">
        <v>27</v>
      </c>
      <c r="F378">
        <v>24</v>
      </c>
      <c r="G378">
        <v>1000</v>
      </c>
      <c r="H378">
        <v>24000</v>
      </c>
      <c r="I378">
        <v>12.61</v>
      </c>
      <c r="J378">
        <v>12605</v>
      </c>
      <c r="K378">
        <v>11494</v>
      </c>
      <c r="L378">
        <v>8201</v>
      </c>
      <c r="M378">
        <v>11</v>
      </c>
      <c r="N378">
        <v>11.39</v>
      </c>
      <c r="O378">
        <f>Zestaw_6[[#This Row],[Rzeczywista Ilosc Produkcji]]-Zestaw_6[[#This Row],[Ilosc Produktow Prawidlowych]]</f>
        <v>3293</v>
      </c>
      <c r="P378">
        <f>Zestaw_6[[#This Row],[Czas Naprawy]]/(Zestaw_6[[#This Row],[Ilosc Awarii]]+1)</f>
        <v>0.94916666666666671</v>
      </c>
      <c r="Q378">
        <f>(Zestaw_6[[#This Row],[Nominalny Czas Pracy]]-Zestaw_6[[#This Row],[Czas Naprawy]])/(Zestaw_6[[#This Row],[Ilosc Awarii]]+1)</f>
        <v>1.0508333333333333</v>
      </c>
      <c r="R378">
        <f>Zestaw_6[[#This Row],[MTTR]]+Zestaw_6[[#This Row],[MTTF]]</f>
        <v>2</v>
      </c>
      <c r="S378">
        <f>(Zestaw_6[[#This Row],[Nominalny Czas Pracy]]-Zestaw_6[[#This Row],[Czas Naprawy]])/Zestaw_6[[#This Row],[Nominalny Czas Pracy]]</f>
        <v>0.52541666666666664</v>
      </c>
      <c r="T378">
        <f>($AA$3*Zestaw_6[[#This Row],[Rzeczywista Ilosc Produkcji]])/(Zestaw_6[[#This Row],[Rzeczywisty Czas Pracy]]+1)</f>
        <v>0.84452608376193972</v>
      </c>
      <c r="U378">
        <f>(Zestaw_6[[#This Row],[Rzeczywista Ilosc Produkcji]]-Zestaw_6[[#This Row],[Ilość defektów]])/(Zestaw_6[[#This Row],[Rzeczywista Ilosc Produkcji]]+1)</f>
        <v>0.71344062635928662</v>
      </c>
      <c r="V378">
        <f>Zestaw_6[[#This Row],[D]]*Zestaw_6[[#This Row],[E]]*Zestaw_6[[#This Row],[J]]</f>
        <v>0.31657363921657361</v>
      </c>
    </row>
    <row r="379" spans="1:22" x14ac:dyDescent="0.25">
      <c r="A379" t="s">
        <v>14</v>
      </c>
      <c r="B379" s="1">
        <v>44018</v>
      </c>
      <c r="C379">
        <v>2020</v>
      </c>
      <c r="D379">
        <v>7</v>
      </c>
      <c r="E379">
        <v>28</v>
      </c>
      <c r="F379">
        <v>24</v>
      </c>
      <c r="G379">
        <v>1000</v>
      </c>
      <c r="H379">
        <v>24000</v>
      </c>
      <c r="I379">
        <v>6.7</v>
      </c>
      <c r="J379">
        <v>6703</v>
      </c>
      <c r="K379">
        <v>6703</v>
      </c>
      <c r="L379">
        <v>5906</v>
      </c>
      <c r="M379">
        <v>17</v>
      </c>
      <c r="N379">
        <v>17.3</v>
      </c>
      <c r="O379">
        <f>Zestaw_6[[#This Row],[Rzeczywista Ilosc Produkcji]]-Zestaw_6[[#This Row],[Ilosc Produktow Prawidlowych]]</f>
        <v>797</v>
      </c>
      <c r="P379">
        <f>Zestaw_6[[#This Row],[Czas Naprawy]]/(Zestaw_6[[#This Row],[Ilosc Awarii]]+1)</f>
        <v>0.96111111111111114</v>
      </c>
      <c r="Q379">
        <f>(Zestaw_6[[#This Row],[Nominalny Czas Pracy]]-Zestaw_6[[#This Row],[Czas Naprawy]])/(Zestaw_6[[#This Row],[Ilosc Awarii]]+1)</f>
        <v>0.37222222222222218</v>
      </c>
      <c r="R379">
        <f>Zestaw_6[[#This Row],[MTTR]]+Zestaw_6[[#This Row],[MTTF]]</f>
        <v>1.3333333333333333</v>
      </c>
      <c r="S379">
        <f>(Zestaw_6[[#This Row],[Nominalny Czas Pracy]]-Zestaw_6[[#This Row],[Czas Naprawy]])/Zestaw_6[[#This Row],[Nominalny Czas Pracy]]</f>
        <v>0.27916666666666662</v>
      </c>
      <c r="T379">
        <f>($AA$3*Zestaw_6[[#This Row],[Rzeczywista Ilosc Produkcji]])/(Zestaw_6[[#This Row],[Rzeczywisty Czas Pracy]]+1)</f>
        <v>0.87051948051948058</v>
      </c>
      <c r="U379">
        <f>(Zestaw_6[[#This Row],[Rzeczywista Ilosc Produkcji]]-Zestaw_6[[#This Row],[Ilość defektów]])/(Zestaw_6[[#This Row],[Rzeczywista Ilosc Produkcji]]+1)</f>
        <v>0.8809665871121718</v>
      </c>
      <c r="V379">
        <f>Zestaw_6[[#This Row],[D]]*Zestaw_6[[#This Row],[E]]*Zestaw_6[[#This Row],[J]]</f>
        <v>0.21409251906854082</v>
      </c>
    </row>
    <row r="380" spans="1:22" x14ac:dyDescent="0.25">
      <c r="A380" t="s">
        <v>14</v>
      </c>
      <c r="B380" s="1">
        <v>44019</v>
      </c>
      <c r="C380">
        <v>2020</v>
      </c>
      <c r="D380">
        <v>7</v>
      </c>
      <c r="E380">
        <v>28</v>
      </c>
      <c r="F380">
        <v>24</v>
      </c>
      <c r="G380">
        <v>1000</v>
      </c>
      <c r="H380">
        <v>24000</v>
      </c>
      <c r="I380">
        <v>6.89</v>
      </c>
      <c r="J380">
        <v>6888</v>
      </c>
      <c r="K380">
        <v>6727</v>
      </c>
      <c r="L380">
        <v>5505</v>
      </c>
      <c r="M380">
        <v>17</v>
      </c>
      <c r="N380">
        <v>17.11</v>
      </c>
      <c r="O380">
        <f>Zestaw_6[[#This Row],[Rzeczywista Ilosc Produkcji]]-Zestaw_6[[#This Row],[Ilosc Produktow Prawidlowych]]</f>
        <v>1222</v>
      </c>
      <c r="P380">
        <f>Zestaw_6[[#This Row],[Czas Naprawy]]/(Zestaw_6[[#This Row],[Ilosc Awarii]]+1)</f>
        <v>0.95055555555555549</v>
      </c>
      <c r="Q380">
        <f>(Zestaw_6[[#This Row],[Nominalny Czas Pracy]]-Zestaw_6[[#This Row],[Czas Naprawy]])/(Zestaw_6[[#This Row],[Ilosc Awarii]]+1)</f>
        <v>0.38277777777777783</v>
      </c>
      <c r="R380">
        <f>Zestaw_6[[#This Row],[MTTR]]+Zestaw_6[[#This Row],[MTTF]]</f>
        <v>1.3333333333333333</v>
      </c>
      <c r="S380">
        <f>(Zestaw_6[[#This Row],[Nominalny Czas Pracy]]-Zestaw_6[[#This Row],[Czas Naprawy]])/Zestaw_6[[#This Row],[Nominalny Czas Pracy]]</f>
        <v>0.28708333333333336</v>
      </c>
      <c r="T380">
        <f>($AA$3*Zestaw_6[[#This Row],[Rzeczywista Ilosc Produkcji]])/(Zestaw_6[[#This Row],[Rzeczywisty Czas Pracy]]+1)</f>
        <v>0.85259822560202791</v>
      </c>
      <c r="U380">
        <f>(Zestaw_6[[#This Row],[Rzeczywista Ilosc Produkcji]]-Zestaw_6[[#This Row],[Ilość defektów]])/(Zestaw_6[[#This Row],[Rzeczywista Ilosc Produkcji]]+1)</f>
        <v>0.81822235434007129</v>
      </c>
      <c r="V380">
        <f>Zestaw_6[[#This Row],[D]]*Zestaw_6[[#This Row],[E]]*Zestaw_6[[#This Row],[J]]</f>
        <v>0.20027361875780841</v>
      </c>
    </row>
    <row r="381" spans="1:22" x14ac:dyDescent="0.25">
      <c r="A381" t="s">
        <v>14</v>
      </c>
      <c r="B381" s="1">
        <v>44020</v>
      </c>
      <c r="C381">
        <v>2020</v>
      </c>
      <c r="D381">
        <v>7</v>
      </c>
      <c r="E381">
        <v>28</v>
      </c>
      <c r="F381">
        <v>24</v>
      </c>
      <c r="G381">
        <v>1000</v>
      </c>
      <c r="H381">
        <v>24000</v>
      </c>
      <c r="I381">
        <v>9.7799999999999994</v>
      </c>
      <c r="J381">
        <v>9779</v>
      </c>
      <c r="K381">
        <v>7949</v>
      </c>
      <c r="L381">
        <v>7054</v>
      </c>
      <c r="M381">
        <v>14</v>
      </c>
      <c r="N381">
        <v>14.22</v>
      </c>
      <c r="O381">
        <f>Zestaw_6[[#This Row],[Rzeczywista Ilosc Produkcji]]-Zestaw_6[[#This Row],[Ilosc Produktow Prawidlowych]]</f>
        <v>895</v>
      </c>
      <c r="P381">
        <f>Zestaw_6[[#This Row],[Czas Naprawy]]/(Zestaw_6[[#This Row],[Ilosc Awarii]]+1)</f>
        <v>0.94800000000000006</v>
      </c>
      <c r="Q381">
        <f>(Zestaw_6[[#This Row],[Nominalny Czas Pracy]]-Zestaw_6[[#This Row],[Czas Naprawy]])/(Zestaw_6[[#This Row],[Ilosc Awarii]]+1)</f>
        <v>0.65199999999999991</v>
      </c>
      <c r="R381">
        <f>Zestaw_6[[#This Row],[MTTR]]+Zestaw_6[[#This Row],[MTTF]]</f>
        <v>1.6</v>
      </c>
      <c r="S381">
        <f>(Zestaw_6[[#This Row],[Nominalny Czas Pracy]]-Zestaw_6[[#This Row],[Czas Naprawy]])/Zestaw_6[[#This Row],[Nominalny Czas Pracy]]</f>
        <v>0.40749999999999997</v>
      </c>
      <c r="T381">
        <f>($AA$3*Zestaw_6[[#This Row],[Rzeczywista Ilosc Produkcji]])/(Zestaw_6[[#This Row],[Rzeczywisty Czas Pracy]]+1)</f>
        <v>0.73738404452690165</v>
      </c>
      <c r="U381">
        <f>(Zestaw_6[[#This Row],[Rzeczywista Ilosc Produkcji]]-Zestaw_6[[#This Row],[Ilość defektów]])/(Zestaw_6[[#This Row],[Rzeczywista Ilosc Produkcji]]+1)</f>
        <v>0.88729559748427678</v>
      </c>
      <c r="V381">
        <f>Zestaw_6[[#This Row],[D]]*Zestaw_6[[#This Row],[E]]*Zestaw_6[[#This Row],[J]]</f>
        <v>0.26661812866827689</v>
      </c>
    </row>
    <row r="382" spans="1:22" x14ac:dyDescent="0.25">
      <c r="A382" t="s">
        <v>14</v>
      </c>
      <c r="B382" s="1">
        <v>44021</v>
      </c>
      <c r="C382">
        <v>2020</v>
      </c>
      <c r="D382">
        <v>7</v>
      </c>
      <c r="E382">
        <v>28</v>
      </c>
      <c r="F382">
        <v>24</v>
      </c>
      <c r="G382">
        <v>1000</v>
      </c>
      <c r="H382">
        <v>24000</v>
      </c>
      <c r="I382">
        <v>10.41</v>
      </c>
      <c r="J382">
        <v>10409</v>
      </c>
      <c r="K382">
        <v>10409</v>
      </c>
      <c r="L382">
        <v>7802</v>
      </c>
      <c r="M382">
        <v>13</v>
      </c>
      <c r="N382">
        <v>13.59</v>
      </c>
      <c r="O382">
        <f>Zestaw_6[[#This Row],[Rzeczywista Ilosc Produkcji]]-Zestaw_6[[#This Row],[Ilosc Produktow Prawidlowych]]</f>
        <v>2607</v>
      </c>
      <c r="P382">
        <f>Zestaw_6[[#This Row],[Czas Naprawy]]/(Zestaw_6[[#This Row],[Ilosc Awarii]]+1)</f>
        <v>0.97071428571428575</v>
      </c>
      <c r="Q382">
        <f>(Zestaw_6[[#This Row],[Nominalny Czas Pracy]]-Zestaw_6[[#This Row],[Czas Naprawy]])/(Zestaw_6[[#This Row],[Ilosc Awarii]]+1)</f>
        <v>0.74357142857142855</v>
      </c>
      <c r="R382">
        <f>Zestaw_6[[#This Row],[MTTR]]+Zestaw_6[[#This Row],[MTTF]]</f>
        <v>1.7142857142857144</v>
      </c>
      <c r="S382">
        <f>(Zestaw_6[[#This Row],[Nominalny Czas Pracy]]-Zestaw_6[[#This Row],[Czas Naprawy]])/Zestaw_6[[#This Row],[Nominalny Czas Pracy]]</f>
        <v>0.43375000000000002</v>
      </c>
      <c r="T382">
        <f>($AA$3*Zestaw_6[[#This Row],[Rzeczywista Ilosc Produkcji]])/(Zestaw_6[[#This Row],[Rzeczywisty Czas Pracy]]+1)</f>
        <v>0.91226993865030681</v>
      </c>
      <c r="U382">
        <f>(Zestaw_6[[#This Row],[Rzeczywista Ilosc Produkcji]]-Zestaw_6[[#This Row],[Ilość defektów]])/(Zestaw_6[[#This Row],[Rzeczywista Ilosc Produkcji]]+1)</f>
        <v>0.74947166186359271</v>
      </c>
      <c r="V382">
        <f>Zestaw_6[[#This Row],[D]]*Zestaw_6[[#This Row],[E]]*Zestaw_6[[#This Row],[J]]</f>
        <v>0.29656375255623724</v>
      </c>
    </row>
    <row r="383" spans="1:22" x14ac:dyDescent="0.25">
      <c r="A383" t="s">
        <v>14</v>
      </c>
      <c r="B383" s="1">
        <v>44022</v>
      </c>
      <c r="C383">
        <v>2020</v>
      </c>
      <c r="D383">
        <v>7</v>
      </c>
      <c r="E383">
        <v>28</v>
      </c>
      <c r="F383">
        <v>24</v>
      </c>
      <c r="G383">
        <v>1000</v>
      </c>
      <c r="H383">
        <v>24000</v>
      </c>
      <c r="I383">
        <v>14.03</v>
      </c>
      <c r="J383">
        <v>14034</v>
      </c>
      <c r="K383">
        <v>13432</v>
      </c>
      <c r="L383">
        <v>11576</v>
      </c>
      <c r="M383">
        <v>10</v>
      </c>
      <c r="N383">
        <v>9.9700000000000006</v>
      </c>
      <c r="O383">
        <f>Zestaw_6[[#This Row],[Rzeczywista Ilosc Produkcji]]-Zestaw_6[[#This Row],[Ilosc Produktow Prawidlowych]]</f>
        <v>1856</v>
      </c>
      <c r="P383">
        <f>Zestaw_6[[#This Row],[Czas Naprawy]]/(Zestaw_6[[#This Row],[Ilosc Awarii]]+1)</f>
        <v>0.90636363636363637</v>
      </c>
      <c r="Q383">
        <f>(Zestaw_6[[#This Row],[Nominalny Czas Pracy]]-Zestaw_6[[#This Row],[Czas Naprawy]])/(Zestaw_6[[#This Row],[Ilosc Awarii]]+1)</f>
        <v>1.2754545454545454</v>
      </c>
      <c r="R383">
        <f>Zestaw_6[[#This Row],[MTTR]]+Zestaw_6[[#This Row],[MTTF]]</f>
        <v>2.1818181818181817</v>
      </c>
      <c r="S383">
        <f>(Zestaw_6[[#This Row],[Nominalny Czas Pracy]]-Zestaw_6[[#This Row],[Czas Naprawy]])/Zestaw_6[[#This Row],[Nominalny Czas Pracy]]</f>
        <v>0.58458333333333334</v>
      </c>
      <c r="T383">
        <f>($AA$3*Zestaw_6[[#This Row],[Rzeczywista Ilosc Produkcji]])/(Zestaw_6[[#This Row],[Rzeczywisty Czas Pracy]]+1)</f>
        <v>0.89367930805056561</v>
      </c>
      <c r="U383">
        <f>(Zestaw_6[[#This Row],[Rzeczywista Ilosc Produkcji]]-Zestaw_6[[#This Row],[Ilość defektów]])/(Zestaw_6[[#This Row],[Rzeczywista Ilosc Produkcji]]+1)</f>
        <v>0.86175835628675646</v>
      </c>
      <c r="V383">
        <f>Zestaw_6[[#This Row],[D]]*Zestaw_6[[#This Row],[E]]*Zestaw_6[[#This Row],[J]]</f>
        <v>0.45020844292044049</v>
      </c>
    </row>
    <row r="384" spans="1:22" x14ac:dyDescent="0.25">
      <c r="A384" t="s">
        <v>14</v>
      </c>
      <c r="B384" s="1">
        <v>44025</v>
      </c>
      <c r="C384">
        <v>2020</v>
      </c>
      <c r="D384">
        <v>7</v>
      </c>
      <c r="E384">
        <v>29</v>
      </c>
      <c r="F384">
        <v>24</v>
      </c>
      <c r="G384">
        <v>1000</v>
      </c>
      <c r="H384">
        <v>24000</v>
      </c>
      <c r="I384">
        <v>5.92</v>
      </c>
      <c r="J384">
        <v>5923</v>
      </c>
      <c r="K384">
        <v>4654</v>
      </c>
      <c r="L384">
        <v>4048</v>
      </c>
      <c r="M384">
        <v>16</v>
      </c>
      <c r="N384">
        <v>18.079999999999998</v>
      </c>
      <c r="O384">
        <f>Zestaw_6[[#This Row],[Rzeczywista Ilosc Produkcji]]-Zestaw_6[[#This Row],[Ilosc Produktow Prawidlowych]]</f>
        <v>606</v>
      </c>
      <c r="P384">
        <f>Zestaw_6[[#This Row],[Czas Naprawy]]/(Zestaw_6[[#This Row],[Ilosc Awarii]]+1)</f>
        <v>1.0635294117647058</v>
      </c>
      <c r="Q384">
        <f>(Zestaw_6[[#This Row],[Nominalny Czas Pracy]]-Zestaw_6[[#This Row],[Czas Naprawy]])/(Zestaw_6[[#This Row],[Ilosc Awarii]]+1)</f>
        <v>0.34823529411764714</v>
      </c>
      <c r="R384">
        <f>Zestaw_6[[#This Row],[MTTR]]+Zestaw_6[[#This Row],[MTTF]]</f>
        <v>1.411764705882353</v>
      </c>
      <c r="S384">
        <f>(Zestaw_6[[#This Row],[Nominalny Czas Pracy]]-Zestaw_6[[#This Row],[Czas Naprawy]])/Zestaw_6[[#This Row],[Nominalny Czas Pracy]]</f>
        <v>0.24666666666666673</v>
      </c>
      <c r="T384">
        <f>($AA$3*Zestaw_6[[#This Row],[Rzeczywista Ilosc Produkcji]])/(Zestaw_6[[#This Row],[Rzeczywisty Czas Pracy]]+1)</f>
        <v>0.67254335260115605</v>
      </c>
      <c r="U384">
        <f>(Zestaw_6[[#This Row],[Rzeczywista Ilosc Produkcji]]-Zestaw_6[[#This Row],[Ilość defektów]])/(Zestaw_6[[#This Row],[Rzeczywista Ilosc Produkcji]]+1)</f>
        <v>0.86960257787325457</v>
      </c>
      <c r="V384">
        <f>Zestaw_6[[#This Row],[D]]*Zestaw_6[[#This Row],[E]]*Zestaw_6[[#This Row],[J]]</f>
        <v>0.14426187351119338</v>
      </c>
    </row>
    <row r="385" spans="1:22" x14ac:dyDescent="0.25">
      <c r="A385" t="s">
        <v>14</v>
      </c>
      <c r="B385" s="1">
        <v>44026</v>
      </c>
      <c r="C385">
        <v>2020</v>
      </c>
      <c r="D385">
        <v>7</v>
      </c>
      <c r="E385">
        <v>29</v>
      </c>
      <c r="F385">
        <v>24</v>
      </c>
      <c r="G385">
        <v>1000</v>
      </c>
      <c r="H385">
        <v>24000</v>
      </c>
      <c r="I385">
        <v>0</v>
      </c>
      <c r="J385">
        <v>0</v>
      </c>
      <c r="K385">
        <v>0</v>
      </c>
      <c r="L385">
        <v>0</v>
      </c>
      <c r="M385">
        <v>23</v>
      </c>
      <c r="N385">
        <v>24</v>
      </c>
      <c r="O385">
        <f>Zestaw_6[[#This Row],[Rzeczywista Ilosc Produkcji]]-Zestaw_6[[#This Row],[Ilosc Produktow Prawidlowych]]</f>
        <v>0</v>
      </c>
      <c r="P385">
        <f>Zestaw_6[[#This Row],[Czas Naprawy]]/(Zestaw_6[[#This Row],[Ilosc Awarii]]+1)</f>
        <v>1</v>
      </c>
      <c r="Q385">
        <f>(Zestaw_6[[#This Row],[Nominalny Czas Pracy]]-Zestaw_6[[#This Row],[Czas Naprawy]])/(Zestaw_6[[#This Row],[Ilosc Awarii]]+1)</f>
        <v>0</v>
      </c>
      <c r="R385">
        <f>Zestaw_6[[#This Row],[MTTR]]+Zestaw_6[[#This Row],[MTTF]]</f>
        <v>1</v>
      </c>
      <c r="S385">
        <f>(Zestaw_6[[#This Row],[Nominalny Czas Pracy]]-Zestaw_6[[#This Row],[Czas Naprawy]])/Zestaw_6[[#This Row],[Nominalny Czas Pracy]]</f>
        <v>0</v>
      </c>
      <c r="T385">
        <f>($AA$3*Zestaw_6[[#This Row],[Rzeczywista Ilosc Produkcji]])/(Zestaw_6[[#This Row],[Rzeczywisty Czas Pracy]]+1)</f>
        <v>0</v>
      </c>
      <c r="U385">
        <f>(Zestaw_6[[#This Row],[Rzeczywista Ilosc Produkcji]]-Zestaw_6[[#This Row],[Ilość defektów]])/(Zestaw_6[[#This Row],[Rzeczywista Ilosc Produkcji]]+1)</f>
        <v>0</v>
      </c>
      <c r="V385">
        <f>Zestaw_6[[#This Row],[D]]*Zestaw_6[[#This Row],[E]]*Zestaw_6[[#This Row],[J]]</f>
        <v>0</v>
      </c>
    </row>
    <row r="386" spans="1:22" x14ac:dyDescent="0.25">
      <c r="A386" t="s">
        <v>14</v>
      </c>
      <c r="B386" s="1">
        <v>44027</v>
      </c>
      <c r="C386">
        <v>2020</v>
      </c>
      <c r="D386">
        <v>7</v>
      </c>
      <c r="E386">
        <v>29</v>
      </c>
      <c r="F386">
        <v>24</v>
      </c>
      <c r="G386">
        <v>1000</v>
      </c>
      <c r="H386">
        <v>24000</v>
      </c>
      <c r="I386">
        <v>24</v>
      </c>
      <c r="J386">
        <v>24000</v>
      </c>
      <c r="K386">
        <v>17412</v>
      </c>
      <c r="L386">
        <v>13685</v>
      </c>
      <c r="M386">
        <v>0</v>
      </c>
      <c r="N386">
        <v>0</v>
      </c>
      <c r="O386">
        <f>Zestaw_6[[#This Row],[Rzeczywista Ilosc Produkcji]]-Zestaw_6[[#This Row],[Ilosc Produktow Prawidlowych]]</f>
        <v>3727</v>
      </c>
      <c r="P386">
        <f>Zestaw_6[[#This Row],[Czas Naprawy]]/(Zestaw_6[[#This Row],[Ilosc Awarii]]+1)</f>
        <v>0</v>
      </c>
      <c r="Q386">
        <f>(Zestaw_6[[#This Row],[Nominalny Czas Pracy]]-Zestaw_6[[#This Row],[Czas Naprawy]])/(Zestaw_6[[#This Row],[Ilosc Awarii]]+1)</f>
        <v>24</v>
      </c>
      <c r="R386">
        <f>Zestaw_6[[#This Row],[MTTR]]+Zestaw_6[[#This Row],[MTTF]]</f>
        <v>24</v>
      </c>
      <c r="S386">
        <f>(Zestaw_6[[#This Row],[Nominalny Czas Pracy]]-Zestaw_6[[#This Row],[Czas Naprawy]])/Zestaw_6[[#This Row],[Nominalny Czas Pracy]]</f>
        <v>1</v>
      </c>
      <c r="T386">
        <f>($AA$3*Zestaw_6[[#This Row],[Rzeczywista Ilosc Produkcji]])/(Zestaw_6[[#This Row],[Rzeczywisty Czas Pracy]]+1)</f>
        <v>0.69647999999999999</v>
      </c>
      <c r="U386">
        <f>(Zestaw_6[[#This Row],[Rzeczywista Ilosc Produkcji]]-Zestaw_6[[#This Row],[Ilość defektów]])/(Zestaw_6[[#This Row],[Rzeczywista Ilosc Produkcji]]+1)</f>
        <v>0.78590708091655659</v>
      </c>
      <c r="V386">
        <f>Zestaw_6[[#This Row],[D]]*Zestaw_6[[#This Row],[E]]*Zestaw_6[[#This Row],[J]]</f>
        <v>0.54736856371676335</v>
      </c>
    </row>
    <row r="387" spans="1:22" x14ac:dyDescent="0.25">
      <c r="A387" t="s">
        <v>14</v>
      </c>
      <c r="B387" s="1">
        <v>44028</v>
      </c>
      <c r="C387">
        <v>2020</v>
      </c>
      <c r="D387">
        <v>7</v>
      </c>
      <c r="E387">
        <v>29</v>
      </c>
      <c r="F387">
        <v>24</v>
      </c>
      <c r="G387">
        <v>1000</v>
      </c>
      <c r="H387">
        <v>24000</v>
      </c>
      <c r="I387">
        <v>9.0399999999999991</v>
      </c>
      <c r="J387">
        <v>9045</v>
      </c>
      <c r="K387">
        <v>8471</v>
      </c>
      <c r="L387">
        <v>6307</v>
      </c>
      <c r="M387">
        <v>15</v>
      </c>
      <c r="N387">
        <v>14.96</v>
      </c>
      <c r="O387">
        <f>Zestaw_6[[#This Row],[Rzeczywista Ilosc Produkcji]]-Zestaw_6[[#This Row],[Ilosc Produktow Prawidlowych]]</f>
        <v>2164</v>
      </c>
      <c r="P387">
        <f>Zestaw_6[[#This Row],[Czas Naprawy]]/(Zestaw_6[[#This Row],[Ilosc Awarii]]+1)</f>
        <v>0.93500000000000005</v>
      </c>
      <c r="Q387">
        <f>(Zestaw_6[[#This Row],[Nominalny Czas Pracy]]-Zestaw_6[[#This Row],[Czas Naprawy]])/(Zestaw_6[[#This Row],[Ilosc Awarii]]+1)</f>
        <v>0.56499999999999995</v>
      </c>
      <c r="R387">
        <f>Zestaw_6[[#This Row],[MTTR]]+Zestaw_6[[#This Row],[MTTF]]</f>
        <v>1.5</v>
      </c>
      <c r="S387">
        <f>(Zestaw_6[[#This Row],[Nominalny Czas Pracy]]-Zestaw_6[[#This Row],[Czas Naprawy]])/Zestaw_6[[#This Row],[Nominalny Czas Pracy]]</f>
        <v>0.37666666666666665</v>
      </c>
      <c r="T387">
        <f>($AA$3*Zestaw_6[[#This Row],[Rzeczywista Ilosc Produkcji]])/(Zestaw_6[[#This Row],[Rzeczywisty Czas Pracy]]+1)</f>
        <v>0.8437250996015937</v>
      </c>
      <c r="U387">
        <f>(Zestaw_6[[#This Row],[Rzeczywista Ilosc Produkcji]]-Zestaw_6[[#This Row],[Ilość defektów]])/(Zestaw_6[[#This Row],[Rzeczywista Ilosc Produkcji]]+1)</f>
        <v>0.74445231350330499</v>
      </c>
      <c r="V387">
        <f>Zestaw_6[[#This Row],[D]]*Zestaw_6[[#This Row],[E]]*Zestaw_6[[#This Row],[J]]</f>
        <v>0.23658926855530349</v>
      </c>
    </row>
    <row r="388" spans="1:22" x14ac:dyDescent="0.25">
      <c r="A388" t="s">
        <v>14</v>
      </c>
      <c r="B388" s="1">
        <v>44029</v>
      </c>
      <c r="C388">
        <v>2020</v>
      </c>
      <c r="D388">
        <v>7</v>
      </c>
      <c r="E388">
        <v>29</v>
      </c>
      <c r="F388">
        <v>24</v>
      </c>
      <c r="G388">
        <v>1000</v>
      </c>
      <c r="H388">
        <v>24000</v>
      </c>
      <c r="I388">
        <v>0</v>
      </c>
      <c r="J388">
        <v>0</v>
      </c>
      <c r="K388">
        <v>0</v>
      </c>
      <c r="L388">
        <v>0</v>
      </c>
      <c r="M388">
        <v>22</v>
      </c>
      <c r="N388">
        <v>24</v>
      </c>
      <c r="O388">
        <f>Zestaw_6[[#This Row],[Rzeczywista Ilosc Produkcji]]-Zestaw_6[[#This Row],[Ilosc Produktow Prawidlowych]]</f>
        <v>0</v>
      </c>
      <c r="P388">
        <f>Zestaw_6[[#This Row],[Czas Naprawy]]/(Zestaw_6[[#This Row],[Ilosc Awarii]]+1)</f>
        <v>1.0434782608695652</v>
      </c>
      <c r="Q388">
        <f>(Zestaw_6[[#This Row],[Nominalny Czas Pracy]]-Zestaw_6[[#This Row],[Czas Naprawy]])/(Zestaw_6[[#This Row],[Ilosc Awarii]]+1)</f>
        <v>0</v>
      </c>
      <c r="R388">
        <f>Zestaw_6[[#This Row],[MTTR]]+Zestaw_6[[#This Row],[MTTF]]</f>
        <v>1.0434782608695652</v>
      </c>
      <c r="S388">
        <f>(Zestaw_6[[#This Row],[Nominalny Czas Pracy]]-Zestaw_6[[#This Row],[Czas Naprawy]])/Zestaw_6[[#This Row],[Nominalny Czas Pracy]]</f>
        <v>0</v>
      </c>
      <c r="T388">
        <f>($AA$3*Zestaw_6[[#This Row],[Rzeczywista Ilosc Produkcji]])/(Zestaw_6[[#This Row],[Rzeczywisty Czas Pracy]]+1)</f>
        <v>0</v>
      </c>
      <c r="U388">
        <f>(Zestaw_6[[#This Row],[Rzeczywista Ilosc Produkcji]]-Zestaw_6[[#This Row],[Ilość defektów]])/(Zestaw_6[[#This Row],[Rzeczywista Ilosc Produkcji]]+1)</f>
        <v>0</v>
      </c>
      <c r="V388">
        <f>Zestaw_6[[#This Row],[D]]*Zestaw_6[[#This Row],[E]]*Zestaw_6[[#This Row],[J]]</f>
        <v>0</v>
      </c>
    </row>
    <row r="389" spans="1:22" x14ac:dyDescent="0.25">
      <c r="A389" t="s">
        <v>14</v>
      </c>
      <c r="B389" s="1">
        <v>44032</v>
      </c>
      <c r="C389">
        <v>2020</v>
      </c>
      <c r="D389">
        <v>7</v>
      </c>
      <c r="E389">
        <v>30</v>
      </c>
      <c r="F389">
        <v>24</v>
      </c>
      <c r="G389">
        <v>1000</v>
      </c>
      <c r="H389">
        <v>24000</v>
      </c>
      <c r="I389">
        <v>11.16</v>
      </c>
      <c r="J389">
        <v>11162</v>
      </c>
      <c r="K389">
        <v>0</v>
      </c>
      <c r="L389">
        <v>0</v>
      </c>
      <c r="M389">
        <v>12</v>
      </c>
      <c r="N389">
        <v>12.84</v>
      </c>
      <c r="O389">
        <f>Zestaw_6[[#This Row],[Rzeczywista Ilosc Produkcji]]-Zestaw_6[[#This Row],[Ilosc Produktow Prawidlowych]]</f>
        <v>0</v>
      </c>
      <c r="P389">
        <f>Zestaw_6[[#This Row],[Czas Naprawy]]/(Zestaw_6[[#This Row],[Ilosc Awarii]]+1)</f>
        <v>0.98769230769230765</v>
      </c>
      <c r="Q389">
        <f>(Zestaw_6[[#This Row],[Nominalny Czas Pracy]]-Zestaw_6[[#This Row],[Czas Naprawy]])/(Zestaw_6[[#This Row],[Ilosc Awarii]]+1)</f>
        <v>0.8584615384615385</v>
      </c>
      <c r="R389">
        <f>Zestaw_6[[#This Row],[MTTR]]+Zestaw_6[[#This Row],[MTTF]]</f>
        <v>1.8461538461538463</v>
      </c>
      <c r="S389">
        <f>(Zestaw_6[[#This Row],[Nominalny Czas Pracy]]-Zestaw_6[[#This Row],[Czas Naprawy]])/Zestaw_6[[#This Row],[Nominalny Czas Pracy]]</f>
        <v>0.46500000000000002</v>
      </c>
      <c r="T389">
        <f>($AA$3*Zestaw_6[[#This Row],[Rzeczywista Ilosc Produkcji]])/(Zestaw_6[[#This Row],[Rzeczywisty Czas Pracy]]+1)</f>
        <v>0</v>
      </c>
      <c r="U389">
        <f>(Zestaw_6[[#This Row],[Rzeczywista Ilosc Produkcji]]-Zestaw_6[[#This Row],[Ilość defektów]])/(Zestaw_6[[#This Row],[Rzeczywista Ilosc Produkcji]]+1)</f>
        <v>0</v>
      </c>
      <c r="V389">
        <f>Zestaw_6[[#This Row],[D]]*Zestaw_6[[#This Row],[E]]*Zestaw_6[[#This Row],[J]]</f>
        <v>0</v>
      </c>
    </row>
    <row r="390" spans="1:22" x14ac:dyDescent="0.25">
      <c r="A390" t="s">
        <v>14</v>
      </c>
      <c r="B390" s="1">
        <v>44033</v>
      </c>
      <c r="C390">
        <v>2020</v>
      </c>
      <c r="D390">
        <v>7</v>
      </c>
      <c r="E390">
        <v>30</v>
      </c>
      <c r="F390">
        <v>24</v>
      </c>
      <c r="G390">
        <v>1000</v>
      </c>
      <c r="H390">
        <v>24000</v>
      </c>
      <c r="I390">
        <v>7.01</v>
      </c>
      <c r="J390">
        <v>7005</v>
      </c>
      <c r="K390">
        <v>4433</v>
      </c>
      <c r="L390">
        <v>4433</v>
      </c>
      <c r="M390">
        <v>16</v>
      </c>
      <c r="N390">
        <v>16.989999999999998</v>
      </c>
      <c r="O390">
        <f>Zestaw_6[[#This Row],[Rzeczywista Ilosc Produkcji]]-Zestaw_6[[#This Row],[Ilosc Produktow Prawidlowych]]</f>
        <v>0</v>
      </c>
      <c r="P390">
        <f>Zestaw_6[[#This Row],[Czas Naprawy]]/(Zestaw_6[[#This Row],[Ilosc Awarii]]+1)</f>
        <v>0.99941176470588222</v>
      </c>
      <c r="Q390">
        <f>(Zestaw_6[[#This Row],[Nominalny Czas Pracy]]-Zestaw_6[[#This Row],[Czas Naprawy]])/(Zestaw_6[[#This Row],[Ilosc Awarii]]+1)</f>
        <v>0.4123529411764707</v>
      </c>
      <c r="R390">
        <f>Zestaw_6[[#This Row],[MTTR]]+Zestaw_6[[#This Row],[MTTF]]</f>
        <v>1.4117647058823528</v>
      </c>
      <c r="S390">
        <f>(Zestaw_6[[#This Row],[Nominalny Czas Pracy]]-Zestaw_6[[#This Row],[Czas Naprawy]])/Zestaw_6[[#This Row],[Nominalny Czas Pracy]]</f>
        <v>0.29208333333333342</v>
      </c>
      <c r="T390">
        <f>($AA$3*Zestaw_6[[#This Row],[Rzeczywista Ilosc Produkcji]])/(Zestaw_6[[#This Row],[Rzeczywisty Czas Pracy]]+1)</f>
        <v>0.55343320848938826</v>
      </c>
      <c r="U390">
        <f>(Zestaw_6[[#This Row],[Rzeczywista Ilosc Produkcji]]-Zestaw_6[[#This Row],[Ilość defektów]])/(Zestaw_6[[#This Row],[Rzeczywista Ilosc Produkcji]]+1)</f>
        <v>0.99977447000451058</v>
      </c>
      <c r="V390">
        <f>Zestaw_6[[#This Row],[D]]*Zestaw_6[[#This Row],[E]]*Zestaw_6[[#This Row],[J]]</f>
        <v>0.16161215970123427</v>
      </c>
    </row>
    <row r="391" spans="1:22" x14ac:dyDescent="0.25">
      <c r="A391" t="s">
        <v>14</v>
      </c>
      <c r="B391" s="1">
        <v>44034</v>
      </c>
      <c r="C391">
        <v>2020</v>
      </c>
      <c r="D391">
        <v>7</v>
      </c>
      <c r="E391">
        <v>30</v>
      </c>
      <c r="F391">
        <v>24</v>
      </c>
      <c r="G391">
        <v>1000</v>
      </c>
      <c r="H391">
        <v>24000</v>
      </c>
      <c r="I391">
        <v>0</v>
      </c>
      <c r="J391">
        <v>0</v>
      </c>
      <c r="K391">
        <v>0</v>
      </c>
      <c r="L391">
        <v>0</v>
      </c>
      <c r="M391">
        <v>23</v>
      </c>
      <c r="N391">
        <v>24</v>
      </c>
      <c r="O391">
        <f>Zestaw_6[[#This Row],[Rzeczywista Ilosc Produkcji]]-Zestaw_6[[#This Row],[Ilosc Produktow Prawidlowych]]</f>
        <v>0</v>
      </c>
      <c r="P391">
        <f>Zestaw_6[[#This Row],[Czas Naprawy]]/(Zestaw_6[[#This Row],[Ilosc Awarii]]+1)</f>
        <v>1</v>
      </c>
      <c r="Q391">
        <f>(Zestaw_6[[#This Row],[Nominalny Czas Pracy]]-Zestaw_6[[#This Row],[Czas Naprawy]])/(Zestaw_6[[#This Row],[Ilosc Awarii]]+1)</f>
        <v>0</v>
      </c>
      <c r="R391">
        <f>Zestaw_6[[#This Row],[MTTR]]+Zestaw_6[[#This Row],[MTTF]]</f>
        <v>1</v>
      </c>
      <c r="S391">
        <f>(Zestaw_6[[#This Row],[Nominalny Czas Pracy]]-Zestaw_6[[#This Row],[Czas Naprawy]])/Zestaw_6[[#This Row],[Nominalny Czas Pracy]]</f>
        <v>0</v>
      </c>
      <c r="T391">
        <f>($AA$3*Zestaw_6[[#This Row],[Rzeczywista Ilosc Produkcji]])/(Zestaw_6[[#This Row],[Rzeczywisty Czas Pracy]]+1)</f>
        <v>0</v>
      </c>
      <c r="U391">
        <f>(Zestaw_6[[#This Row],[Rzeczywista Ilosc Produkcji]]-Zestaw_6[[#This Row],[Ilość defektów]])/(Zestaw_6[[#This Row],[Rzeczywista Ilosc Produkcji]]+1)</f>
        <v>0</v>
      </c>
      <c r="V391">
        <f>Zestaw_6[[#This Row],[D]]*Zestaw_6[[#This Row],[E]]*Zestaw_6[[#This Row],[J]]</f>
        <v>0</v>
      </c>
    </row>
    <row r="392" spans="1:22" x14ac:dyDescent="0.25">
      <c r="A392" t="s">
        <v>14</v>
      </c>
      <c r="B392" s="1">
        <v>44035</v>
      </c>
      <c r="C392">
        <v>2020</v>
      </c>
      <c r="D392">
        <v>7</v>
      </c>
      <c r="E392">
        <v>30</v>
      </c>
      <c r="F392">
        <v>24</v>
      </c>
      <c r="G392">
        <v>1000</v>
      </c>
      <c r="H392">
        <v>24000</v>
      </c>
      <c r="I392">
        <v>7.89</v>
      </c>
      <c r="J392">
        <v>7887</v>
      </c>
      <c r="K392">
        <v>5097</v>
      </c>
      <c r="L392">
        <v>3963</v>
      </c>
      <c r="M392">
        <v>15</v>
      </c>
      <c r="N392">
        <v>16.11</v>
      </c>
      <c r="O392">
        <f>Zestaw_6[[#This Row],[Rzeczywista Ilosc Produkcji]]-Zestaw_6[[#This Row],[Ilosc Produktow Prawidlowych]]</f>
        <v>1134</v>
      </c>
      <c r="P392">
        <f>Zestaw_6[[#This Row],[Czas Naprawy]]/(Zestaw_6[[#This Row],[Ilosc Awarii]]+1)</f>
        <v>1.006875</v>
      </c>
      <c r="Q392">
        <f>(Zestaw_6[[#This Row],[Nominalny Czas Pracy]]-Zestaw_6[[#This Row],[Czas Naprawy]])/(Zestaw_6[[#This Row],[Ilosc Awarii]]+1)</f>
        <v>0.49312500000000004</v>
      </c>
      <c r="R392">
        <f>Zestaw_6[[#This Row],[MTTR]]+Zestaw_6[[#This Row],[MTTF]]</f>
        <v>1.5</v>
      </c>
      <c r="S392">
        <f>(Zestaw_6[[#This Row],[Nominalny Czas Pracy]]-Zestaw_6[[#This Row],[Czas Naprawy]])/Zestaw_6[[#This Row],[Nominalny Czas Pracy]]</f>
        <v>0.32875000000000004</v>
      </c>
      <c r="T392">
        <f>($AA$3*Zestaw_6[[#This Row],[Rzeczywista Ilosc Produkcji]])/(Zestaw_6[[#This Row],[Rzeczywisty Czas Pracy]]+1)</f>
        <v>0.57334083239595046</v>
      </c>
      <c r="U392">
        <f>(Zestaw_6[[#This Row],[Rzeczywista Ilosc Produkcji]]-Zestaw_6[[#This Row],[Ilość defektów]])/(Zestaw_6[[#This Row],[Rzeczywista Ilosc Produkcji]]+1)</f>
        <v>0.77736367202824641</v>
      </c>
      <c r="V392">
        <f>Zestaw_6[[#This Row],[D]]*Zestaw_6[[#This Row],[E]]*Zestaw_6[[#This Row],[J]]</f>
        <v>0.14652201256387185</v>
      </c>
    </row>
    <row r="393" spans="1:22" x14ac:dyDescent="0.25">
      <c r="A393" t="s">
        <v>14</v>
      </c>
      <c r="B393" s="1">
        <v>44036</v>
      </c>
      <c r="C393">
        <v>2020</v>
      </c>
      <c r="D393">
        <v>7</v>
      </c>
      <c r="E393">
        <v>30</v>
      </c>
      <c r="F393">
        <v>24</v>
      </c>
      <c r="G393">
        <v>1000</v>
      </c>
      <c r="H393">
        <v>24000</v>
      </c>
      <c r="I393">
        <v>5.19</v>
      </c>
      <c r="J393">
        <v>5195</v>
      </c>
      <c r="K393">
        <v>3411</v>
      </c>
      <c r="L393">
        <v>2495</v>
      </c>
      <c r="M393">
        <v>17</v>
      </c>
      <c r="N393">
        <v>18.809999999999999</v>
      </c>
      <c r="O393">
        <f>Zestaw_6[[#This Row],[Rzeczywista Ilosc Produkcji]]-Zestaw_6[[#This Row],[Ilosc Produktow Prawidlowych]]</f>
        <v>916</v>
      </c>
      <c r="P393">
        <f>Zestaw_6[[#This Row],[Czas Naprawy]]/(Zestaw_6[[#This Row],[Ilosc Awarii]]+1)</f>
        <v>1.0449999999999999</v>
      </c>
      <c r="Q393">
        <f>(Zestaw_6[[#This Row],[Nominalny Czas Pracy]]-Zestaw_6[[#This Row],[Czas Naprawy]])/(Zestaw_6[[#This Row],[Ilosc Awarii]]+1)</f>
        <v>0.28833333333333339</v>
      </c>
      <c r="R393">
        <f>Zestaw_6[[#This Row],[MTTR]]+Zestaw_6[[#This Row],[MTTF]]</f>
        <v>1.3333333333333333</v>
      </c>
      <c r="S393">
        <f>(Zestaw_6[[#This Row],[Nominalny Czas Pracy]]-Zestaw_6[[#This Row],[Czas Naprawy]])/Zestaw_6[[#This Row],[Nominalny Czas Pracy]]</f>
        <v>0.21625000000000005</v>
      </c>
      <c r="T393">
        <f>($AA$3*Zestaw_6[[#This Row],[Rzeczywista Ilosc Produkcji]])/(Zestaw_6[[#This Row],[Rzeczywisty Czas Pracy]]+1)</f>
        <v>0.55105008077544426</v>
      </c>
      <c r="U393">
        <f>(Zestaw_6[[#This Row],[Rzeczywista Ilosc Produkcji]]-Zestaw_6[[#This Row],[Ilość defektów]])/(Zestaw_6[[#This Row],[Rzeczywista Ilosc Produkcji]]+1)</f>
        <v>0.73124267291910905</v>
      </c>
      <c r="V393">
        <f>Zestaw_6[[#This Row],[D]]*Zestaw_6[[#This Row],[E]]*Zestaw_6[[#This Row],[J]]</f>
        <v>8.7138225972856448E-2</v>
      </c>
    </row>
    <row r="394" spans="1:22" x14ac:dyDescent="0.25">
      <c r="A394" t="s">
        <v>14</v>
      </c>
      <c r="B394" s="1">
        <v>44039</v>
      </c>
      <c r="C394">
        <v>2020</v>
      </c>
      <c r="D394">
        <v>7</v>
      </c>
      <c r="E394">
        <v>31</v>
      </c>
      <c r="F394">
        <v>24</v>
      </c>
      <c r="G394">
        <v>1000</v>
      </c>
      <c r="H394">
        <v>24000</v>
      </c>
      <c r="I394">
        <v>4.88</v>
      </c>
      <c r="J394">
        <v>4879</v>
      </c>
      <c r="K394">
        <v>2989</v>
      </c>
      <c r="L394">
        <v>2989</v>
      </c>
      <c r="M394">
        <v>17</v>
      </c>
      <c r="N394">
        <v>19.12</v>
      </c>
      <c r="O394">
        <f>Zestaw_6[[#This Row],[Rzeczywista Ilosc Produkcji]]-Zestaw_6[[#This Row],[Ilosc Produktow Prawidlowych]]</f>
        <v>0</v>
      </c>
      <c r="P394">
        <f>Zestaw_6[[#This Row],[Czas Naprawy]]/(Zestaw_6[[#This Row],[Ilosc Awarii]]+1)</f>
        <v>1.0622222222222222</v>
      </c>
      <c r="Q394">
        <f>(Zestaw_6[[#This Row],[Nominalny Czas Pracy]]-Zestaw_6[[#This Row],[Czas Naprawy]])/(Zestaw_6[[#This Row],[Ilosc Awarii]]+1)</f>
        <v>0.27111111111111108</v>
      </c>
      <c r="R394">
        <f>Zestaw_6[[#This Row],[MTTR]]+Zestaw_6[[#This Row],[MTTF]]</f>
        <v>1.3333333333333333</v>
      </c>
      <c r="S394">
        <f>(Zestaw_6[[#This Row],[Nominalny Czas Pracy]]-Zestaw_6[[#This Row],[Czas Naprawy]])/Zestaw_6[[#This Row],[Nominalny Czas Pracy]]</f>
        <v>0.20333333333333328</v>
      </c>
      <c r="T394">
        <f>($AA$3*Zestaw_6[[#This Row],[Rzeczywista Ilosc Produkcji]])/(Zestaw_6[[#This Row],[Rzeczywisty Czas Pracy]]+1)</f>
        <v>0.5083333333333333</v>
      </c>
      <c r="U394">
        <f>(Zestaw_6[[#This Row],[Rzeczywista Ilosc Produkcji]]-Zestaw_6[[#This Row],[Ilość defektów]])/(Zestaw_6[[#This Row],[Rzeczywista Ilosc Produkcji]]+1)</f>
        <v>0.99966555183946493</v>
      </c>
      <c r="V394">
        <f>Zestaw_6[[#This Row],[D]]*Zestaw_6[[#This Row],[E]]*Zestaw_6[[#This Row],[J]]</f>
        <v>0.10332654217762911</v>
      </c>
    </row>
    <row r="395" spans="1:22" x14ac:dyDescent="0.25">
      <c r="A395" t="s">
        <v>14</v>
      </c>
      <c r="B395" s="1">
        <v>44040</v>
      </c>
      <c r="C395">
        <v>2020</v>
      </c>
      <c r="D395">
        <v>7</v>
      </c>
      <c r="E395">
        <v>31</v>
      </c>
      <c r="F395">
        <v>24</v>
      </c>
      <c r="G395">
        <v>1000</v>
      </c>
      <c r="H395">
        <v>24000</v>
      </c>
      <c r="I395">
        <v>5.29</v>
      </c>
      <c r="J395">
        <v>5294</v>
      </c>
      <c r="K395">
        <v>5294</v>
      </c>
      <c r="L395">
        <v>5294</v>
      </c>
      <c r="M395">
        <v>19</v>
      </c>
      <c r="N395">
        <v>18.71</v>
      </c>
      <c r="O395">
        <f>Zestaw_6[[#This Row],[Rzeczywista Ilosc Produkcji]]-Zestaw_6[[#This Row],[Ilosc Produktow Prawidlowych]]</f>
        <v>0</v>
      </c>
      <c r="P395">
        <f>Zestaw_6[[#This Row],[Czas Naprawy]]/(Zestaw_6[[#This Row],[Ilosc Awarii]]+1)</f>
        <v>0.9355</v>
      </c>
      <c r="Q395">
        <f>(Zestaw_6[[#This Row],[Nominalny Czas Pracy]]-Zestaw_6[[#This Row],[Czas Naprawy]])/(Zestaw_6[[#This Row],[Ilosc Awarii]]+1)</f>
        <v>0.26449999999999996</v>
      </c>
      <c r="R395">
        <f>Zestaw_6[[#This Row],[MTTR]]+Zestaw_6[[#This Row],[MTTF]]</f>
        <v>1.2</v>
      </c>
      <c r="S395">
        <f>(Zestaw_6[[#This Row],[Nominalny Czas Pracy]]-Zestaw_6[[#This Row],[Czas Naprawy]])/Zestaw_6[[#This Row],[Nominalny Czas Pracy]]</f>
        <v>0.22041666666666662</v>
      </c>
      <c r="T395">
        <f>($AA$3*Zestaw_6[[#This Row],[Rzeczywista Ilosc Produkcji]])/(Zestaw_6[[#This Row],[Rzeczywisty Czas Pracy]]+1)</f>
        <v>0.8416534181240064</v>
      </c>
      <c r="U395">
        <f>(Zestaw_6[[#This Row],[Rzeczywista Ilosc Produkcji]]-Zestaw_6[[#This Row],[Ilość defektów]])/(Zestaw_6[[#This Row],[Rzeczywista Ilosc Produkcji]]+1)</f>
        <v>0.9998111425873466</v>
      </c>
      <c r="V395">
        <f>Zestaw_6[[#This Row],[D]]*Zestaw_6[[#This Row],[E]]*Zestaw_6[[#This Row],[J]]</f>
        <v>0.18547940513417932</v>
      </c>
    </row>
    <row r="396" spans="1:22" x14ac:dyDescent="0.25">
      <c r="A396" t="s">
        <v>14</v>
      </c>
      <c r="B396" s="1">
        <v>44041</v>
      </c>
      <c r="C396">
        <v>2020</v>
      </c>
      <c r="D396">
        <v>7</v>
      </c>
      <c r="E396">
        <v>31</v>
      </c>
      <c r="F396">
        <v>24</v>
      </c>
      <c r="G396">
        <v>1000</v>
      </c>
      <c r="H396">
        <v>24000</v>
      </c>
      <c r="I396">
        <v>0</v>
      </c>
      <c r="J396">
        <v>0</v>
      </c>
      <c r="K396">
        <v>0</v>
      </c>
      <c r="L396">
        <v>0</v>
      </c>
      <c r="M396">
        <v>24</v>
      </c>
      <c r="N396">
        <v>24</v>
      </c>
      <c r="O396">
        <f>Zestaw_6[[#This Row],[Rzeczywista Ilosc Produkcji]]-Zestaw_6[[#This Row],[Ilosc Produktow Prawidlowych]]</f>
        <v>0</v>
      </c>
      <c r="P396">
        <f>Zestaw_6[[#This Row],[Czas Naprawy]]/(Zestaw_6[[#This Row],[Ilosc Awarii]]+1)</f>
        <v>0.96</v>
      </c>
      <c r="Q396">
        <f>(Zestaw_6[[#This Row],[Nominalny Czas Pracy]]-Zestaw_6[[#This Row],[Czas Naprawy]])/(Zestaw_6[[#This Row],[Ilosc Awarii]]+1)</f>
        <v>0</v>
      </c>
      <c r="R396">
        <f>Zestaw_6[[#This Row],[MTTR]]+Zestaw_6[[#This Row],[MTTF]]</f>
        <v>0.96</v>
      </c>
      <c r="S396">
        <f>(Zestaw_6[[#This Row],[Nominalny Czas Pracy]]-Zestaw_6[[#This Row],[Czas Naprawy]])/Zestaw_6[[#This Row],[Nominalny Czas Pracy]]</f>
        <v>0</v>
      </c>
      <c r="T396">
        <f>($AA$3*Zestaw_6[[#This Row],[Rzeczywista Ilosc Produkcji]])/(Zestaw_6[[#This Row],[Rzeczywisty Czas Pracy]]+1)</f>
        <v>0</v>
      </c>
      <c r="U396">
        <f>(Zestaw_6[[#This Row],[Rzeczywista Ilosc Produkcji]]-Zestaw_6[[#This Row],[Ilość defektów]])/(Zestaw_6[[#This Row],[Rzeczywista Ilosc Produkcji]]+1)</f>
        <v>0</v>
      </c>
      <c r="V396">
        <f>Zestaw_6[[#This Row],[D]]*Zestaw_6[[#This Row],[E]]*Zestaw_6[[#This Row],[J]]</f>
        <v>0</v>
      </c>
    </row>
    <row r="397" spans="1:22" x14ac:dyDescent="0.25">
      <c r="A397" t="s">
        <v>14</v>
      </c>
      <c r="B397" s="1">
        <v>44042</v>
      </c>
      <c r="C397">
        <v>2020</v>
      </c>
      <c r="D397">
        <v>7</v>
      </c>
      <c r="E397">
        <v>31</v>
      </c>
      <c r="F397">
        <v>24</v>
      </c>
      <c r="G397">
        <v>1000</v>
      </c>
      <c r="H397">
        <v>24000</v>
      </c>
      <c r="I397">
        <v>8.7100000000000009</v>
      </c>
      <c r="J397">
        <v>8706</v>
      </c>
      <c r="K397">
        <v>6378</v>
      </c>
      <c r="L397">
        <v>5572</v>
      </c>
      <c r="M397">
        <v>15</v>
      </c>
      <c r="N397">
        <v>15.29</v>
      </c>
      <c r="O397">
        <f>Zestaw_6[[#This Row],[Rzeczywista Ilosc Produkcji]]-Zestaw_6[[#This Row],[Ilosc Produktow Prawidlowych]]</f>
        <v>806</v>
      </c>
      <c r="P397">
        <f>Zestaw_6[[#This Row],[Czas Naprawy]]/(Zestaw_6[[#This Row],[Ilosc Awarii]]+1)</f>
        <v>0.95562499999999995</v>
      </c>
      <c r="Q397">
        <f>(Zestaw_6[[#This Row],[Nominalny Czas Pracy]]-Zestaw_6[[#This Row],[Czas Naprawy]])/(Zestaw_6[[#This Row],[Ilosc Awarii]]+1)</f>
        <v>0.54437500000000005</v>
      </c>
      <c r="R397">
        <f>Zestaw_6[[#This Row],[MTTR]]+Zestaw_6[[#This Row],[MTTF]]</f>
        <v>1.5</v>
      </c>
      <c r="S397">
        <f>(Zestaw_6[[#This Row],[Nominalny Czas Pracy]]-Zestaw_6[[#This Row],[Czas Naprawy]])/Zestaw_6[[#This Row],[Nominalny Czas Pracy]]</f>
        <v>0.36291666666666672</v>
      </c>
      <c r="T397">
        <f>($AA$3*Zestaw_6[[#This Row],[Rzeczywista Ilosc Produkcji]])/(Zestaw_6[[#This Row],[Rzeczywisty Czas Pracy]]+1)</f>
        <v>0.65684860968074144</v>
      </c>
      <c r="U397">
        <f>(Zestaw_6[[#This Row],[Rzeczywista Ilosc Produkcji]]-Zestaw_6[[#This Row],[Ilość defektów]])/(Zestaw_6[[#This Row],[Rzeczywista Ilosc Produkcji]]+1)</f>
        <v>0.87349114281235307</v>
      </c>
      <c r="V397">
        <f>Zestaw_6[[#This Row],[D]]*Zestaw_6[[#This Row],[E]]*Zestaw_6[[#This Row],[J]]</f>
        <v>0.20822396108885216</v>
      </c>
    </row>
    <row r="398" spans="1:22" x14ac:dyDescent="0.25">
      <c r="A398" t="s">
        <v>14</v>
      </c>
      <c r="B398" s="1">
        <v>44043</v>
      </c>
      <c r="C398">
        <v>2020</v>
      </c>
      <c r="D398">
        <v>7</v>
      </c>
      <c r="E398">
        <v>31</v>
      </c>
      <c r="F398">
        <v>24</v>
      </c>
      <c r="G398">
        <v>1000</v>
      </c>
      <c r="H398">
        <v>24000</v>
      </c>
      <c r="I398">
        <v>0</v>
      </c>
      <c r="J398">
        <v>0</v>
      </c>
      <c r="K398">
        <v>0</v>
      </c>
      <c r="L398">
        <v>0</v>
      </c>
      <c r="M398">
        <v>24</v>
      </c>
      <c r="N398">
        <v>24</v>
      </c>
      <c r="O398">
        <f>Zestaw_6[[#This Row],[Rzeczywista Ilosc Produkcji]]-Zestaw_6[[#This Row],[Ilosc Produktow Prawidlowych]]</f>
        <v>0</v>
      </c>
      <c r="P398">
        <f>Zestaw_6[[#This Row],[Czas Naprawy]]/(Zestaw_6[[#This Row],[Ilosc Awarii]]+1)</f>
        <v>0.96</v>
      </c>
      <c r="Q398">
        <f>(Zestaw_6[[#This Row],[Nominalny Czas Pracy]]-Zestaw_6[[#This Row],[Czas Naprawy]])/(Zestaw_6[[#This Row],[Ilosc Awarii]]+1)</f>
        <v>0</v>
      </c>
      <c r="R398">
        <f>Zestaw_6[[#This Row],[MTTR]]+Zestaw_6[[#This Row],[MTTF]]</f>
        <v>0.96</v>
      </c>
      <c r="S398">
        <f>(Zestaw_6[[#This Row],[Nominalny Czas Pracy]]-Zestaw_6[[#This Row],[Czas Naprawy]])/Zestaw_6[[#This Row],[Nominalny Czas Pracy]]</f>
        <v>0</v>
      </c>
      <c r="T398">
        <f>($AA$3*Zestaw_6[[#This Row],[Rzeczywista Ilosc Produkcji]])/(Zestaw_6[[#This Row],[Rzeczywisty Czas Pracy]]+1)</f>
        <v>0</v>
      </c>
      <c r="U398">
        <f>(Zestaw_6[[#This Row],[Rzeczywista Ilosc Produkcji]]-Zestaw_6[[#This Row],[Ilość defektów]])/(Zestaw_6[[#This Row],[Rzeczywista Ilosc Produkcji]]+1)</f>
        <v>0</v>
      </c>
      <c r="V398">
        <f>Zestaw_6[[#This Row],[D]]*Zestaw_6[[#This Row],[E]]*Zestaw_6[[#This Row],[J]]</f>
        <v>0</v>
      </c>
    </row>
    <row r="399" spans="1:22" x14ac:dyDescent="0.25">
      <c r="A399" t="s">
        <v>14</v>
      </c>
      <c r="B399" s="1">
        <v>44046</v>
      </c>
      <c r="C399">
        <v>2020</v>
      </c>
      <c r="D399">
        <v>8</v>
      </c>
      <c r="E399">
        <v>32</v>
      </c>
      <c r="F399">
        <v>24</v>
      </c>
      <c r="G399">
        <v>1000</v>
      </c>
      <c r="H399">
        <v>24000</v>
      </c>
      <c r="I399">
        <v>10.74</v>
      </c>
      <c r="J399">
        <v>10744</v>
      </c>
      <c r="K399">
        <v>8758</v>
      </c>
      <c r="L399">
        <v>7436</v>
      </c>
      <c r="M399">
        <v>13</v>
      </c>
      <c r="N399">
        <v>13.26</v>
      </c>
      <c r="O399">
        <f>Zestaw_6[[#This Row],[Rzeczywista Ilosc Produkcji]]-Zestaw_6[[#This Row],[Ilosc Produktow Prawidlowych]]</f>
        <v>1322</v>
      </c>
      <c r="P399">
        <f>Zestaw_6[[#This Row],[Czas Naprawy]]/(Zestaw_6[[#This Row],[Ilosc Awarii]]+1)</f>
        <v>0.94714285714285718</v>
      </c>
      <c r="Q399">
        <f>(Zestaw_6[[#This Row],[Nominalny Czas Pracy]]-Zestaw_6[[#This Row],[Czas Naprawy]])/(Zestaw_6[[#This Row],[Ilosc Awarii]]+1)</f>
        <v>0.76714285714285713</v>
      </c>
      <c r="R399">
        <f>Zestaw_6[[#This Row],[MTTR]]+Zestaw_6[[#This Row],[MTTF]]</f>
        <v>1.7142857142857144</v>
      </c>
      <c r="S399">
        <f>(Zestaw_6[[#This Row],[Nominalny Czas Pracy]]-Zestaw_6[[#This Row],[Czas Naprawy]])/Zestaw_6[[#This Row],[Nominalny Czas Pracy]]</f>
        <v>0.44750000000000001</v>
      </c>
      <c r="T399">
        <f>($AA$3*Zestaw_6[[#This Row],[Rzeczywista Ilosc Produkcji]])/(Zestaw_6[[#This Row],[Rzeczywisty Czas Pracy]]+1)</f>
        <v>0.74599659284497455</v>
      </c>
      <c r="U399">
        <f>(Zestaw_6[[#This Row],[Rzeczywista Ilosc Produkcji]]-Zestaw_6[[#This Row],[Ilość defektów]])/(Zestaw_6[[#This Row],[Rzeczywista Ilosc Produkcji]]+1)</f>
        <v>0.8489553602009362</v>
      </c>
      <c r="V399">
        <f>Zestaw_6[[#This Row],[D]]*Zestaw_6[[#This Row],[E]]*Zestaw_6[[#This Row],[J]]</f>
        <v>0.28340971826885103</v>
      </c>
    </row>
    <row r="400" spans="1:22" x14ac:dyDescent="0.25">
      <c r="A400" t="s">
        <v>14</v>
      </c>
      <c r="B400" s="1">
        <v>44047</v>
      </c>
      <c r="C400">
        <v>2020</v>
      </c>
      <c r="D400">
        <v>8</v>
      </c>
      <c r="E400">
        <v>32</v>
      </c>
      <c r="F400">
        <v>24</v>
      </c>
      <c r="G400">
        <v>1000</v>
      </c>
      <c r="H400">
        <v>24000</v>
      </c>
      <c r="I400">
        <v>5.93</v>
      </c>
      <c r="J400">
        <v>5932</v>
      </c>
      <c r="K400">
        <v>5581</v>
      </c>
      <c r="L400">
        <v>3927</v>
      </c>
      <c r="M400">
        <v>18</v>
      </c>
      <c r="N400">
        <v>18.07</v>
      </c>
      <c r="O400">
        <f>Zestaw_6[[#This Row],[Rzeczywista Ilosc Produkcji]]-Zestaw_6[[#This Row],[Ilosc Produktow Prawidlowych]]</f>
        <v>1654</v>
      </c>
      <c r="P400">
        <f>Zestaw_6[[#This Row],[Czas Naprawy]]/(Zestaw_6[[#This Row],[Ilosc Awarii]]+1)</f>
        <v>0.95105263157894737</v>
      </c>
      <c r="Q400">
        <f>(Zestaw_6[[#This Row],[Nominalny Czas Pracy]]-Zestaw_6[[#This Row],[Czas Naprawy]])/(Zestaw_6[[#This Row],[Ilosc Awarii]]+1)</f>
        <v>0.31210526315789472</v>
      </c>
      <c r="R400">
        <f>Zestaw_6[[#This Row],[MTTR]]+Zestaw_6[[#This Row],[MTTF]]</f>
        <v>1.263157894736842</v>
      </c>
      <c r="S400">
        <f>(Zestaw_6[[#This Row],[Nominalny Czas Pracy]]-Zestaw_6[[#This Row],[Czas Naprawy]])/Zestaw_6[[#This Row],[Nominalny Czas Pracy]]</f>
        <v>0.24708333333333332</v>
      </c>
      <c r="T400">
        <f>($AA$3*Zestaw_6[[#This Row],[Rzeczywista Ilosc Produkcji]])/(Zestaw_6[[#This Row],[Rzeczywisty Czas Pracy]]+1)</f>
        <v>0.80533910533910547</v>
      </c>
      <c r="U400">
        <f>(Zestaw_6[[#This Row],[Rzeczywista Ilosc Produkcji]]-Zestaw_6[[#This Row],[Ilość defektów]])/(Zestaw_6[[#This Row],[Rzeczywista Ilosc Produkcji]]+1)</f>
        <v>0.70351128627731996</v>
      </c>
      <c r="V400">
        <f>Zestaw_6[[#This Row],[D]]*Zestaw_6[[#This Row],[E]]*Zestaw_6[[#This Row],[J]]</f>
        <v>0.13998880578446596</v>
      </c>
    </row>
    <row r="401" spans="1:22" x14ac:dyDescent="0.25">
      <c r="A401" t="s">
        <v>14</v>
      </c>
      <c r="B401" s="1">
        <v>44048</v>
      </c>
      <c r="C401">
        <v>2020</v>
      </c>
      <c r="D401">
        <v>8</v>
      </c>
      <c r="E401">
        <v>32</v>
      </c>
      <c r="F401">
        <v>24</v>
      </c>
      <c r="G401">
        <v>1000</v>
      </c>
      <c r="H401">
        <v>24000</v>
      </c>
      <c r="I401">
        <v>0</v>
      </c>
      <c r="J401">
        <v>0</v>
      </c>
      <c r="K401">
        <v>0</v>
      </c>
      <c r="L401">
        <v>0</v>
      </c>
      <c r="M401">
        <v>23</v>
      </c>
      <c r="N401">
        <v>24</v>
      </c>
      <c r="O401">
        <f>Zestaw_6[[#This Row],[Rzeczywista Ilosc Produkcji]]-Zestaw_6[[#This Row],[Ilosc Produktow Prawidlowych]]</f>
        <v>0</v>
      </c>
      <c r="P401">
        <f>Zestaw_6[[#This Row],[Czas Naprawy]]/(Zestaw_6[[#This Row],[Ilosc Awarii]]+1)</f>
        <v>1</v>
      </c>
      <c r="Q401">
        <f>(Zestaw_6[[#This Row],[Nominalny Czas Pracy]]-Zestaw_6[[#This Row],[Czas Naprawy]])/(Zestaw_6[[#This Row],[Ilosc Awarii]]+1)</f>
        <v>0</v>
      </c>
      <c r="R401">
        <f>Zestaw_6[[#This Row],[MTTR]]+Zestaw_6[[#This Row],[MTTF]]</f>
        <v>1</v>
      </c>
      <c r="S401">
        <f>(Zestaw_6[[#This Row],[Nominalny Czas Pracy]]-Zestaw_6[[#This Row],[Czas Naprawy]])/Zestaw_6[[#This Row],[Nominalny Czas Pracy]]</f>
        <v>0</v>
      </c>
      <c r="T401">
        <f>($AA$3*Zestaw_6[[#This Row],[Rzeczywista Ilosc Produkcji]])/(Zestaw_6[[#This Row],[Rzeczywisty Czas Pracy]]+1)</f>
        <v>0</v>
      </c>
      <c r="U401">
        <f>(Zestaw_6[[#This Row],[Rzeczywista Ilosc Produkcji]]-Zestaw_6[[#This Row],[Ilość defektów]])/(Zestaw_6[[#This Row],[Rzeczywista Ilosc Produkcji]]+1)</f>
        <v>0</v>
      </c>
      <c r="V401">
        <f>Zestaw_6[[#This Row],[D]]*Zestaw_6[[#This Row],[E]]*Zestaw_6[[#This Row],[J]]</f>
        <v>0</v>
      </c>
    </row>
    <row r="402" spans="1:22" x14ac:dyDescent="0.25">
      <c r="A402" t="s">
        <v>14</v>
      </c>
      <c r="B402" s="1">
        <v>44049</v>
      </c>
      <c r="C402">
        <v>2020</v>
      </c>
      <c r="D402">
        <v>8</v>
      </c>
      <c r="E402">
        <v>32</v>
      </c>
      <c r="F402">
        <v>24</v>
      </c>
      <c r="G402">
        <v>1000</v>
      </c>
      <c r="H402">
        <v>24000</v>
      </c>
      <c r="I402">
        <v>13.91</v>
      </c>
      <c r="J402">
        <v>13914</v>
      </c>
      <c r="K402">
        <v>9183</v>
      </c>
      <c r="L402">
        <v>7041</v>
      </c>
      <c r="M402">
        <v>10</v>
      </c>
      <c r="N402">
        <v>10.09</v>
      </c>
      <c r="O402">
        <f>Zestaw_6[[#This Row],[Rzeczywista Ilosc Produkcji]]-Zestaw_6[[#This Row],[Ilosc Produktow Prawidlowych]]</f>
        <v>2142</v>
      </c>
      <c r="P402">
        <f>Zestaw_6[[#This Row],[Czas Naprawy]]/(Zestaw_6[[#This Row],[Ilosc Awarii]]+1)</f>
        <v>0.91727272727272724</v>
      </c>
      <c r="Q402">
        <f>(Zestaw_6[[#This Row],[Nominalny Czas Pracy]]-Zestaw_6[[#This Row],[Czas Naprawy]])/(Zestaw_6[[#This Row],[Ilosc Awarii]]+1)</f>
        <v>1.2645454545454546</v>
      </c>
      <c r="R402">
        <f>Zestaw_6[[#This Row],[MTTR]]+Zestaw_6[[#This Row],[MTTF]]</f>
        <v>2.1818181818181817</v>
      </c>
      <c r="S402">
        <f>(Zestaw_6[[#This Row],[Nominalny Czas Pracy]]-Zestaw_6[[#This Row],[Czas Naprawy]])/Zestaw_6[[#This Row],[Nominalny Czas Pracy]]</f>
        <v>0.57958333333333334</v>
      </c>
      <c r="T402">
        <f>($AA$3*Zestaw_6[[#This Row],[Rzeczywista Ilosc Produkcji]])/(Zestaw_6[[#This Row],[Rzeczywisty Czas Pracy]]+1)</f>
        <v>0.61589537223340041</v>
      </c>
      <c r="U402">
        <f>(Zestaw_6[[#This Row],[Rzeczywista Ilosc Produkcji]]-Zestaw_6[[#This Row],[Ilość defektów]])/(Zestaw_6[[#This Row],[Rzeczywista Ilosc Produkcji]]+1)</f>
        <v>0.76665940766550522</v>
      </c>
      <c r="V402">
        <f>Zestaw_6[[#This Row],[D]]*Zestaw_6[[#This Row],[E]]*Zestaw_6[[#This Row],[J]]</f>
        <v>0.27366880663883125</v>
      </c>
    </row>
    <row r="403" spans="1:22" x14ac:dyDescent="0.25">
      <c r="A403" t="s">
        <v>14</v>
      </c>
      <c r="B403" s="1">
        <v>44050</v>
      </c>
      <c r="C403">
        <v>2020</v>
      </c>
      <c r="D403">
        <v>8</v>
      </c>
      <c r="E403">
        <v>32</v>
      </c>
      <c r="F403">
        <v>24</v>
      </c>
      <c r="G403">
        <v>1000</v>
      </c>
      <c r="H403">
        <v>24000</v>
      </c>
      <c r="I403">
        <v>14.27</v>
      </c>
      <c r="J403">
        <v>14273</v>
      </c>
      <c r="K403">
        <v>12696</v>
      </c>
      <c r="L403">
        <v>12696</v>
      </c>
      <c r="M403">
        <v>9</v>
      </c>
      <c r="N403">
        <v>9.73</v>
      </c>
      <c r="O403">
        <f>Zestaw_6[[#This Row],[Rzeczywista Ilosc Produkcji]]-Zestaw_6[[#This Row],[Ilosc Produktow Prawidlowych]]</f>
        <v>0</v>
      </c>
      <c r="P403">
        <f>Zestaw_6[[#This Row],[Czas Naprawy]]/(Zestaw_6[[#This Row],[Ilosc Awarii]]+1)</f>
        <v>0.97300000000000009</v>
      </c>
      <c r="Q403">
        <f>(Zestaw_6[[#This Row],[Nominalny Czas Pracy]]-Zestaw_6[[#This Row],[Czas Naprawy]])/(Zestaw_6[[#This Row],[Ilosc Awarii]]+1)</f>
        <v>1.427</v>
      </c>
      <c r="R403">
        <f>Zestaw_6[[#This Row],[MTTR]]+Zestaw_6[[#This Row],[MTTF]]</f>
        <v>2.4000000000000004</v>
      </c>
      <c r="S403">
        <f>(Zestaw_6[[#This Row],[Nominalny Czas Pracy]]-Zestaw_6[[#This Row],[Czas Naprawy]])/Zestaw_6[[#This Row],[Nominalny Czas Pracy]]</f>
        <v>0.59458333333333335</v>
      </c>
      <c r="T403">
        <f>($AA$3*Zestaw_6[[#This Row],[Rzeczywista Ilosc Produkcji]])/(Zestaw_6[[#This Row],[Rzeczywisty Czas Pracy]]+1)</f>
        <v>0.83143418467583496</v>
      </c>
      <c r="U403">
        <f>(Zestaw_6[[#This Row],[Rzeczywista Ilosc Produkcji]]-Zestaw_6[[#This Row],[Ilość defektów]])/(Zestaw_6[[#This Row],[Rzeczywista Ilosc Produkcji]]+1)</f>
        <v>0.99992124123808779</v>
      </c>
      <c r="V403">
        <f>Zestaw_6[[#This Row],[D]]*Zestaw_6[[#This Row],[E]]*Zestaw_6[[#This Row],[J]]</f>
        <v>0.49431797403374683</v>
      </c>
    </row>
    <row r="404" spans="1:22" x14ac:dyDescent="0.25">
      <c r="A404" t="s">
        <v>14</v>
      </c>
      <c r="B404" s="1">
        <v>44053</v>
      </c>
      <c r="C404">
        <v>2020</v>
      </c>
      <c r="D404">
        <v>8</v>
      </c>
      <c r="E404">
        <v>33</v>
      </c>
      <c r="F404">
        <v>24</v>
      </c>
      <c r="G404">
        <v>1000</v>
      </c>
      <c r="H404">
        <v>24000</v>
      </c>
      <c r="I404">
        <v>7.02</v>
      </c>
      <c r="J404">
        <v>7024</v>
      </c>
      <c r="K404">
        <v>6757</v>
      </c>
      <c r="L404">
        <v>5078</v>
      </c>
      <c r="M404">
        <v>15</v>
      </c>
      <c r="N404">
        <v>16.98</v>
      </c>
      <c r="O404">
        <f>Zestaw_6[[#This Row],[Rzeczywista Ilosc Produkcji]]-Zestaw_6[[#This Row],[Ilosc Produktow Prawidlowych]]</f>
        <v>1679</v>
      </c>
      <c r="P404">
        <f>Zestaw_6[[#This Row],[Czas Naprawy]]/(Zestaw_6[[#This Row],[Ilosc Awarii]]+1)</f>
        <v>1.06125</v>
      </c>
      <c r="Q404">
        <f>(Zestaw_6[[#This Row],[Nominalny Czas Pracy]]-Zestaw_6[[#This Row],[Czas Naprawy]])/(Zestaw_6[[#This Row],[Ilosc Awarii]]+1)</f>
        <v>0.43874999999999997</v>
      </c>
      <c r="R404">
        <f>Zestaw_6[[#This Row],[MTTR]]+Zestaw_6[[#This Row],[MTTF]]</f>
        <v>1.5</v>
      </c>
      <c r="S404">
        <f>(Zestaw_6[[#This Row],[Nominalny Czas Pracy]]-Zestaw_6[[#This Row],[Czas Naprawy]])/Zestaw_6[[#This Row],[Nominalny Czas Pracy]]</f>
        <v>0.29249999999999998</v>
      </c>
      <c r="T404">
        <f>($AA$3*Zestaw_6[[#This Row],[Rzeczywista Ilosc Produkcji]])/(Zestaw_6[[#This Row],[Rzeczywisty Czas Pracy]]+1)</f>
        <v>0.84251870324189537</v>
      </c>
      <c r="U404">
        <f>(Zestaw_6[[#This Row],[Rzeczywista Ilosc Produkcji]]-Zestaw_6[[#This Row],[Ilość defektów]])/(Zestaw_6[[#This Row],[Rzeczywista Ilosc Produkcji]]+1)</f>
        <v>0.75140574134359273</v>
      </c>
      <c r="V404">
        <f>Zestaw_6[[#This Row],[D]]*Zestaw_6[[#This Row],[E]]*Zestaw_6[[#This Row],[J]]</f>
        <v>0.18517396681055573</v>
      </c>
    </row>
    <row r="405" spans="1:22" x14ac:dyDescent="0.25">
      <c r="A405" t="s">
        <v>14</v>
      </c>
      <c r="B405" s="1">
        <v>44054</v>
      </c>
      <c r="C405">
        <v>2020</v>
      </c>
      <c r="D405">
        <v>8</v>
      </c>
      <c r="E405">
        <v>33</v>
      </c>
      <c r="F405">
        <v>24</v>
      </c>
      <c r="G405">
        <v>1000</v>
      </c>
      <c r="H405">
        <v>24000</v>
      </c>
      <c r="I405">
        <v>10.06</v>
      </c>
      <c r="J405">
        <v>10056</v>
      </c>
      <c r="K405">
        <v>6151</v>
      </c>
      <c r="L405">
        <v>4981</v>
      </c>
      <c r="M405">
        <v>13</v>
      </c>
      <c r="N405">
        <v>13.94</v>
      </c>
      <c r="O405">
        <f>Zestaw_6[[#This Row],[Rzeczywista Ilosc Produkcji]]-Zestaw_6[[#This Row],[Ilosc Produktow Prawidlowych]]</f>
        <v>1170</v>
      </c>
      <c r="P405">
        <f>Zestaw_6[[#This Row],[Czas Naprawy]]/(Zestaw_6[[#This Row],[Ilosc Awarii]]+1)</f>
        <v>0.99571428571428566</v>
      </c>
      <c r="Q405">
        <f>(Zestaw_6[[#This Row],[Nominalny Czas Pracy]]-Zestaw_6[[#This Row],[Czas Naprawy]])/(Zestaw_6[[#This Row],[Ilosc Awarii]]+1)</f>
        <v>0.71857142857142864</v>
      </c>
      <c r="R405">
        <f>Zestaw_6[[#This Row],[MTTR]]+Zestaw_6[[#This Row],[MTTF]]</f>
        <v>1.7142857142857144</v>
      </c>
      <c r="S405">
        <f>(Zestaw_6[[#This Row],[Nominalny Czas Pracy]]-Zestaw_6[[#This Row],[Czas Naprawy]])/Zestaw_6[[#This Row],[Nominalny Czas Pracy]]</f>
        <v>0.41916666666666669</v>
      </c>
      <c r="T405">
        <f>($AA$3*Zestaw_6[[#This Row],[Rzeczywista Ilosc Produkcji]])/(Zestaw_6[[#This Row],[Rzeczywisty Czas Pracy]]+1)</f>
        <v>0.5561482820976491</v>
      </c>
      <c r="U405">
        <f>(Zestaw_6[[#This Row],[Rzeczywista Ilosc Produkcji]]-Zestaw_6[[#This Row],[Ilość defektów]])/(Zestaw_6[[#This Row],[Rzeczywista Ilosc Produkcji]]+1)</f>
        <v>0.80965539661898567</v>
      </c>
      <c r="V405">
        <f>Zestaw_6[[#This Row],[D]]*Zestaw_6[[#This Row],[E]]*Zestaw_6[[#This Row],[J]]</f>
        <v>0.18874591194511003</v>
      </c>
    </row>
    <row r="406" spans="1:22" x14ac:dyDescent="0.25">
      <c r="A406" t="s">
        <v>14</v>
      </c>
      <c r="B406" s="1">
        <v>44055</v>
      </c>
      <c r="C406">
        <v>2020</v>
      </c>
      <c r="D406">
        <v>8</v>
      </c>
      <c r="E406">
        <v>33</v>
      </c>
      <c r="F406">
        <v>24</v>
      </c>
      <c r="G406">
        <v>1000</v>
      </c>
      <c r="H406">
        <v>24000</v>
      </c>
      <c r="I406">
        <v>10.87</v>
      </c>
      <c r="J406">
        <v>10865</v>
      </c>
      <c r="K406">
        <v>10860</v>
      </c>
      <c r="L406">
        <v>9500</v>
      </c>
      <c r="M406">
        <v>12</v>
      </c>
      <c r="N406">
        <v>13.13</v>
      </c>
      <c r="O406">
        <f>Zestaw_6[[#This Row],[Rzeczywista Ilosc Produkcji]]-Zestaw_6[[#This Row],[Ilosc Produktow Prawidlowych]]</f>
        <v>1360</v>
      </c>
      <c r="P406">
        <f>Zestaw_6[[#This Row],[Czas Naprawy]]/(Zestaw_6[[#This Row],[Ilosc Awarii]]+1)</f>
        <v>1.01</v>
      </c>
      <c r="Q406">
        <f>(Zestaw_6[[#This Row],[Nominalny Czas Pracy]]-Zestaw_6[[#This Row],[Czas Naprawy]])/(Zestaw_6[[#This Row],[Ilosc Awarii]]+1)</f>
        <v>0.83615384615384614</v>
      </c>
      <c r="R406">
        <f>Zestaw_6[[#This Row],[MTTR]]+Zestaw_6[[#This Row],[MTTF]]</f>
        <v>1.8461538461538463</v>
      </c>
      <c r="S406">
        <f>(Zestaw_6[[#This Row],[Nominalny Czas Pracy]]-Zestaw_6[[#This Row],[Czas Naprawy]])/Zestaw_6[[#This Row],[Nominalny Czas Pracy]]</f>
        <v>0.45291666666666663</v>
      </c>
      <c r="T406">
        <f>($AA$3*Zestaw_6[[#This Row],[Rzeczywista Ilosc Produkcji]])/(Zestaw_6[[#This Row],[Rzeczywisty Czas Pracy]]+1)</f>
        <v>0.91491154170176914</v>
      </c>
      <c r="U406">
        <f>(Zestaw_6[[#This Row],[Rzeczywista Ilosc Produkcji]]-Zestaw_6[[#This Row],[Ilość defektów]])/(Zestaw_6[[#This Row],[Rzeczywista Ilosc Produkcji]]+1)</f>
        <v>0.87468925513304485</v>
      </c>
      <c r="V406">
        <f>Zestaw_6[[#This Row],[D]]*Zestaw_6[[#This Row],[E]]*Zestaw_6[[#This Row],[J]]</f>
        <v>0.36245258399254671</v>
      </c>
    </row>
    <row r="407" spans="1:22" x14ac:dyDescent="0.25">
      <c r="A407" t="s">
        <v>14</v>
      </c>
      <c r="B407" s="1">
        <v>44056</v>
      </c>
      <c r="C407">
        <v>2020</v>
      </c>
      <c r="D407">
        <v>8</v>
      </c>
      <c r="E407">
        <v>33</v>
      </c>
      <c r="F407">
        <v>24</v>
      </c>
      <c r="G407">
        <v>1000</v>
      </c>
      <c r="H407">
        <v>24000</v>
      </c>
      <c r="I407">
        <v>9.8800000000000008</v>
      </c>
      <c r="J407">
        <v>9877</v>
      </c>
      <c r="K407">
        <v>9165</v>
      </c>
      <c r="L407">
        <v>8147</v>
      </c>
      <c r="M407">
        <v>14</v>
      </c>
      <c r="N407">
        <v>14.12</v>
      </c>
      <c r="O407">
        <f>Zestaw_6[[#This Row],[Rzeczywista Ilosc Produkcji]]-Zestaw_6[[#This Row],[Ilosc Produktow Prawidlowych]]</f>
        <v>1018</v>
      </c>
      <c r="P407">
        <f>Zestaw_6[[#This Row],[Czas Naprawy]]/(Zestaw_6[[#This Row],[Ilosc Awarii]]+1)</f>
        <v>0.94133333333333324</v>
      </c>
      <c r="Q407">
        <f>(Zestaw_6[[#This Row],[Nominalny Czas Pracy]]-Zestaw_6[[#This Row],[Czas Naprawy]])/(Zestaw_6[[#This Row],[Ilosc Awarii]]+1)</f>
        <v>0.65866666666666673</v>
      </c>
      <c r="R407">
        <f>Zestaw_6[[#This Row],[MTTR]]+Zestaw_6[[#This Row],[MTTF]]</f>
        <v>1.6</v>
      </c>
      <c r="S407">
        <f>(Zestaw_6[[#This Row],[Nominalny Czas Pracy]]-Zestaw_6[[#This Row],[Czas Naprawy]])/Zestaw_6[[#This Row],[Nominalny Czas Pracy]]</f>
        <v>0.41166666666666668</v>
      </c>
      <c r="T407">
        <f>($AA$3*Zestaw_6[[#This Row],[Rzeczywista Ilosc Produkcji]])/(Zestaw_6[[#This Row],[Rzeczywisty Czas Pracy]]+1)</f>
        <v>0.8423713235294118</v>
      </c>
      <c r="U407">
        <f>(Zestaw_6[[#This Row],[Rzeczywista Ilosc Produkcji]]-Zestaw_6[[#This Row],[Ilość defektów]])/(Zestaw_6[[#This Row],[Rzeczywista Ilosc Produkcji]]+1)</f>
        <v>0.8888282784202487</v>
      </c>
      <c r="V407">
        <f>Zestaw_6[[#This Row],[D]]*Zestaw_6[[#This Row],[E]]*Zestaw_6[[#This Row],[J]]</f>
        <v>0.30822448826826443</v>
      </c>
    </row>
    <row r="408" spans="1:22" x14ac:dyDescent="0.25">
      <c r="A408" t="s">
        <v>14</v>
      </c>
      <c r="B408" s="1">
        <v>44057</v>
      </c>
      <c r="C408">
        <v>2020</v>
      </c>
      <c r="D408">
        <v>8</v>
      </c>
      <c r="E408">
        <v>33</v>
      </c>
      <c r="F408">
        <v>24</v>
      </c>
      <c r="G408">
        <v>1000</v>
      </c>
      <c r="H408">
        <v>24000</v>
      </c>
      <c r="I408">
        <v>0</v>
      </c>
      <c r="J408">
        <v>0</v>
      </c>
      <c r="K408">
        <v>0</v>
      </c>
      <c r="L408">
        <v>0</v>
      </c>
      <c r="M408">
        <v>24</v>
      </c>
      <c r="N408">
        <v>24</v>
      </c>
      <c r="O408">
        <f>Zestaw_6[[#This Row],[Rzeczywista Ilosc Produkcji]]-Zestaw_6[[#This Row],[Ilosc Produktow Prawidlowych]]</f>
        <v>0</v>
      </c>
      <c r="P408">
        <f>Zestaw_6[[#This Row],[Czas Naprawy]]/(Zestaw_6[[#This Row],[Ilosc Awarii]]+1)</f>
        <v>0.96</v>
      </c>
      <c r="Q408">
        <f>(Zestaw_6[[#This Row],[Nominalny Czas Pracy]]-Zestaw_6[[#This Row],[Czas Naprawy]])/(Zestaw_6[[#This Row],[Ilosc Awarii]]+1)</f>
        <v>0</v>
      </c>
      <c r="R408">
        <f>Zestaw_6[[#This Row],[MTTR]]+Zestaw_6[[#This Row],[MTTF]]</f>
        <v>0.96</v>
      </c>
      <c r="S408">
        <f>(Zestaw_6[[#This Row],[Nominalny Czas Pracy]]-Zestaw_6[[#This Row],[Czas Naprawy]])/Zestaw_6[[#This Row],[Nominalny Czas Pracy]]</f>
        <v>0</v>
      </c>
      <c r="T408">
        <f>($AA$3*Zestaw_6[[#This Row],[Rzeczywista Ilosc Produkcji]])/(Zestaw_6[[#This Row],[Rzeczywisty Czas Pracy]]+1)</f>
        <v>0</v>
      </c>
      <c r="U408">
        <f>(Zestaw_6[[#This Row],[Rzeczywista Ilosc Produkcji]]-Zestaw_6[[#This Row],[Ilość defektów]])/(Zestaw_6[[#This Row],[Rzeczywista Ilosc Produkcji]]+1)</f>
        <v>0</v>
      </c>
      <c r="V408">
        <f>Zestaw_6[[#This Row],[D]]*Zestaw_6[[#This Row],[E]]*Zestaw_6[[#This Row],[J]]</f>
        <v>0</v>
      </c>
    </row>
    <row r="409" spans="1:22" x14ac:dyDescent="0.25">
      <c r="A409" t="s">
        <v>14</v>
      </c>
      <c r="B409" s="1">
        <v>44060</v>
      </c>
      <c r="C409">
        <v>2020</v>
      </c>
      <c r="D409">
        <v>8</v>
      </c>
      <c r="E409">
        <v>34</v>
      </c>
      <c r="F409">
        <v>24</v>
      </c>
      <c r="G409">
        <v>1000</v>
      </c>
      <c r="H409">
        <v>24000</v>
      </c>
      <c r="I409">
        <v>5.05</v>
      </c>
      <c r="J409">
        <v>5051</v>
      </c>
      <c r="K409">
        <v>3611</v>
      </c>
      <c r="L409">
        <v>2964</v>
      </c>
      <c r="M409">
        <v>19</v>
      </c>
      <c r="N409">
        <v>18.95</v>
      </c>
      <c r="O409">
        <f>Zestaw_6[[#This Row],[Rzeczywista Ilosc Produkcji]]-Zestaw_6[[#This Row],[Ilosc Produktow Prawidlowych]]</f>
        <v>647</v>
      </c>
      <c r="P409">
        <f>Zestaw_6[[#This Row],[Czas Naprawy]]/(Zestaw_6[[#This Row],[Ilosc Awarii]]+1)</f>
        <v>0.94750000000000001</v>
      </c>
      <c r="Q409">
        <f>(Zestaw_6[[#This Row],[Nominalny Czas Pracy]]-Zestaw_6[[#This Row],[Czas Naprawy]])/(Zestaw_6[[#This Row],[Ilosc Awarii]]+1)</f>
        <v>0.25250000000000006</v>
      </c>
      <c r="R409">
        <f>Zestaw_6[[#This Row],[MTTR]]+Zestaw_6[[#This Row],[MTTF]]</f>
        <v>1.2000000000000002</v>
      </c>
      <c r="S409">
        <f>(Zestaw_6[[#This Row],[Nominalny Czas Pracy]]-Zestaw_6[[#This Row],[Czas Naprawy]])/Zestaw_6[[#This Row],[Nominalny Czas Pracy]]</f>
        <v>0.2104166666666667</v>
      </c>
      <c r="T409">
        <f>($AA$3*Zestaw_6[[#This Row],[Rzeczywista Ilosc Produkcji]])/(Zestaw_6[[#This Row],[Rzeczywisty Czas Pracy]]+1)</f>
        <v>0.59685950413223143</v>
      </c>
      <c r="U409">
        <f>(Zestaw_6[[#This Row],[Rzeczywista Ilosc Produkcji]]-Zestaw_6[[#This Row],[Ilość defektów]])/(Zestaw_6[[#This Row],[Rzeczywista Ilosc Produkcji]]+1)</f>
        <v>0.82059800664451832</v>
      </c>
      <c r="V409">
        <f>Zestaw_6[[#This Row],[D]]*Zestaw_6[[#This Row],[E]]*Zestaw_6[[#This Row],[J]]</f>
        <v>0.10305823677731712</v>
      </c>
    </row>
    <row r="410" spans="1:22" x14ac:dyDescent="0.25">
      <c r="A410" t="s">
        <v>14</v>
      </c>
      <c r="B410" s="1">
        <v>44061</v>
      </c>
      <c r="C410">
        <v>2020</v>
      </c>
      <c r="D410">
        <v>8</v>
      </c>
      <c r="E410">
        <v>34</v>
      </c>
      <c r="F410">
        <v>24</v>
      </c>
      <c r="G410">
        <v>1000</v>
      </c>
      <c r="H410">
        <v>24000</v>
      </c>
      <c r="I410">
        <v>11.89</v>
      </c>
      <c r="J410">
        <v>11893</v>
      </c>
      <c r="K410">
        <v>8658</v>
      </c>
      <c r="L410">
        <v>6683</v>
      </c>
      <c r="M410">
        <v>12</v>
      </c>
      <c r="N410">
        <v>12.11</v>
      </c>
      <c r="O410">
        <f>Zestaw_6[[#This Row],[Rzeczywista Ilosc Produkcji]]-Zestaw_6[[#This Row],[Ilosc Produktow Prawidlowych]]</f>
        <v>1975</v>
      </c>
      <c r="P410">
        <f>Zestaw_6[[#This Row],[Czas Naprawy]]/(Zestaw_6[[#This Row],[Ilosc Awarii]]+1)</f>
        <v>0.93153846153846154</v>
      </c>
      <c r="Q410">
        <f>(Zestaw_6[[#This Row],[Nominalny Czas Pracy]]-Zestaw_6[[#This Row],[Czas Naprawy]])/(Zestaw_6[[#This Row],[Ilosc Awarii]]+1)</f>
        <v>0.91461538461538461</v>
      </c>
      <c r="R410">
        <f>Zestaw_6[[#This Row],[MTTR]]+Zestaw_6[[#This Row],[MTTF]]</f>
        <v>1.8461538461538463</v>
      </c>
      <c r="S410">
        <f>(Zestaw_6[[#This Row],[Nominalny Czas Pracy]]-Zestaw_6[[#This Row],[Czas Naprawy]])/Zestaw_6[[#This Row],[Nominalny Czas Pracy]]</f>
        <v>0.49541666666666667</v>
      </c>
      <c r="T410">
        <f>($AA$3*Zestaw_6[[#This Row],[Rzeczywista Ilosc Produkcji]])/(Zestaw_6[[#This Row],[Rzeczywisty Czas Pracy]]+1)</f>
        <v>0.67168347556245145</v>
      </c>
      <c r="U410">
        <f>(Zestaw_6[[#This Row],[Rzeczywista Ilosc Produkcji]]-Zestaw_6[[#This Row],[Ilość defektów]])/(Zestaw_6[[#This Row],[Rzeczywista Ilosc Produkcji]]+1)</f>
        <v>0.77179812911421641</v>
      </c>
      <c r="V410">
        <f>Zestaw_6[[#This Row],[D]]*Zestaw_6[[#This Row],[E]]*Zestaw_6[[#This Row],[J]]</f>
        <v>0.25682600633645214</v>
      </c>
    </row>
    <row r="411" spans="1:22" x14ac:dyDescent="0.25">
      <c r="A411" t="s">
        <v>14</v>
      </c>
      <c r="B411" s="1">
        <v>44062</v>
      </c>
      <c r="C411">
        <v>2020</v>
      </c>
      <c r="D411">
        <v>8</v>
      </c>
      <c r="E411">
        <v>34</v>
      </c>
      <c r="F411">
        <v>24</v>
      </c>
      <c r="G411">
        <v>1000</v>
      </c>
      <c r="H411">
        <v>24000</v>
      </c>
      <c r="I411">
        <v>6.95</v>
      </c>
      <c r="J411">
        <v>6947</v>
      </c>
      <c r="K411">
        <v>5083</v>
      </c>
      <c r="L411">
        <v>3838</v>
      </c>
      <c r="M411">
        <v>16</v>
      </c>
      <c r="N411">
        <v>17.05</v>
      </c>
      <c r="O411">
        <f>Zestaw_6[[#This Row],[Rzeczywista Ilosc Produkcji]]-Zestaw_6[[#This Row],[Ilosc Produktow Prawidlowych]]</f>
        <v>1245</v>
      </c>
      <c r="P411">
        <f>Zestaw_6[[#This Row],[Czas Naprawy]]/(Zestaw_6[[#This Row],[Ilosc Awarii]]+1)</f>
        <v>1.0029411764705882</v>
      </c>
      <c r="Q411">
        <f>(Zestaw_6[[#This Row],[Nominalny Czas Pracy]]-Zestaw_6[[#This Row],[Czas Naprawy]])/(Zestaw_6[[#This Row],[Ilosc Awarii]]+1)</f>
        <v>0.40882352941176464</v>
      </c>
      <c r="R411">
        <f>Zestaw_6[[#This Row],[MTTR]]+Zestaw_6[[#This Row],[MTTF]]</f>
        <v>1.4117647058823528</v>
      </c>
      <c r="S411">
        <f>(Zestaw_6[[#This Row],[Nominalny Czas Pracy]]-Zestaw_6[[#This Row],[Czas Naprawy]])/Zestaw_6[[#This Row],[Nominalny Czas Pracy]]</f>
        <v>0.2895833333333333</v>
      </c>
      <c r="T411">
        <f>($AA$3*Zestaw_6[[#This Row],[Rzeczywista Ilosc Produkcji]])/(Zestaw_6[[#This Row],[Rzeczywisty Czas Pracy]]+1)</f>
        <v>0.63937106918238995</v>
      </c>
      <c r="U411">
        <f>(Zestaw_6[[#This Row],[Rzeczywista Ilosc Produkcji]]-Zestaw_6[[#This Row],[Ilość defektów]])/(Zestaw_6[[#This Row],[Rzeczywista Ilosc Produkcji]]+1)</f>
        <v>0.75491738788355622</v>
      </c>
      <c r="V411">
        <f>Zestaw_6[[#This Row],[D]]*Zestaw_6[[#This Row],[E]]*Zestaw_6[[#This Row],[J]]</f>
        <v>0.13977386438235959</v>
      </c>
    </row>
    <row r="412" spans="1:22" x14ac:dyDescent="0.25">
      <c r="A412" t="s">
        <v>14</v>
      </c>
      <c r="B412" s="1">
        <v>44063</v>
      </c>
      <c r="C412">
        <v>2020</v>
      </c>
      <c r="D412">
        <v>8</v>
      </c>
      <c r="E412">
        <v>34</v>
      </c>
      <c r="F412">
        <v>24</v>
      </c>
      <c r="G412">
        <v>1000</v>
      </c>
      <c r="H412">
        <v>24000</v>
      </c>
      <c r="I412">
        <v>5.36</v>
      </c>
      <c r="J412">
        <v>5358</v>
      </c>
      <c r="K412">
        <v>5066</v>
      </c>
      <c r="L412">
        <v>4058</v>
      </c>
      <c r="M412">
        <v>18</v>
      </c>
      <c r="N412">
        <v>18.64</v>
      </c>
      <c r="O412">
        <f>Zestaw_6[[#This Row],[Rzeczywista Ilosc Produkcji]]-Zestaw_6[[#This Row],[Ilosc Produktow Prawidlowych]]</f>
        <v>1008</v>
      </c>
      <c r="P412">
        <f>Zestaw_6[[#This Row],[Czas Naprawy]]/(Zestaw_6[[#This Row],[Ilosc Awarii]]+1)</f>
        <v>0.9810526315789474</v>
      </c>
      <c r="Q412">
        <f>(Zestaw_6[[#This Row],[Nominalny Czas Pracy]]-Zestaw_6[[#This Row],[Czas Naprawy]])/(Zestaw_6[[#This Row],[Ilosc Awarii]]+1)</f>
        <v>0.28210526315789469</v>
      </c>
      <c r="R412">
        <f>Zestaw_6[[#This Row],[MTTR]]+Zestaw_6[[#This Row],[MTTF]]</f>
        <v>1.263157894736842</v>
      </c>
      <c r="S412">
        <f>(Zestaw_6[[#This Row],[Nominalny Czas Pracy]]-Zestaw_6[[#This Row],[Czas Naprawy]])/Zestaw_6[[#This Row],[Nominalny Czas Pracy]]</f>
        <v>0.2233333333333333</v>
      </c>
      <c r="T412">
        <f>($AA$3*Zestaw_6[[#This Row],[Rzeczywista Ilosc Produkcji]])/(Zestaw_6[[#This Row],[Rzeczywisty Czas Pracy]]+1)</f>
        <v>0.79654088050314464</v>
      </c>
      <c r="U412">
        <f>(Zestaw_6[[#This Row],[Rzeczywista Ilosc Produkcji]]-Zestaw_6[[#This Row],[Ilość defektów]])/(Zestaw_6[[#This Row],[Rzeczywista Ilosc Produkcji]]+1)</f>
        <v>0.80086836392342609</v>
      </c>
      <c r="V412">
        <f>Zestaw_6[[#This Row],[D]]*Zestaw_6[[#This Row],[E]]*Zestaw_6[[#This Row],[J]]</f>
        <v>0.14246978082789155</v>
      </c>
    </row>
    <row r="413" spans="1:22" x14ac:dyDescent="0.25">
      <c r="A413" t="s">
        <v>14</v>
      </c>
      <c r="B413" s="1">
        <v>44064</v>
      </c>
      <c r="C413">
        <v>2020</v>
      </c>
      <c r="D413">
        <v>8</v>
      </c>
      <c r="E413">
        <v>34</v>
      </c>
      <c r="F413">
        <v>24</v>
      </c>
      <c r="G413">
        <v>1000</v>
      </c>
      <c r="H413">
        <v>24000</v>
      </c>
      <c r="I413">
        <v>5.87</v>
      </c>
      <c r="J413">
        <v>5869</v>
      </c>
      <c r="K413">
        <v>5261</v>
      </c>
      <c r="L413">
        <v>4239</v>
      </c>
      <c r="M413">
        <v>18</v>
      </c>
      <c r="N413">
        <v>18.13</v>
      </c>
      <c r="O413">
        <f>Zestaw_6[[#This Row],[Rzeczywista Ilosc Produkcji]]-Zestaw_6[[#This Row],[Ilosc Produktow Prawidlowych]]</f>
        <v>1022</v>
      </c>
      <c r="P413">
        <f>Zestaw_6[[#This Row],[Czas Naprawy]]/(Zestaw_6[[#This Row],[Ilosc Awarii]]+1)</f>
        <v>0.9542105263157894</v>
      </c>
      <c r="Q413">
        <f>(Zestaw_6[[#This Row],[Nominalny Czas Pracy]]-Zestaw_6[[#This Row],[Czas Naprawy]])/(Zestaw_6[[#This Row],[Ilosc Awarii]]+1)</f>
        <v>0.30894736842105269</v>
      </c>
      <c r="R413">
        <f>Zestaw_6[[#This Row],[MTTR]]+Zestaw_6[[#This Row],[MTTF]]</f>
        <v>1.263157894736842</v>
      </c>
      <c r="S413">
        <f>(Zestaw_6[[#This Row],[Nominalny Czas Pracy]]-Zestaw_6[[#This Row],[Czas Naprawy]])/Zestaw_6[[#This Row],[Nominalny Czas Pracy]]</f>
        <v>0.24458333333333337</v>
      </c>
      <c r="T413">
        <f>($AA$3*Zestaw_6[[#This Row],[Rzeczywista Ilosc Produkcji]])/(Zestaw_6[[#This Row],[Rzeczywisty Czas Pracy]]+1)</f>
        <v>0.7657933042212518</v>
      </c>
      <c r="U413">
        <f>(Zestaw_6[[#This Row],[Rzeczywista Ilosc Produkcji]]-Zestaw_6[[#This Row],[Ilość defektów]])/(Zestaw_6[[#This Row],[Rzeczywista Ilosc Produkcji]]+1)</f>
        <v>0.80558722919042192</v>
      </c>
      <c r="V413">
        <f>Zestaw_6[[#This Row],[D]]*Zestaw_6[[#This Row],[E]]*Zestaw_6[[#This Row],[J]]</f>
        <v>0.15088671277877641</v>
      </c>
    </row>
    <row r="414" spans="1:22" x14ac:dyDescent="0.25">
      <c r="A414" t="s">
        <v>14</v>
      </c>
      <c r="B414" s="1">
        <v>44067</v>
      </c>
      <c r="C414">
        <v>2020</v>
      </c>
      <c r="D414">
        <v>8</v>
      </c>
      <c r="E414">
        <v>35</v>
      </c>
      <c r="F414">
        <v>24</v>
      </c>
      <c r="G414">
        <v>1000</v>
      </c>
      <c r="H414">
        <v>24000</v>
      </c>
      <c r="I414">
        <v>9.07</v>
      </c>
      <c r="J414">
        <v>9072</v>
      </c>
      <c r="K414">
        <v>7579</v>
      </c>
      <c r="L414">
        <v>5861</v>
      </c>
      <c r="M414">
        <v>15</v>
      </c>
      <c r="N414">
        <v>14.93</v>
      </c>
      <c r="O414">
        <f>Zestaw_6[[#This Row],[Rzeczywista Ilosc Produkcji]]-Zestaw_6[[#This Row],[Ilosc Produktow Prawidlowych]]</f>
        <v>1718</v>
      </c>
      <c r="P414">
        <f>Zestaw_6[[#This Row],[Czas Naprawy]]/(Zestaw_6[[#This Row],[Ilosc Awarii]]+1)</f>
        <v>0.93312499999999998</v>
      </c>
      <c r="Q414">
        <f>(Zestaw_6[[#This Row],[Nominalny Czas Pracy]]-Zestaw_6[[#This Row],[Czas Naprawy]])/(Zestaw_6[[#This Row],[Ilosc Awarii]]+1)</f>
        <v>0.56687500000000002</v>
      </c>
      <c r="R414">
        <f>Zestaw_6[[#This Row],[MTTR]]+Zestaw_6[[#This Row],[MTTF]]</f>
        <v>1.5</v>
      </c>
      <c r="S414">
        <f>(Zestaw_6[[#This Row],[Nominalny Czas Pracy]]-Zestaw_6[[#This Row],[Czas Naprawy]])/Zestaw_6[[#This Row],[Nominalny Czas Pracy]]</f>
        <v>0.37791666666666668</v>
      </c>
      <c r="T414">
        <f>($AA$3*Zestaw_6[[#This Row],[Rzeczywista Ilosc Produkcji]])/(Zestaw_6[[#This Row],[Rzeczywisty Czas Pracy]]+1)</f>
        <v>0.75263157894736832</v>
      </c>
      <c r="U414">
        <f>(Zestaw_6[[#This Row],[Rzeczywista Ilosc Produkcji]]-Zestaw_6[[#This Row],[Ilość defektów]])/(Zestaw_6[[#This Row],[Rzeczywista Ilosc Produkcji]]+1)</f>
        <v>0.77321899736147759</v>
      </c>
      <c r="V414">
        <f>Zestaw_6[[#This Row],[D]]*Zestaw_6[[#This Row],[E]]*Zestaw_6[[#This Row],[J]]</f>
        <v>0.21992823942276532</v>
      </c>
    </row>
    <row r="415" spans="1:22" x14ac:dyDescent="0.25">
      <c r="A415" t="s">
        <v>14</v>
      </c>
      <c r="B415" s="1">
        <v>44068</v>
      </c>
      <c r="C415">
        <v>2020</v>
      </c>
      <c r="D415">
        <v>8</v>
      </c>
      <c r="E415">
        <v>35</v>
      </c>
      <c r="F415">
        <v>24</v>
      </c>
      <c r="G415">
        <v>1000</v>
      </c>
      <c r="H415">
        <v>24000</v>
      </c>
      <c r="I415">
        <v>13.2</v>
      </c>
      <c r="J415">
        <v>13200</v>
      </c>
      <c r="K415">
        <v>13198</v>
      </c>
      <c r="L415">
        <v>10002</v>
      </c>
      <c r="M415">
        <v>10</v>
      </c>
      <c r="N415">
        <v>10.8</v>
      </c>
      <c r="O415">
        <f>Zestaw_6[[#This Row],[Rzeczywista Ilosc Produkcji]]-Zestaw_6[[#This Row],[Ilosc Produktow Prawidlowych]]</f>
        <v>3196</v>
      </c>
      <c r="P415">
        <f>Zestaw_6[[#This Row],[Czas Naprawy]]/(Zestaw_6[[#This Row],[Ilosc Awarii]]+1)</f>
        <v>0.98181818181818192</v>
      </c>
      <c r="Q415">
        <f>(Zestaw_6[[#This Row],[Nominalny Czas Pracy]]-Zestaw_6[[#This Row],[Czas Naprawy]])/(Zestaw_6[[#This Row],[Ilosc Awarii]]+1)</f>
        <v>1.2</v>
      </c>
      <c r="R415">
        <f>Zestaw_6[[#This Row],[MTTR]]+Zestaw_6[[#This Row],[MTTF]]</f>
        <v>2.1818181818181817</v>
      </c>
      <c r="S415">
        <f>(Zestaw_6[[#This Row],[Nominalny Czas Pracy]]-Zestaw_6[[#This Row],[Czas Naprawy]])/Zestaw_6[[#This Row],[Nominalny Czas Pracy]]</f>
        <v>0.54999999999999993</v>
      </c>
      <c r="T415">
        <f>($AA$3*Zestaw_6[[#This Row],[Rzeczywista Ilosc Produkcji]])/(Zestaw_6[[#This Row],[Rzeczywisty Czas Pracy]]+1)</f>
        <v>0.92943661971830993</v>
      </c>
      <c r="U415">
        <f>(Zestaw_6[[#This Row],[Rzeczywista Ilosc Produkcji]]-Zestaw_6[[#This Row],[Ilość defektów]])/(Zestaw_6[[#This Row],[Rzeczywista Ilosc Produkcji]]+1)</f>
        <v>0.75778468065762561</v>
      </c>
      <c r="V415">
        <f>Zestaw_6[[#This Row],[D]]*Zestaw_6[[#This Row],[E]]*Zestaw_6[[#This Row],[J]]</f>
        <v>0.38737205763560834</v>
      </c>
    </row>
    <row r="416" spans="1:22" x14ac:dyDescent="0.25">
      <c r="A416" t="s">
        <v>14</v>
      </c>
      <c r="B416" s="1">
        <v>44069</v>
      </c>
      <c r="C416">
        <v>2020</v>
      </c>
      <c r="D416">
        <v>8</v>
      </c>
      <c r="E416">
        <v>35</v>
      </c>
      <c r="F416">
        <v>24</v>
      </c>
      <c r="G416">
        <v>1000</v>
      </c>
      <c r="H416">
        <v>24000</v>
      </c>
      <c r="I416">
        <v>5.97</v>
      </c>
      <c r="J416">
        <v>5966</v>
      </c>
      <c r="K416">
        <v>5355</v>
      </c>
      <c r="L416">
        <v>4095</v>
      </c>
      <c r="M416">
        <v>18</v>
      </c>
      <c r="N416">
        <v>18.03</v>
      </c>
      <c r="O416">
        <f>Zestaw_6[[#This Row],[Rzeczywista Ilosc Produkcji]]-Zestaw_6[[#This Row],[Ilosc Produktow Prawidlowych]]</f>
        <v>1260</v>
      </c>
      <c r="P416">
        <f>Zestaw_6[[#This Row],[Czas Naprawy]]/(Zestaw_6[[#This Row],[Ilosc Awarii]]+1)</f>
        <v>0.94894736842105265</v>
      </c>
      <c r="Q416">
        <f>(Zestaw_6[[#This Row],[Nominalny Czas Pracy]]-Zestaw_6[[#This Row],[Czas Naprawy]])/(Zestaw_6[[#This Row],[Ilosc Awarii]]+1)</f>
        <v>0.31421052631578944</v>
      </c>
      <c r="R416">
        <f>Zestaw_6[[#This Row],[MTTR]]+Zestaw_6[[#This Row],[MTTF]]</f>
        <v>1.263157894736842</v>
      </c>
      <c r="S416">
        <f>(Zestaw_6[[#This Row],[Nominalny Czas Pracy]]-Zestaw_6[[#This Row],[Czas Naprawy]])/Zestaw_6[[#This Row],[Nominalny Czas Pracy]]</f>
        <v>0.24874999999999994</v>
      </c>
      <c r="T416">
        <f>($AA$3*Zestaw_6[[#This Row],[Rzeczywista Ilosc Produkcji]])/(Zestaw_6[[#This Row],[Rzeczywisty Czas Pracy]]+1)</f>
        <v>0.7682926829268294</v>
      </c>
      <c r="U416">
        <f>(Zestaw_6[[#This Row],[Rzeczywista Ilosc Produkcji]]-Zestaw_6[[#This Row],[Ilość defektów]])/(Zestaw_6[[#This Row],[Rzeczywista Ilosc Produkcji]]+1)</f>
        <v>0.7645631067961165</v>
      </c>
      <c r="V416">
        <f>Zestaw_6[[#This Row],[D]]*Zestaw_6[[#This Row],[E]]*Zestaw_6[[#This Row],[J]]</f>
        <v>0.14611779984608098</v>
      </c>
    </row>
    <row r="417" spans="1:22" x14ac:dyDescent="0.25">
      <c r="A417" t="s">
        <v>14</v>
      </c>
      <c r="B417" s="1">
        <v>44070</v>
      </c>
      <c r="C417">
        <v>2020</v>
      </c>
      <c r="D417">
        <v>8</v>
      </c>
      <c r="E417">
        <v>35</v>
      </c>
      <c r="F417">
        <v>24</v>
      </c>
      <c r="G417">
        <v>1000</v>
      </c>
      <c r="H417">
        <v>24000</v>
      </c>
      <c r="I417">
        <v>13.57</v>
      </c>
      <c r="J417">
        <v>13569</v>
      </c>
      <c r="K417">
        <v>11852</v>
      </c>
      <c r="L417">
        <v>10216</v>
      </c>
      <c r="M417">
        <v>11</v>
      </c>
      <c r="N417">
        <v>10.43</v>
      </c>
      <c r="O417">
        <f>Zestaw_6[[#This Row],[Rzeczywista Ilosc Produkcji]]-Zestaw_6[[#This Row],[Ilosc Produktow Prawidlowych]]</f>
        <v>1636</v>
      </c>
      <c r="P417">
        <f>Zestaw_6[[#This Row],[Czas Naprawy]]/(Zestaw_6[[#This Row],[Ilosc Awarii]]+1)</f>
        <v>0.86916666666666664</v>
      </c>
      <c r="Q417">
        <f>(Zestaw_6[[#This Row],[Nominalny Czas Pracy]]-Zestaw_6[[#This Row],[Czas Naprawy]])/(Zestaw_6[[#This Row],[Ilosc Awarii]]+1)</f>
        <v>1.1308333333333334</v>
      </c>
      <c r="R417">
        <f>Zestaw_6[[#This Row],[MTTR]]+Zestaw_6[[#This Row],[MTTF]]</f>
        <v>2</v>
      </c>
      <c r="S417">
        <f>(Zestaw_6[[#This Row],[Nominalny Czas Pracy]]-Zestaw_6[[#This Row],[Czas Naprawy]])/Zestaw_6[[#This Row],[Nominalny Czas Pracy]]</f>
        <v>0.56541666666666668</v>
      </c>
      <c r="T417">
        <f>($AA$3*Zestaw_6[[#This Row],[Rzeczywista Ilosc Produkcji]])/(Zestaw_6[[#This Row],[Rzeczywisty Czas Pracy]]+1)</f>
        <v>0.81345229924502405</v>
      </c>
      <c r="U417">
        <f>(Zestaw_6[[#This Row],[Rzeczywista Ilosc Produkcji]]-Zestaw_6[[#This Row],[Ilość defektów]])/(Zestaw_6[[#This Row],[Rzeczywista Ilosc Produkcji]]+1)</f>
        <v>0.86189150426052474</v>
      </c>
      <c r="V417">
        <f>Zestaw_6[[#This Row],[D]]*Zestaw_6[[#This Row],[E]]*Zestaw_6[[#This Row],[J]]</f>
        <v>0.39641793677730264</v>
      </c>
    </row>
    <row r="418" spans="1:22" x14ac:dyDescent="0.25">
      <c r="A418" t="s">
        <v>14</v>
      </c>
      <c r="B418" s="1">
        <v>44071</v>
      </c>
      <c r="C418">
        <v>2020</v>
      </c>
      <c r="D418">
        <v>8</v>
      </c>
      <c r="E418">
        <v>35</v>
      </c>
      <c r="F418">
        <v>24</v>
      </c>
      <c r="G418">
        <v>1000</v>
      </c>
      <c r="H418">
        <v>24000</v>
      </c>
      <c r="I418">
        <v>13.54</v>
      </c>
      <c r="J418">
        <v>13540</v>
      </c>
      <c r="K418">
        <v>12760</v>
      </c>
      <c r="L418">
        <v>12760</v>
      </c>
      <c r="M418">
        <v>9</v>
      </c>
      <c r="N418">
        <v>10.46</v>
      </c>
      <c r="O418">
        <f>Zestaw_6[[#This Row],[Rzeczywista Ilosc Produkcji]]-Zestaw_6[[#This Row],[Ilosc Produktow Prawidlowych]]</f>
        <v>0</v>
      </c>
      <c r="P418">
        <f>Zestaw_6[[#This Row],[Czas Naprawy]]/(Zestaw_6[[#This Row],[Ilosc Awarii]]+1)</f>
        <v>1.046</v>
      </c>
      <c r="Q418">
        <f>(Zestaw_6[[#This Row],[Nominalny Czas Pracy]]-Zestaw_6[[#This Row],[Czas Naprawy]])/(Zestaw_6[[#This Row],[Ilosc Awarii]]+1)</f>
        <v>1.3539999999999999</v>
      </c>
      <c r="R418">
        <f>Zestaw_6[[#This Row],[MTTR]]+Zestaw_6[[#This Row],[MTTF]]</f>
        <v>2.4</v>
      </c>
      <c r="S418">
        <f>(Zestaw_6[[#This Row],[Nominalny Czas Pracy]]-Zestaw_6[[#This Row],[Czas Naprawy]])/Zestaw_6[[#This Row],[Nominalny Czas Pracy]]</f>
        <v>0.56416666666666659</v>
      </c>
      <c r="T418">
        <f>($AA$3*Zestaw_6[[#This Row],[Rzeczywista Ilosc Produkcji]])/(Zestaw_6[[#This Row],[Rzeczywisty Czas Pracy]]+1)</f>
        <v>0.87757909215955987</v>
      </c>
      <c r="U418">
        <f>(Zestaw_6[[#This Row],[Rzeczywista Ilosc Produkcji]]-Zestaw_6[[#This Row],[Ilość defektów]])/(Zestaw_6[[#This Row],[Rzeczywista Ilosc Produkcji]]+1)</f>
        <v>0.99992163623540475</v>
      </c>
      <c r="V418">
        <f>Zestaw_6[[#This Row],[D]]*Zestaw_6[[#This Row],[E]]*Zestaw_6[[#This Row],[J]]</f>
        <v>0.49506207319189977</v>
      </c>
    </row>
    <row r="419" spans="1:22" x14ac:dyDescent="0.25">
      <c r="A419" t="s">
        <v>14</v>
      </c>
      <c r="B419" s="1">
        <v>44074</v>
      </c>
      <c r="C419">
        <v>2020</v>
      </c>
      <c r="D419">
        <v>8</v>
      </c>
      <c r="E419">
        <v>36</v>
      </c>
      <c r="F419">
        <v>24</v>
      </c>
      <c r="G419">
        <v>1000</v>
      </c>
      <c r="H419">
        <v>24000</v>
      </c>
      <c r="I419">
        <v>24</v>
      </c>
      <c r="J419">
        <v>24000</v>
      </c>
      <c r="K419">
        <v>19699</v>
      </c>
      <c r="L419">
        <v>16655</v>
      </c>
      <c r="M419">
        <v>0</v>
      </c>
      <c r="N419">
        <v>0</v>
      </c>
      <c r="O419">
        <f>Zestaw_6[[#This Row],[Rzeczywista Ilosc Produkcji]]-Zestaw_6[[#This Row],[Ilosc Produktow Prawidlowych]]</f>
        <v>3044</v>
      </c>
      <c r="P419">
        <f>Zestaw_6[[#This Row],[Czas Naprawy]]/(Zestaw_6[[#This Row],[Ilosc Awarii]]+1)</f>
        <v>0</v>
      </c>
      <c r="Q419">
        <f>(Zestaw_6[[#This Row],[Nominalny Czas Pracy]]-Zestaw_6[[#This Row],[Czas Naprawy]])/(Zestaw_6[[#This Row],[Ilosc Awarii]]+1)</f>
        <v>24</v>
      </c>
      <c r="R419">
        <f>Zestaw_6[[#This Row],[MTTR]]+Zestaw_6[[#This Row],[MTTF]]</f>
        <v>24</v>
      </c>
      <c r="S419">
        <f>(Zestaw_6[[#This Row],[Nominalny Czas Pracy]]-Zestaw_6[[#This Row],[Czas Naprawy]])/Zestaw_6[[#This Row],[Nominalny Czas Pracy]]</f>
        <v>1</v>
      </c>
      <c r="T419">
        <f>($AA$3*Zestaw_6[[#This Row],[Rzeczywista Ilosc Produkcji]])/(Zestaw_6[[#This Row],[Rzeczywisty Czas Pracy]]+1)</f>
        <v>0.7879600000000001</v>
      </c>
      <c r="U419">
        <f>(Zestaw_6[[#This Row],[Rzeczywista Ilosc Produkcji]]-Zestaw_6[[#This Row],[Ilość defektów]])/(Zestaw_6[[#This Row],[Rzeczywista Ilosc Produkcji]]+1)</f>
        <v>0.84543147208121827</v>
      </c>
      <c r="V419">
        <f>Zestaw_6[[#This Row],[D]]*Zestaw_6[[#This Row],[E]]*Zestaw_6[[#This Row],[J]]</f>
        <v>0.66616618274111683</v>
      </c>
    </row>
    <row r="420" spans="1:22" x14ac:dyDescent="0.25">
      <c r="A420" t="s">
        <v>14</v>
      </c>
      <c r="B420" s="1">
        <v>44075</v>
      </c>
      <c r="C420">
        <v>2020</v>
      </c>
      <c r="D420">
        <v>9</v>
      </c>
      <c r="E420">
        <v>36</v>
      </c>
      <c r="F420">
        <v>24</v>
      </c>
      <c r="G420">
        <v>1000</v>
      </c>
      <c r="H420">
        <v>24000</v>
      </c>
      <c r="I420">
        <v>12.39</v>
      </c>
      <c r="J420">
        <v>12389</v>
      </c>
      <c r="K420">
        <v>12061</v>
      </c>
      <c r="L420">
        <v>9087</v>
      </c>
      <c r="M420">
        <v>12</v>
      </c>
      <c r="N420">
        <v>11.61</v>
      </c>
      <c r="O420">
        <f>Zestaw_6[[#This Row],[Rzeczywista Ilosc Produkcji]]-Zestaw_6[[#This Row],[Ilosc Produktow Prawidlowych]]</f>
        <v>2974</v>
      </c>
      <c r="P420">
        <f>Zestaw_6[[#This Row],[Czas Naprawy]]/(Zestaw_6[[#This Row],[Ilosc Awarii]]+1)</f>
        <v>0.89307692307692299</v>
      </c>
      <c r="Q420">
        <f>(Zestaw_6[[#This Row],[Nominalny Czas Pracy]]-Zestaw_6[[#This Row],[Czas Naprawy]])/(Zestaw_6[[#This Row],[Ilosc Awarii]]+1)</f>
        <v>0.95307692307692315</v>
      </c>
      <c r="R420">
        <f>Zestaw_6[[#This Row],[MTTR]]+Zestaw_6[[#This Row],[MTTF]]</f>
        <v>1.8461538461538463</v>
      </c>
      <c r="S420">
        <f>(Zestaw_6[[#This Row],[Nominalny Czas Pracy]]-Zestaw_6[[#This Row],[Czas Naprawy]])/Zestaw_6[[#This Row],[Nominalny Czas Pracy]]</f>
        <v>0.51624999999999999</v>
      </c>
      <c r="T420">
        <f>($AA$3*Zestaw_6[[#This Row],[Rzeczywista Ilosc Produkcji]])/(Zestaw_6[[#This Row],[Rzeczywisty Czas Pracy]]+1)</f>
        <v>0.90074682598954436</v>
      </c>
      <c r="U420">
        <f>(Zestaw_6[[#This Row],[Rzeczywista Ilosc Produkcji]]-Zestaw_6[[#This Row],[Ilość defektów]])/(Zestaw_6[[#This Row],[Rzeczywista Ilosc Produkcji]]+1)</f>
        <v>0.75335765213065831</v>
      </c>
      <c r="V420">
        <f>Zestaw_6[[#This Row],[D]]*Zestaw_6[[#This Row],[E]]*Zestaw_6[[#This Row],[J]]</f>
        <v>0.35031925534817676</v>
      </c>
    </row>
    <row r="421" spans="1:22" x14ac:dyDescent="0.25">
      <c r="A421" t="s">
        <v>14</v>
      </c>
      <c r="B421" s="1">
        <v>44076</v>
      </c>
      <c r="C421">
        <v>2020</v>
      </c>
      <c r="D421">
        <v>9</v>
      </c>
      <c r="E421">
        <v>36</v>
      </c>
      <c r="F421">
        <v>24</v>
      </c>
      <c r="G421">
        <v>1000</v>
      </c>
      <c r="H421">
        <v>24000</v>
      </c>
      <c r="I421">
        <v>12.22</v>
      </c>
      <c r="J421">
        <v>12216</v>
      </c>
      <c r="K421">
        <v>10090</v>
      </c>
      <c r="L421">
        <v>8579</v>
      </c>
      <c r="M421">
        <v>12</v>
      </c>
      <c r="N421">
        <v>11.78</v>
      </c>
      <c r="O421">
        <f>Zestaw_6[[#This Row],[Rzeczywista Ilosc Produkcji]]-Zestaw_6[[#This Row],[Ilosc Produktow Prawidlowych]]</f>
        <v>1511</v>
      </c>
      <c r="P421">
        <f>Zestaw_6[[#This Row],[Czas Naprawy]]/(Zestaw_6[[#This Row],[Ilosc Awarii]]+1)</f>
        <v>0.90615384615384609</v>
      </c>
      <c r="Q421">
        <f>(Zestaw_6[[#This Row],[Nominalny Czas Pracy]]-Zestaw_6[[#This Row],[Czas Naprawy]])/(Zestaw_6[[#This Row],[Ilosc Awarii]]+1)</f>
        <v>0.94000000000000006</v>
      </c>
      <c r="R421">
        <f>Zestaw_6[[#This Row],[MTTR]]+Zestaw_6[[#This Row],[MTTF]]</f>
        <v>1.8461538461538463</v>
      </c>
      <c r="S421">
        <f>(Zestaw_6[[#This Row],[Nominalny Czas Pracy]]-Zestaw_6[[#This Row],[Czas Naprawy]])/Zestaw_6[[#This Row],[Nominalny Czas Pracy]]</f>
        <v>0.50916666666666666</v>
      </c>
      <c r="T421">
        <f>($AA$3*Zestaw_6[[#This Row],[Rzeczywista Ilosc Produkcji]])/(Zestaw_6[[#This Row],[Rzeczywisty Czas Pracy]]+1)</f>
        <v>0.76323751891074121</v>
      </c>
      <c r="U421">
        <f>(Zestaw_6[[#This Row],[Rzeczywista Ilosc Produkcji]]-Zestaw_6[[#This Row],[Ilość defektów]])/(Zestaw_6[[#This Row],[Rzeczywista Ilosc Produkcji]]+1)</f>
        <v>0.85016351204043206</v>
      </c>
      <c r="V421">
        <f>Zestaw_6[[#This Row],[D]]*Zestaw_6[[#This Row],[E]]*Zestaw_6[[#This Row],[J]]</f>
        <v>0.33038638112040736</v>
      </c>
    </row>
    <row r="422" spans="1:22" x14ac:dyDescent="0.25">
      <c r="A422" t="s">
        <v>14</v>
      </c>
      <c r="B422" s="1">
        <v>44077</v>
      </c>
      <c r="C422">
        <v>2020</v>
      </c>
      <c r="D422">
        <v>9</v>
      </c>
      <c r="E422">
        <v>36</v>
      </c>
      <c r="F422">
        <v>24</v>
      </c>
      <c r="G422">
        <v>1000</v>
      </c>
      <c r="H422">
        <v>24000</v>
      </c>
      <c r="I422">
        <v>5.21</v>
      </c>
      <c r="J422">
        <v>5213</v>
      </c>
      <c r="K422">
        <v>4475</v>
      </c>
      <c r="L422">
        <v>3749</v>
      </c>
      <c r="M422">
        <v>19</v>
      </c>
      <c r="N422">
        <v>18.79</v>
      </c>
      <c r="O422">
        <f>Zestaw_6[[#This Row],[Rzeczywista Ilosc Produkcji]]-Zestaw_6[[#This Row],[Ilosc Produktow Prawidlowych]]</f>
        <v>726</v>
      </c>
      <c r="P422">
        <f>Zestaw_6[[#This Row],[Czas Naprawy]]/(Zestaw_6[[#This Row],[Ilosc Awarii]]+1)</f>
        <v>0.9395</v>
      </c>
      <c r="Q422">
        <f>(Zestaw_6[[#This Row],[Nominalny Czas Pracy]]-Zestaw_6[[#This Row],[Czas Naprawy]])/(Zestaw_6[[#This Row],[Ilosc Awarii]]+1)</f>
        <v>0.26050000000000006</v>
      </c>
      <c r="R422">
        <f>Zestaw_6[[#This Row],[MTTR]]+Zestaw_6[[#This Row],[MTTF]]</f>
        <v>1.2000000000000002</v>
      </c>
      <c r="S422">
        <f>(Zestaw_6[[#This Row],[Nominalny Czas Pracy]]-Zestaw_6[[#This Row],[Czas Naprawy]])/Zestaw_6[[#This Row],[Nominalny Czas Pracy]]</f>
        <v>0.21708333333333338</v>
      </c>
      <c r="T422">
        <f>($AA$3*Zestaw_6[[#This Row],[Rzeczywista Ilosc Produkcji]])/(Zestaw_6[[#This Row],[Rzeczywisty Czas Pracy]]+1)</f>
        <v>0.72061191626409027</v>
      </c>
      <c r="U422">
        <f>(Zestaw_6[[#This Row],[Rzeczywista Ilosc Produkcji]]-Zestaw_6[[#This Row],[Ilość defektów]])/(Zestaw_6[[#This Row],[Rzeczywista Ilosc Produkcji]]+1)</f>
        <v>0.83757819481680074</v>
      </c>
      <c r="V422">
        <f>Zestaw_6[[#This Row],[D]]*Zestaw_6[[#This Row],[E]]*Zestaw_6[[#This Row],[J]]</f>
        <v>0.13102473307571802</v>
      </c>
    </row>
    <row r="423" spans="1:22" x14ac:dyDescent="0.25">
      <c r="A423" t="s">
        <v>14</v>
      </c>
      <c r="B423" s="1">
        <v>44078</v>
      </c>
      <c r="C423">
        <v>2020</v>
      </c>
      <c r="D423">
        <v>9</v>
      </c>
      <c r="E423">
        <v>36</v>
      </c>
      <c r="F423">
        <v>24</v>
      </c>
      <c r="G423">
        <v>1000</v>
      </c>
      <c r="H423">
        <v>24000</v>
      </c>
      <c r="I423">
        <v>13.48</v>
      </c>
      <c r="J423">
        <v>13478</v>
      </c>
      <c r="K423">
        <v>9420</v>
      </c>
      <c r="L423">
        <v>8390</v>
      </c>
      <c r="M423">
        <v>11</v>
      </c>
      <c r="N423">
        <v>10.52</v>
      </c>
      <c r="O423">
        <f>Zestaw_6[[#This Row],[Rzeczywista Ilosc Produkcji]]-Zestaw_6[[#This Row],[Ilosc Produktow Prawidlowych]]</f>
        <v>1030</v>
      </c>
      <c r="P423">
        <f>Zestaw_6[[#This Row],[Czas Naprawy]]/(Zestaw_6[[#This Row],[Ilosc Awarii]]+1)</f>
        <v>0.87666666666666659</v>
      </c>
      <c r="Q423">
        <f>(Zestaw_6[[#This Row],[Nominalny Czas Pracy]]-Zestaw_6[[#This Row],[Czas Naprawy]])/(Zestaw_6[[#This Row],[Ilosc Awarii]]+1)</f>
        <v>1.1233333333333333</v>
      </c>
      <c r="R423">
        <f>Zestaw_6[[#This Row],[MTTR]]+Zestaw_6[[#This Row],[MTTF]]</f>
        <v>2</v>
      </c>
      <c r="S423">
        <f>(Zestaw_6[[#This Row],[Nominalny Czas Pracy]]-Zestaw_6[[#This Row],[Czas Naprawy]])/Zestaw_6[[#This Row],[Nominalny Czas Pracy]]</f>
        <v>0.56166666666666665</v>
      </c>
      <c r="T423">
        <f>($AA$3*Zestaw_6[[#This Row],[Rzeczywista Ilosc Produkcji]])/(Zestaw_6[[#This Row],[Rzeczywisty Czas Pracy]]+1)</f>
        <v>0.65055248618784522</v>
      </c>
      <c r="U423">
        <f>(Zestaw_6[[#This Row],[Rzeczywista Ilosc Produkcji]]-Zestaw_6[[#This Row],[Ilość defektów]])/(Zestaw_6[[#This Row],[Rzeczywista Ilosc Produkcji]]+1)</f>
        <v>0.89056363443371189</v>
      </c>
      <c r="V423">
        <f>Zestaw_6[[#This Row],[D]]*Zestaw_6[[#This Row],[E]]*Zestaw_6[[#This Row],[J]]</f>
        <v>0.32540629374484292</v>
      </c>
    </row>
    <row r="424" spans="1:22" x14ac:dyDescent="0.25">
      <c r="A424" t="s">
        <v>14</v>
      </c>
      <c r="B424" s="1">
        <v>44081</v>
      </c>
      <c r="C424">
        <v>2020</v>
      </c>
      <c r="D424">
        <v>9</v>
      </c>
      <c r="E424">
        <v>37</v>
      </c>
      <c r="F424">
        <v>24</v>
      </c>
      <c r="G424">
        <v>1000</v>
      </c>
      <c r="H424">
        <v>24000</v>
      </c>
      <c r="I424">
        <v>9.2100000000000009</v>
      </c>
      <c r="J424">
        <v>9206</v>
      </c>
      <c r="K424">
        <v>8945</v>
      </c>
      <c r="L424">
        <v>6881</v>
      </c>
      <c r="M424">
        <v>14</v>
      </c>
      <c r="N424">
        <v>14.79</v>
      </c>
      <c r="O424">
        <f>Zestaw_6[[#This Row],[Rzeczywista Ilosc Produkcji]]-Zestaw_6[[#This Row],[Ilosc Produktow Prawidlowych]]</f>
        <v>2064</v>
      </c>
      <c r="P424">
        <f>Zestaw_6[[#This Row],[Czas Naprawy]]/(Zestaw_6[[#This Row],[Ilosc Awarii]]+1)</f>
        <v>0.98599999999999999</v>
      </c>
      <c r="Q424">
        <f>(Zestaw_6[[#This Row],[Nominalny Czas Pracy]]-Zestaw_6[[#This Row],[Czas Naprawy]])/(Zestaw_6[[#This Row],[Ilosc Awarii]]+1)</f>
        <v>0.6140000000000001</v>
      </c>
      <c r="R424">
        <f>Zestaw_6[[#This Row],[MTTR]]+Zestaw_6[[#This Row],[MTTF]]</f>
        <v>1.6</v>
      </c>
      <c r="S424">
        <f>(Zestaw_6[[#This Row],[Nominalny Czas Pracy]]-Zestaw_6[[#This Row],[Czas Naprawy]])/Zestaw_6[[#This Row],[Nominalny Czas Pracy]]</f>
        <v>0.38375000000000004</v>
      </c>
      <c r="T424">
        <f>($AA$3*Zestaw_6[[#This Row],[Rzeczywista Ilosc Produkcji]])/(Zestaw_6[[#This Row],[Rzeczywisty Czas Pracy]]+1)</f>
        <v>0.876101860920666</v>
      </c>
      <c r="U424">
        <f>(Zestaw_6[[#This Row],[Rzeczywista Ilosc Produkcji]]-Zestaw_6[[#This Row],[Ilość defektów]])/(Zestaw_6[[#This Row],[Rzeczywista Ilosc Produkcji]]+1)</f>
        <v>0.76917057902973396</v>
      </c>
      <c r="V424">
        <f>Zestaw_6[[#This Row],[D]]*Zestaw_6[[#This Row],[E]]*Zestaw_6[[#This Row],[J]]</f>
        <v>0.25859829390698313</v>
      </c>
    </row>
    <row r="425" spans="1:22" x14ac:dyDescent="0.25">
      <c r="A425" t="s">
        <v>14</v>
      </c>
      <c r="B425" s="1">
        <v>44082</v>
      </c>
      <c r="C425">
        <v>2020</v>
      </c>
      <c r="D425">
        <v>9</v>
      </c>
      <c r="E425">
        <v>37</v>
      </c>
      <c r="F425">
        <v>24</v>
      </c>
      <c r="G425">
        <v>1000</v>
      </c>
      <c r="H425">
        <v>24000</v>
      </c>
      <c r="I425">
        <v>6.25</v>
      </c>
      <c r="J425">
        <v>6248</v>
      </c>
      <c r="K425">
        <v>5628</v>
      </c>
      <c r="L425">
        <v>4209</v>
      </c>
      <c r="M425">
        <v>16</v>
      </c>
      <c r="N425">
        <v>17.75</v>
      </c>
      <c r="O425">
        <f>Zestaw_6[[#This Row],[Rzeczywista Ilosc Produkcji]]-Zestaw_6[[#This Row],[Ilosc Produktow Prawidlowych]]</f>
        <v>1419</v>
      </c>
      <c r="P425">
        <f>Zestaw_6[[#This Row],[Czas Naprawy]]/(Zestaw_6[[#This Row],[Ilosc Awarii]]+1)</f>
        <v>1.0441176470588236</v>
      </c>
      <c r="Q425">
        <f>(Zestaw_6[[#This Row],[Nominalny Czas Pracy]]-Zestaw_6[[#This Row],[Czas Naprawy]])/(Zestaw_6[[#This Row],[Ilosc Awarii]]+1)</f>
        <v>0.36764705882352944</v>
      </c>
      <c r="R425">
        <f>Zestaw_6[[#This Row],[MTTR]]+Zestaw_6[[#This Row],[MTTF]]</f>
        <v>1.411764705882353</v>
      </c>
      <c r="S425">
        <f>(Zestaw_6[[#This Row],[Nominalny Czas Pracy]]-Zestaw_6[[#This Row],[Czas Naprawy]])/Zestaw_6[[#This Row],[Nominalny Czas Pracy]]</f>
        <v>0.26041666666666669</v>
      </c>
      <c r="T425">
        <f>($AA$3*Zestaw_6[[#This Row],[Rzeczywista Ilosc Produkcji]])/(Zestaw_6[[#This Row],[Rzeczywisty Czas Pracy]]+1)</f>
        <v>0.77627586206896548</v>
      </c>
      <c r="U425">
        <f>(Zestaw_6[[#This Row],[Rzeczywista Ilosc Produkcji]]-Zestaw_6[[#This Row],[Ilość defektów]])/(Zestaw_6[[#This Row],[Rzeczywista Ilosc Produkcji]]+1)</f>
        <v>0.7477349440397939</v>
      </c>
      <c r="V425">
        <f>Zestaw_6[[#This Row],[D]]*Zestaw_6[[#This Row],[E]]*Zestaw_6[[#This Row],[J]]</f>
        <v>0.15115848653218247</v>
      </c>
    </row>
    <row r="426" spans="1:22" x14ac:dyDescent="0.25">
      <c r="A426" t="s">
        <v>14</v>
      </c>
      <c r="B426" s="1">
        <v>44083</v>
      </c>
      <c r="C426">
        <v>2020</v>
      </c>
      <c r="D426">
        <v>9</v>
      </c>
      <c r="E426">
        <v>37</v>
      </c>
      <c r="F426">
        <v>24</v>
      </c>
      <c r="G426">
        <v>1000</v>
      </c>
      <c r="H426">
        <v>24000</v>
      </c>
      <c r="I426">
        <v>0</v>
      </c>
      <c r="J426">
        <v>0</v>
      </c>
      <c r="K426">
        <v>0</v>
      </c>
      <c r="L426">
        <v>0</v>
      </c>
      <c r="M426">
        <v>24</v>
      </c>
      <c r="N426">
        <v>24</v>
      </c>
      <c r="O426">
        <f>Zestaw_6[[#This Row],[Rzeczywista Ilosc Produkcji]]-Zestaw_6[[#This Row],[Ilosc Produktow Prawidlowych]]</f>
        <v>0</v>
      </c>
      <c r="P426">
        <f>Zestaw_6[[#This Row],[Czas Naprawy]]/(Zestaw_6[[#This Row],[Ilosc Awarii]]+1)</f>
        <v>0.96</v>
      </c>
      <c r="Q426">
        <f>(Zestaw_6[[#This Row],[Nominalny Czas Pracy]]-Zestaw_6[[#This Row],[Czas Naprawy]])/(Zestaw_6[[#This Row],[Ilosc Awarii]]+1)</f>
        <v>0</v>
      </c>
      <c r="R426">
        <f>Zestaw_6[[#This Row],[MTTR]]+Zestaw_6[[#This Row],[MTTF]]</f>
        <v>0.96</v>
      </c>
      <c r="S426">
        <f>(Zestaw_6[[#This Row],[Nominalny Czas Pracy]]-Zestaw_6[[#This Row],[Czas Naprawy]])/Zestaw_6[[#This Row],[Nominalny Czas Pracy]]</f>
        <v>0</v>
      </c>
      <c r="T426">
        <f>($AA$3*Zestaw_6[[#This Row],[Rzeczywista Ilosc Produkcji]])/(Zestaw_6[[#This Row],[Rzeczywisty Czas Pracy]]+1)</f>
        <v>0</v>
      </c>
      <c r="U426">
        <f>(Zestaw_6[[#This Row],[Rzeczywista Ilosc Produkcji]]-Zestaw_6[[#This Row],[Ilość defektów]])/(Zestaw_6[[#This Row],[Rzeczywista Ilosc Produkcji]]+1)</f>
        <v>0</v>
      </c>
      <c r="V426">
        <f>Zestaw_6[[#This Row],[D]]*Zestaw_6[[#This Row],[E]]*Zestaw_6[[#This Row],[J]]</f>
        <v>0</v>
      </c>
    </row>
    <row r="427" spans="1:22" x14ac:dyDescent="0.25">
      <c r="A427" t="s">
        <v>14</v>
      </c>
      <c r="B427" s="1">
        <v>44084</v>
      </c>
      <c r="C427">
        <v>2020</v>
      </c>
      <c r="D427">
        <v>9</v>
      </c>
      <c r="E427">
        <v>37</v>
      </c>
      <c r="F427">
        <v>24</v>
      </c>
      <c r="G427">
        <v>1000</v>
      </c>
      <c r="H427">
        <v>24000</v>
      </c>
      <c r="I427">
        <v>5.0599999999999996</v>
      </c>
      <c r="J427">
        <v>5056</v>
      </c>
      <c r="K427">
        <v>0</v>
      </c>
      <c r="L427">
        <v>0</v>
      </c>
      <c r="M427">
        <v>18</v>
      </c>
      <c r="N427">
        <v>18.940000000000001</v>
      </c>
      <c r="O427">
        <f>Zestaw_6[[#This Row],[Rzeczywista Ilosc Produkcji]]-Zestaw_6[[#This Row],[Ilosc Produktow Prawidlowych]]</f>
        <v>0</v>
      </c>
      <c r="P427">
        <f>Zestaw_6[[#This Row],[Czas Naprawy]]/(Zestaw_6[[#This Row],[Ilosc Awarii]]+1)</f>
        <v>0.99684210526315797</v>
      </c>
      <c r="Q427">
        <f>(Zestaw_6[[#This Row],[Nominalny Czas Pracy]]-Zestaw_6[[#This Row],[Czas Naprawy]])/(Zestaw_6[[#This Row],[Ilosc Awarii]]+1)</f>
        <v>0.26631578947368412</v>
      </c>
      <c r="R427">
        <f>Zestaw_6[[#This Row],[MTTR]]+Zestaw_6[[#This Row],[MTTF]]</f>
        <v>1.263157894736842</v>
      </c>
      <c r="S427">
        <f>(Zestaw_6[[#This Row],[Nominalny Czas Pracy]]-Zestaw_6[[#This Row],[Czas Naprawy]])/Zestaw_6[[#This Row],[Nominalny Czas Pracy]]</f>
        <v>0.21083333333333329</v>
      </c>
      <c r="T427">
        <f>($AA$3*Zestaw_6[[#This Row],[Rzeczywista Ilosc Produkcji]])/(Zestaw_6[[#This Row],[Rzeczywisty Czas Pracy]]+1)</f>
        <v>0</v>
      </c>
      <c r="U427">
        <f>(Zestaw_6[[#This Row],[Rzeczywista Ilosc Produkcji]]-Zestaw_6[[#This Row],[Ilość defektów]])/(Zestaw_6[[#This Row],[Rzeczywista Ilosc Produkcji]]+1)</f>
        <v>0</v>
      </c>
      <c r="V427">
        <f>Zestaw_6[[#This Row],[D]]*Zestaw_6[[#This Row],[E]]*Zestaw_6[[#This Row],[J]]</f>
        <v>0</v>
      </c>
    </row>
    <row r="428" spans="1:22" x14ac:dyDescent="0.25">
      <c r="A428" t="s">
        <v>14</v>
      </c>
      <c r="B428" s="1">
        <v>44085</v>
      </c>
      <c r="C428">
        <v>2020</v>
      </c>
      <c r="D428">
        <v>9</v>
      </c>
      <c r="E428">
        <v>37</v>
      </c>
      <c r="F428">
        <v>24</v>
      </c>
      <c r="G428">
        <v>1000</v>
      </c>
      <c r="H428">
        <v>24000</v>
      </c>
      <c r="I428">
        <v>6.78</v>
      </c>
      <c r="J428">
        <v>6781</v>
      </c>
      <c r="K428">
        <v>5486</v>
      </c>
      <c r="L428">
        <v>3935</v>
      </c>
      <c r="M428">
        <v>15</v>
      </c>
      <c r="N428">
        <v>17.22</v>
      </c>
      <c r="O428">
        <f>Zestaw_6[[#This Row],[Rzeczywista Ilosc Produkcji]]-Zestaw_6[[#This Row],[Ilosc Produktow Prawidlowych]]</f>
        <v>1551</v>
      </c>
      <c r="P428">
        <f>Zestaw_6[[#This Row],[Czas Naprawy]]/(Zestaw_6[[#This Row],[Ilosc Awarii]]+1)</f>
        <v>1.0762499999999999</v>
      </c>
      <c r="Q428">
        <f>(Zestaw_6[[#This Row],[Nominalny Czas Pracy]]-Zestaw_6[[#This Row],[Czas Naprawy]])/(Zestaw_6[[#This Row],[Ilosc Awarii]]+1)</f>
        <v>0.42375000000000007</v>
      </c>
      <c r="R428">
        <f>Zestaw_6[[#This Row],[MTTR]]+Zestaw_6[[#This Row],[MTTF]]</f>
        <v>1.5</v>
      </c>
      <c r="S428">
        <f>(Zestaw_6[[#This Row],[Nominalny Czas Pracy]]-Zestaw_6[[#This Row],[Czas Naprawy]])/Zestaw_6[[#This Row],[Nominalny Czas Pracy]]</f>
        <v>0.28250000000000003</v>
      </c>
      <c r="T428">
        <f>($AA$3*Zestaw_6[[#This Row],[Rzeczywista Ilosc Produkcji]])/(Zestaw_6[[#This Row],[Rzeczywisty Czas Pracy]]+1)</f>
        <v>0.70514138817480709</v>
      </c>
      <c r="U428">
        <f>(Zestaw_6[[#This Row],[Rzeczywista Ilosc Produkcji]]-Zestaw_6[[#This Row],[Ilość defektów]])/(Zestaw_6[[#This Row],[Rzeczywista Ilosc Produkcji]]+1)</f>
        <v>0.7171496263896483</v>
      </c>
      <c r="V428">
        <f>Zestaw_6[[#This Row],[D]]*Zestaw_6[[#This Row],[E]]*Zestaw_6[[#This Row],[J]]</f>
        <v>0.14285795697050704</v>
      </c>
    </row>
    <row r="429" spans="1:22" x14ac:dyDescent="0.25">
      <c r="A429" t="s">
        <v>14</v>
      </c>
      <c r="B429" s="1">
        <v>44088</v>
      </c>
      <c r="C429">
        <v>2020</v>
      </c>
      <c r="D429">
        <v>9</v>
      </c>
      <c r="E429">
        <v>38</v>
      </c>
      <c r="F429">
        <v>24</v>
      </c>
      <c r="G429">
        <v>1000</v>
      </c>
      <c r="H429">
        <v>24000</v>
      </c>
      <c r="I429">
        <v>5.64</v>
      </c>
      <c r="J429">
        <v>5641</v>
      </c>
      <c r="K429">
        <v>5641</v>
      </c>
      <c r="L429">
        <v>4792</v>
      </c>
      <c r="M429">
        <v>17</v>
      </c>
      <c r="N429">
        <v>18.36</v>
      </c>
      <c r="O429">
        <f>Zestaw_6[[#This Row],[Rzeczywista Ilosc Produkcji]]-Zestaw_6[[#This Row],[Ilosc Produktow Prawidlowych]]</f>
        <v>849</v>
      </c>
      <c r="P429">
        <f>Zestaw_6[[#This Row],[Czas Naprawy]]/(Zestaw_6[[#This Row],[Ilosc Awarii]]+1)</f>
        <v>1.02</v>
      </c>
      <c r="Q429">
        <f>(Zestaw_6[[#This Row],[Nominalny Czas Pracy]]-Zestaw_6[[#This Row],[Czas Naprawy]])/(Zestaw_6[[#This Row],[Ilosc Awarii]]+1)</f>
        <v>0.31333333333333335</v>
      </c>
      <c r="R429">
        <f>Zestaw_6[[#This Row],[MTTR]]+Zestaw_6[[#This Row],[MTTF]]</f>
        <v>1.3333333333333335</v>
      </c>
      <c r="S429">
        <f>(Zestaw_6[[#This Row],[Nominalny Czas Pracy]]-Zestaw_6[[#This Row],[Czas Naprawy]])/Zestaw_6[[#This Row],[Nominalny Czas Pracy]]</f>
        <v>0.23500000000000001</v>
      </c>
      <c r="T429">
        <f>($AA$3*Zestaw_6[[#This Row],[Rzeczywista Ilosc Produkcji]])/(Zestaw_6[[#This Row],[Rzeczywisty Czas Pracy]]+1)</f>
        <v>0.8495481927710844</v>
      </c>
      <c r="U429">
        <f>(Zestaw_6[[#This Row],[Rzeczywista Ilosc Produkcji]]-Zestaw_6[[#This Row],[Ilość defektów]])/(Zestaw_6[[#This Row],[Rzeczywista Ilosc Produkcji]]+1)</f>
        <v>0.8493442041829139</v>
      </c>
      <c r="V429">
        <f>Zestaw_6[[#This Row],[D]]*Zestaw_6[[#This Row],[E]]*Zestaw_6[[#This Row],[J]]</f>
        <v>0.16956632592048451</v>
      </c>
    </row>
    <row r="430" spans="1:22" x14ac:dyDescent="0.25">
      <c r="A430" t="s">
        <v>14</v>
      </c>
      <c r="B430" s="1">
        <v>44089</v>
      </c>
      <c r="C430">
        <v>2020</v>
      </c>
      <c r="D430">
        <v>9</v>
      </c>
      <c r="E430">
        <v>38</v>
      </c>
      <c r="F430">
        <v>24</v>
      </c>
      <c r="G430">
        <v>1000</v>
      </c>
      <c r="H430">
        <v>24000</v>
      </c>
      <c r="I430">
        <v>0</v>
      </c>
      <c r="J430">
        <v>0</v>
      </c>
      <c r="K430">
        <v>0</v>
      </c>
      <c r="L430">
        <v>0</v>
      </c>
      <c r="M430">
        <v>22</v>
      </c>
      <c r="N430">
        <v>24</v>
      </c>
      <c r="O430">
        <f>Zestaw_6[[#This Row],[Rzeczywista Ilosc Produkcji]]-Zestaw_6[[#This Row],[Ilosc Produktow Prawidlowych]]</f>
        <v>0</v>
      </c>
      <c r="P430">
        <f>Zestaw_6[[#This Row],[Czas Naprawy]]/(Zestaw_6[[#This Row],[Ilosc Awarii]]+1)</f>
        <v>1.0434782608695652</v>
      </c>
      <c r="Q430">
        <f>(Zestaw_6[[#This Row],[Nominalny Czas Pracy]]-Zestaw_6[[#This Row],[Czas Naprawy]])/(Zestaw_6[[#This Row],[Ilosc Awarii]]+1)</f>
        <v>0</v>
      </c>
      <c r="R430">
        <f>Zestaw_6[[#This Row],[MTTR]]+Zestaw_6[[#This Row],[MTTF]]</f>
        <v>1.0434782608695652</v>
      </c>
      <c r="S430">
        <f>(Zestaw_6[[#This Row],[Nominalny Czas Pracy]]-Zestaw_6[[#This Row],[Czas Naprawy]])/Zestaw_6[[#This Row],[Nominalny Czas Pracy]]</f>
        <v>0</v>
      </c>
      <c r="T430">
        <f>($AA$3*Zestaw_6[[#This Row],[Rzeczywista Ilosc Produkcji]])/(Zestaw_6[[#This Row],[Rzeczywisty Czas Pracy]]+1)</f>
        <v>0</v>
      </c>
      <c r="U430">
        <f>(Zestaw_6[[#This Row],[Rzeczywista Ilosc Produkcji]]-Zestaw_6[[#This Row],[Ilość defektów]])/(Zestaw_6[[#This Row],[Rzeczywista Ilosc Produkcji]]+1)</f>
        <v>0</v>
      </c>
      <c r="V430">
        <f>Zestaw_6[[#This Row],[D]]*Zestaw_6[[#This Row],[E]]*Zestaw_6[[#This Row],[J]]</f>
        <v>0</v>
      </c>
    </row>
    <row r="431" spans="1:22" x14ac:dyDescent="0.25">
      <c r="A431" t="s">
        <v>14</v>
      </c>
      <c r="B431" s="1">
        <v>44090</v>
      </c>
      <c r="C431">
        <v>2020</v>
      </c>
      <c r="D431">
        <v>9</v>
      </c>
      <c r="E431">
        <v>38</v>
      </c>
      <c r="F431">
        <v>24</v>
      </c>
      <c r="G431">
        <v>1000</v>
      </c>
      <c r="H431">
        <v>24000</v>
      </c>
      <c r="I431">
        <v>5.09</v>
      </c>
      <c r="J431">
        <v>5092</v>
      </c>
      <c r="K431">
        <v>4195</v>
      </c>
      <c r="L431">
        <v>4195</v>
      </c>
      <c r="M431">
        <v>19</v>
      </c>
      <c r="N431">
        <v>18.91</v>
      </c>
      <c r="O431">
        <f>Zestaw_6[[#This Row],[Rzeczywista Ilosc Produkcji]]-Zestaw_6[[#This Row],[Ilosc Produktow Prawidlowych]]</f>
        <v>0</v>
      </c>
      <c r="P431">
        <f>Zestaw_6[[#This Row],[Czas Naprawy]]/(Zestaw_6[[#This Row],[Ilosc Awarii]]+1)</f>
        <v>0.94550000000000001</v>
      </c>
      <c r="Q431">
        <f>(Zestaw_6[[#This Row],[Nominalny Czas Pracy]]-Zestaw_6[[#This Row],[Czas Naprawy]])/(Zestaw_6[[#This Row],[Ilosc Awarii]]+1)</f>
        <v>0.2545</v>
      </c>
      <c r="R431">
        <f>Zestaw_6[[#This Row],[MTTR]]+Zestaw_6[[#This Row],[MTTF]]</f>
        <v>1.2</v>
      </c>
      <c r="S431">
        <f>(Zestaw_6[[#This Row],[Nominalny Czas Pracy]]-Zestaw_6[[#This Row],[Czas Naprawy]])/Zestaw_6[[#This Row],[Nominalny Czas Pracy]]</f>
        <v>0.21208333333333332</v>
      </c>
      <c r="T431">
        <f>($AA$3*Zestaw_6[[#This Row],[Rzeczywista Ilosc Produkcji]])/(Zestaw_6[[#This Row],[Rzeczywisty Czas Pracy]]+1)</f>
        <v>0.68883415435139583</v>
      </c>
      <c r="U431">
        <f>(Zestaw_6[[#This Row],[Rzeczywista Ilosc Produkcji]]-Zestaw_6[[#This Row],[Ilość defektów]])/(Zestaw_6[[#This Row],[Rzeczywista Ilosc Produkcji]]+1)</f>
        <v>0.99976167778836988</v>
      </c>
      <c r="V431">
        <f>Zestaw_6[[#This Row],[D]]*Zestaw_6[[#This Row],[E]]*Zestaw_6[[#This Row],[J]]</f>
        <v>0.14605542701874699</v>
      </c>
    </row>
    <row r="432" spans="1:22" x14ac:dyDescent="0.25">
      <c r="A432" t="s">
        <v>14</v>
      </c>
      <c r="B432" s="1">
        <v>44091</v>
      </c>
      <c r="C432">
        <v>2020</v>
      </c>
      <c r="D432">
        <v>9</v>
      </c>
      <c r="E432">
        <v>38</v>
      </c>
      <c r="F432">
        <v>24</v>
      </c>
      <c r="G432">
        <v>1000</v>
      </c>
      <c r="H432">
        <v>24000</v>
      </c>
      <c r="I432">
        <v>10.67</v>
      </c>
      <c r="J432">
        <v>10672</v>
      </c>
      <c r="K432">
        <v>9228</v>
      </c>
      <c r="L432">
        <v>7714</v>
      </c>
      <c r="M432">
        <v>13</v>
      </c>
      <c r="N432">
        <v>13.33</v>
      </c>
      <c r="O432">
        <f>Zestaw_6[[#This Row],[Rzeczywista Ilosc Produkcji]]-Zestaw_6[[#This Row],[Ilosc Produktow Prawidlowych]]</f>
        <v>1514</v>
      </c>
      <c r="P432">
        <f>Zestaw_6[[#This Row],[Czas Naprawy]]/(Zestaw_6[[#This Row],[Ilosc Awarii]]+1)</f>
        <v>0.95214285714285718</v>
      </c>
      <c r="Q432">
        <f>(Zestaw_6[[#This Row],[Nominalny Czas Pracy]]-Zestaw_6[[#This Row],[Czas Naprawy]])/(Zestaw_6[[#This Row],[Ilosc Awarii]]+1)</f>
        <v>0.76214285714285712</v>
      </c>
      <c r="R432">
        <f>Zestaw_6[[#This Row],[MTTR]]+Zestaw_6[[#This Row],[MTTF]]</f>
        <v>1.7142857142857144</v>
      </c>
      <c r="S432">
        <f>(Zestaw_6[[#This Row],[Nominalny Czas Pracy]]-Zestaw_6[[#This Row],[Czas Naprawy]])/Zestaw_6[[#This Row],[Nominalny Czas Pracy]]</f>
        <v>0.44458333333333333</v>
      </c>
      <c r="T432">
        <f>($AA$3*Zestaw_6[[#This Row],[Rzeczywista Ilosc Produkcji]])/(Zestaw_6[[#This Row],[Rzeczywisty Czas Pracy]]+1)</f>
        <v>0.79074550128534704</v>
      </c>
      <c r="U432">
        <f>(Zestaw_6[[#This Row],[Rzeczywista Ilosc Produkcji]]-Zestaw_6[[#This Row],[Ilość defektów]])/(Zestaw_6[[#This Row],[Rzeczywista Ilosc Produkcji]]+1)</f>
        <v>0.83584353667786326</v>
      </c>
      <c r="V432">
        <f>Zestaw_6[[#This Row],[D]]*Zestaw_6[[#This Row],[E]]*Zestaw_6[[#This Row],[J]]</f>
        <v>0.29384269333570279</v>
      </c>
    </row>
    <row r="433" spans="1:22" x14ac:dyDescent="0.25">
      <c r="A433" t="s">
        <v>14</v>
      </c>
      <c r="B433" s="1">
        <v>44092</v>
      </c>
      <c r="C433">
        <v>2020</v>
      </c>
      <c r="D433">
        <v>9</v>
      </c>
      <c r="E433">
        <v>38</v>
      </c>
      <c r="F433">
        <v>24</v>
      </c>
      <c r="G433">
        <v>1000</v>
      </c>
      <c r="H433">
        <v>24000</v>
      </c>
      <c r="I433">
        <v>12.14</v>
      </c>
      <c r="J433">
        <v>12145</v>
      </c>
      <c r="K433">
        <v>8079</v>
      </c>
      <c r="L433">
        <v>8079</v>
      </c>
      <c r="M433">
        <v>12</v>
      </c>
      <c r="N433">
        <v>11.86</v>
      </c>
      <c r="O433">
        <f>Zestaw_6[[#This Row],[Rzeczywista Ilosc Produkcji]]-Zestaw_6[[#This Row],[Ilosc Produktow Prawidlowych]]</f>
        <v>0</v>
      </c>
      <c r="P433">
        <f>Zestaw_6[[#This Row],[Czas Naprawy]]/(Zestaw_6[[#This Row],[Ilosc Awarii]]+1)</f>
        <v>0.91230769230769226</v>
      </c>
      <c r="Q433">
        <f>(Zestaw_6[[#This Row],[Nominalny Czas Pracy]]-Zestaw_6[[#This Row],[Czas Naprawy]])/(Zestaw_6[[#This Row],[Ilosc Awarii]]+1)</f>
        <v>0.93384615384615388</v>
      </c>
      <c r="R433">
        <f>Zestaw_6[[#This Row],[MTTR]]+Zestaw_6[[#This Row],[MTTF]]</f>
        <v>1.8461538461538463</v>
      </c>
      <c r="S433">
        <f>(Zestaw_6[[#This Row],[Nominalny Czas Pracy]]-Zestaw_6[[#This Row],[Czas Naprawy]])/Zestaw_6[[#This Row],[Nominalny Czas Pracy]]</f>
        <v>0.50583333333333336</v>
      </c>
      <c r="T433">
        <f>($AA$3*Zestaw_6[[#This Row],[Rzeczywista Ilosc Produkcji]])/(Zestaw_6[[#This Row],[Rzeczywisty Czas Pracy]]+1)</f>
        <v>0.6148401826484019</v>
      </c>
      <c r="U433">
        <f>(Zestaw_6[[#This Row],[Rzeczywista Ilosc Produkcji]]-Zestaw_6[[#This Row],[Ilość defektów]])/(Zestaw_6[[#This Row],[Rzeczywista Ilosc Produkcji]]+1)</f>
        <v>0.99987623762376243</v>
      </c>
      <c r="V433">
        <f>Zestaw_6[[#This Row],[D]]*Zestaw_6[[#This Row],[E]]*Zestaw_6[[#This Row],[J]]</f>
        <v>0.31096816813316613</v>
      </c>
    </row>
    <row r="434" spans="1:22" x14ac:dyDescent="0.25">
      <c r="A434" t="s">
        <v>14</v>
      </c>
      <c r="B434" s="1">
        <v>44095</v>
      </c>
      <c r="C434">
        <v>2020</v>
      </c>
      <c r="D434">
        <v>9</v>
      </c>
      <c r="E434">
        <v>39</v>
      </c>
      <c r="F434">
        <v>24</v>
      </c>
      <c r="G434">
        <v>1000</v>
      </c>
      <c r="H434">
        <v>24000</v>
      </c>
      <c r="I434">
        <v>12.54</v>
      </c>
      <c r="J434">
        <v>12539</v>
      </c>
      <c r="K434">
        <v>0</v>
      </c>
      <c r="L434">
        <v>0</v>
      </c>
      <c r="M434">
        <v>12</v>
      </c>
      <c r="N434">
        <v>11.46</v>
      </c>
      <c r="O434">
        <f>Zestaw_6[[#This Row],[Rzeczywista Ilosc Produkcji]]-Zestaw_6[[#This Row],[Ilosc Produktow Prawidlowych]]</f>
        <v>0</v>
      </c>
      <c r="P434">
        <f>Zestaw_6[[#This Row],[Czas Naprawy]]/(Zestaw_6[[#This Row],[Ilosc Awarii]]+1)</f>
        <v>0.8815384615384616</v>
      </c>
      <c r="Q434">
        <f>(Zestaw_6[[#This Row],[Nominalny Czas Pracy]]-Zestaw_6[[#This Row],[Czas Naprawy]])/(Zestaw_6[[#This Row],[Ilosc Awarii]]+1)</f>
        <v>0.96461538461538454</v>
      </c>
      <c r="R434">
        <f>Zestaw_6[[#This Row],[MTTR]]+Zestaw_6[[#This Row],[MTTF]]</f>
        <v>1.8461538461538463</v>
      </c>
      <c r="S434">
        <f>(Zestaw_6[[#This Row],[Nominalny Czas Pracy]]-Zestaw_6[[#This Row],[Czas Naprawy]])/Zestaw_6[[#This Row],[Nominalny Czas Pracy]]</f>
        <v>0.52249999999999996</v>
      </c>
      <c r="T434">
        <f>($AA$3*Zestaw_6[[#This Row],[Rzeczywista Ilosc Produkcji]])/(Zestaw_6[[#This Row],[Rzeczywisty Czas Pracy]]+1)</f>
        <v>0</v>
      </c>
      <c r="U434">
        <f>(Zestaw_6[[#This Row],[Rzeczywista Ilosc Produkcji]]-Zestaw_6[[#This Row],[Ilość defektów]])/(Zestaw_6[[#This Row],[Rzeczywista Ilosc Produkcji]]+1)</f>
        <v>0</v>
      </c>
      <c r="V434">
        <f>Zestaw_6[[#This Row],[D]]*Zestaw_6[[#This Row],[E]]*Zestaw_6[[#This Row],[J]]</f>
        <v>0</v>
      </c>
    </row>
    <row r="435" spans="1:22" x14ac:dyDescent="0.25">
      <c r="A435" t="s">
        <v>14</v>
      </c>
      <c r="B435" s="1">
        <v>44096</v>
      </c>
      <c r="C435">
        <v>2020</v>
      </c>
      <c r="D435">
        <v>9</v>
      </c>
      <c r="E435">
        <v>39</v>
      </c>
      <c r="F435">
        <v>24</v>
      </c>
      <c r="G435">
        <v>1000</v>
      </c>
      <c r="H435">
        <v>24000</v>
      </c>
      <c r="I435">
        <v>12.36</v>
      </c>
      <c r="J435">
        <v>12359</v>
      </c>
      <c r="K435">
        <v>9366</v>
      </c>
      <c r="L435">
        <v>9366</v>
      </c>
      <c r="M435">
        <v>11</v>
      </c>
      <c r="N435">
        <v>11.64</v>
      </c>
      <c r="O435">
        <f>Zestaw_6[[#This Row],[Rzeczywista Ilosc Produkcji]]-Zestaw_6[[#This Row],[Ilosc Produktow Prawidlowych]]</f>
        <v>0</v>
      </c>
      <c r="P435">
        <f>Zestaw_6[[#This Row],[Czas Naprawy]]/(Zestaw_6[[#This Row],[Ilosc Awarii]]+1)</f>
        <v>0.97000000000000008</v>
      </c>
      <c r="Q435">
        <f>(Zestaw_6[[#This Row],[Nominalny Czas Pracy]]-Zestaw_6[[#This Row],[Czas Naprawy]])/(Zestaw_6[[#This Row],[Ilosc Awarii]]+1)</f>
        <v>1.03</v>
      </c>
      <c r="R435">
        <f>Zestaw_6[[#This Row],[MTTR]]+Zestaw_6[[#This Row],[MTTF]]</f>
        <v>2</v>
      </c>
      <c r="S435">
        <f>(Zestaw_6[[#This Row],[Nominalny Czas Pracy]]-Zestaw_6[[#This Row],[Czas Naprawy]])/Zestaw_6[[#This Row],[Nominalny Czas Pracy]]</f>
        <v>0.51500000000000001</v>
      </c>
      <c r="T435">
        <f>($AA$3*Zestaw_6[[#This Row],[Rzeczywista Ilosc Produkcji]])/(Zestaw_6[[#This Row],[Rzeczywisty Czas Pracy]]+1)</f>
        <v>0.70104790419161678</v>
      </c>
      <c r="U435">
        <f>(Zestaw_6[[#This Row],[Rzeczywista Ilosc Produkcji]]-Zestaw_6[[#This Row],[Ilość defektów]])/(Zestaw_6[[#This Row],[Rzeczywista Ilosc Produkcji]]+1)</f>
        <v>0.9998932422333725</v>
      </c>
      <c r="V435">
        <f>Zestaw_6[[#This Row],[D]]*Zestaw_6[[#This Row],[E]]*Zestaw_6[[#This Row],[J]]</f>
        <v>0.3610011268697792</v>
      </c>
    </row>
    <row r="436" spans="1:22" x14ac:dyDescent="0.25">
      <c r="A436" t="s">
        <v>14</v>
      </c>
      <c r="B436" s="1">
        <v>44097</v>
      </c>
      <c r="C436">
        <v>2020</v>
      </c>
      <c r="D436">
        <v>9</v>
      </c>
      <c r="E436">
        <v>39</v>
      </c>
      <c r="F436">
        <v>24</v>
      </c>
      <c r="G436">
        <v>1000</v>
      </c>
      <c r="H436">
        <v>24000</v>
      </c>
      <c r="I436">
        <v>7.14</v>
      </c>
      <c r="J436">
        <v>7140</v>
      </c>
      <c r="K436">
        <v>7140</v>
      </c>
      <c r="L436">
        <v>7140</v>
      </c>
      <c r="M436">
        <v>17</v>
      </c>
      <c r="N436">
        <v>16.86</v>
      </c>
      <c r="O436">
        <f>Zestaw_6[[#This Row],[Rzeczywista Ilosc Produkcji]]-Zestaw_6[[#This Row],[Ilosc Produktow Prawidlowych]]</f>
        <v>0</v>
      </c>
      <c r="P436">
        <f>Zestaw_6[[#This Row],[Czas Naprawy]]/(Zestaw_6[[#This Row],[Ilosc Awarii]]+1)</f>
        <v>0.93666666666666665</v>
      </c>
      <c r="Q436">
        <f>(Zestaw_6[[#This Row],[Nominalny Czas Pracy]]-Zestaw_6[[#This Row],[Czas Naprawy]])/(Zestaw_6[[#This Row],[Ilosc Awarii]]+1)</f>
        <v>0.39666666666666672</v>
      </c>
      <c r="R436">
        <f>Zestaw_6[[#This Row],[MTTR]]+Zestaw_6[[#This Row],[MTTF]]</f>
        <v>1.3333333333333335</v>
      </c>
      <c r="S436">
        <f>(Zestaw_6[[#This Row],[Nominalny Czas Pracy]]-Zestaw_6[[#This Row],[Czas Naprawy]])/Zestaw_6[[#This Row],[Nominalny Czas Pracy]]</f>
        <v>0.29750000000000004</v>
      </c>
      <c r="T436">
        <f>($AA$3*Zestaw_6[[#This Row],[Rzeczywista Ilosc Produkcji]])/(Zestaw_6[[#This Row],[Rzeczywisty Czas Pracy]]+1)</f>
        <v>0.87714987714987713</v>
      </c>
      <c r="U436">
        <f>(Zestaw_6[[#This Row],[Rzeczywista Ilosc Produkcji]]-Zestaw_6[[#This Row],[Ilość defektów]])/(Zestaw_6[[#This Row],[Rzeczywista Ilosc Produkcji]]+1)</f>
        <v>0.99985996359053353</v>
      </c>
      <c r="V436">
        <f>Zestaw_6[[#This Row],[D]]*Zestaw_6[[#This Row],[E]]*Zestaw_6[[#This Row],[J]]</f>
        <v>0.26091554565857888</v>
      </c>
    </row>
    <row r="437" spans="1:22" x14ac:dyDescent="0.25">
      <c r="A437" t="s">
        <v>14</v>
      </c>
      <c r="B437" s="1">
        <v>44098</v>
      </c>
      <c r="C437">
        <v>2020</v>
      </c>
      <c r="D437">
        <v>9</v>
      </c>
      <c r="E437">
        <v>39</v>
      </c>
      <c r="F437">
        <v>24</v>
      </c>
      <c r="G437">
        <v>1000</v>
      </c>
      <c r="H437">
        <v>24000</v>
      </c>
      <c r="I437">
        <v>8.0500000000000007</v>
      </c>
      <c r="J437">
        <v>8048</v>
      </c>
      <c r="K437">
        <v>7309</v>
      </c>
      <c r="L437">
        <v>6277</v>
      </c>
      <c r="M437">
        <v>15</v>
      </c>
      <c r="N437">
        <v>15.95</v>
      </c>
      <c r="O437">
        <f>Zestaw_6[[#This Row],[Rzeczywista Ilosc Produkcji]]-Zestaw_6[[#This Row],[Ilosc Produktow Prawidlowych]]</f>
        <v>1032</v>
      </c>
      <c r="P437">
        <f>Zestaw_6[[#This Row],[Czas Naprawy]]/(Zestaw_6[[#This Row],[Ilosc Awarii]]+1)</f>
        <v>0.99687499999999996</v>
      </c>
      <c r="Q437">
        <f>(Zestaw_6[[#This Row],[Nominalny Czas Pracy]]-Zestaw_6[[#This Row],[Czas Naprawy]])/(Zestaw_6[[#This Row],[Ilosc Awarii]]+1)</f>
        <v>0.50312500000000004</v>
      </c>
      <c r="R437">
        <f>Zestaw_6[[#This Row],[MTTR]]+Zestaw_6[[#This Row],[MTTF]]</f>
        <v>1.5</v>
      </c>
      <c r="S437">
        <f>(Zestaw_6[[#This Row],[Nominalny Czas Pracy]]-Zestaw_6[[#This Row],[Czas Naprawy]])/Zestaw_6[[#This Row],[Nominalny Czas Pracy]]</f>
        <v>0.3354166666666667</v>
      </c>
      <c r="T437">
        <f>($AA$3*Zestaw_6[[#This Row],[Rzeczywista Ilosc Produkcji]])/(Zestaw_6[[#This Row],[Rzeczywisty Czas Pracy]]+1)</f>
        <v>0.80762430939226515</v>
      </c>
      <c r="U437">
        <f>(Zestaw_6[[#This Row],[Rzeczywista Ilosc Produkcji]]-Zestaw_6[[#This Row],[Ilość defektów]])/(Zestaw_6[[#This Row],[Rzeczywista Ilosc Produkcji]]+1)</f>
        <v>0.85868673050615596</v>
      </c>
      <c r="V437">
        <f>Zestaw_6[[#This Row],[D]]*Zestaw_6[[#This Row],[E]]*Zestaw_6[[#This Row],[J]]</f>
        <v>0.23261020981500657</v>
      </c>
    </row>
    <row r="438" spans="1:22" x14ac:dyDescent="0.25">
      <c r="A438" t="s">
        <v>14</v>
      </c>
      <c r="B438" s="1">
        <v>44099</v>
      </c>
      <c r="C438">
        <v>2020</v>
      </c>
      <c r="D438">
        <v>9</v>
      </c>
      <c r="E438">
        <v>39</v>
      </c>
      <c r="F438">
        <v>24</v>
      </c>
      <c r="G438">
        <v>1000</v>
      </c>
      <c r="H438">
        <v>24000</v>
      </c>
      <c r="I438">
        <v>12.51</v>
      </c>
      <c r="J438">
        <v>12512</v>
      </c>
      <c r="K438">
        <v>9027</v>
      </c>
      <c r="L438">
        <v>6883</v>
      </c>
      <c r="M438">
        <v>11</v>
      </c>
      <c r="N438">
        <v>11.49</v>
      </c>
      <c r="O438">
        <f>Zestaw_6[[#This Row],[Rzeczywista Ilosc Produkcji]]-Zestaw_6[[#This Row],[Ilosc Produktow Prawidlowych]]</f>
        <v>2144</v>
      </c>
      <c r="P438">
        <f>Zestaw_6[[#This Row],[Czas Naprawy]]/(Zestaw_6[[#This Row],[Ilosc Awarii]]+1)</f>
        <v>0.95750000000000002</v>
      </c>
      <c r="Q438">
        <f>(Zestaw_6[[#This Row],[Nominalny Czas Pracy]]-Zestaw_6[[#This Row],[Czas Naprawy]])/(Zestaw_6[[#This Row],[Ilosc Awarii]]+1)</f>
        <v>1.0425</v>
      </c>
      <c r="R438">
        <f>Zestaw_6[[#This Row],[MTTR]]+Zestaw_6[[#This Row],[MTTF]]</f>
        <v>2</v>
      </c>
      <c r="S438">
        <f>(Zestaw_6[[#This Row],[Nominalny Czas Pracy]]-Zestaw_6[[#This Row],[Czas Naprawy]])/Zestaw_6[[#This Row],[Nominalny Czas Pracy]]</f>
        <v>0.52124999999999999</v>
      </c>
      <c r="T438">
        <f>($AA$3*Zestaw_6[[#This Row],[Rzeczywista Ilosc Produkcji]])/(Zestaw_6[[#This Row],[Rzeczywisty Czas Pracy]]+1)</f>
        <v>0.66817172464840868</v>
      </c>
      <c r="U438">
        <f>(Zestaw_6[[#This Row],[Rzeczywista Ilosc Produkcji]]-Zestaw_6[[#This Row],[Ilość defektów]])/(Zestaw_6[[#This Row],[Rzeczywista Ilosc Produkcji]]+1)</f>
        <v>0.76240584847142223</v>
      </c>
      <c r="V438">
        <f>Zestaw_6[[#This Row],[D]]*Zestaw_6[[#This Row],[E]]*Zestaw_6[[#This Row],[J]]</f>
        <v>0.26553414847901441</v>
      </c>
    </row>
    <row r="439" spans="1:22" x14ac:dyDescent="0.25">
      <c r="A439" t="s">
        <v>14</v>
      </c>
      <c r="B439" s="1">
        <v>44102</v>
      </c>
      <c r="C439">
        <v>2020</v>
      </c>
      <c r="D439">
        <v>9</v>
      </c>
      <c r="E439">
        <v>40</v>
      </c>
      <c r="F439">
        <v>24</v>
      </c>
      <c r="G439">
        <v>1000</v>
      </c>
      <c r="H439">
        <v>24000</v>
      </c>
      <c r="I439">
        <v>11.16</v>
      </c>
      <c r="J439">
        <v>11162</v>
      </c>
      <c r="K439">
        <v>0</v>
      </c>
      <c r="L439">
        <v>0</v>
      </c>
      <c r="M439">
        <v>12</v>
      </c>
      <c r="N439">
        <v>12.84</v>
      </c>
      <c r="O439">
        <f>Zestaw_6[[#This Row],[Rzeczywista Ilosc Produkcji]]-Zestaw_6[[#This Row],[Ilosc Produktow Prawidlowych]]</f>
        <v>0</v>
      </c>
      <c r="P439">
        <f>Zestaw_6[[#This Row],[Czas Naprawy]]/(Zestaw_6[[#This Row],[Ilosc Awarii]]+1)</f>
        <v>0.98769230769230765</v>
      </c>
      <c r="Q439">
        <f>(Zestaw_6[[#This Row],[Nominalny Czas Pracy]]-Zestaw_6[[#This Row],[Czas Naprawy]])/(Zestaw_6[[#This Row],[Ilosc Awarii]]+1)</f>
        <v>0.8584615384615385</v>
      </c>
      <c r="R439">
        <f>Zestaw_6[[#This Row],[MTTR]]+Zestaw_6[[#This Row],[MTTF]]</f>
        <v>1.8461538461538463</v>
      </c>
      <c r="S439">
        <f>(Zestaw_6[[#This Row],[Nominalny Czas Pracy]]-Zestaw_6[[#This Row],[Czas Naprawy]])/Zestaw_6[[#This Row],[Nominalny Czas Pracy]]</f>
        <v>0.46500000000000002</v>
      </c>
      <c r="T439">
        <f>($AA$3*Zestaw_6[[#This Row],[Rzeczywista Ilosc Produkcji]])/(Zestaw_6[[#This Row],[Rzeczywisty Czas Pracy]]+1)</f>
        <v>0</v>
      </c>
      <c r="U439">
        <f>(Zestaw_6[[#This Row],[Rzeczywista Ilosc Produkcji]]-Zestaw_6[[#This Row],[Ilość defektów]])/(Zestaw_6[[#This Row],[Rzeczywista Ilosc Produkcji]]+1)</f>
        <v>0</v>
      </c>
      <c r="V439">
        <f>Zestaw_6[[#This Row],[D]]*Zestaw_6[[#This Row],[E]]*Zestaw_6[[#This Row],[J]]</f>
        <v>0</v>
      </c>
    </row>
    <row r="440" spans="1:22" x14ac:dyDescent="0.25">
      <c r="A440" t="s">
        <v>14</v>
      </c>
      <c r="B440" s="1">
        <v>44103</v>
      </c>
      <c r="C440">
        <v>2020</v>
      </c>
      <c r="D440">
        <v>9</v>
      </c>
      <c r="E440">
        <v>40</v>
      </c>
      <c r="F440">
        <v>24</v>
      </c>
      <c r="G440">
        <v>1000</v>
      </c>
      <c r="H440">
        <v>24000</v>
      </c>
      <c r="I440">
        <v>10.69</v>
      </c>
      <c r="J440">
        <v>10687</v>
      </c>
      <c r="K440">
        <v>9177</v>
      </c>
      <c r="L440">
        <v>7974</v>
      </c>
      <c r="M440">
        <v>13</v>
      </c>
      <c r="N440">
        <v>13.31</v>
      </c>
      <c r="O440">
        <f>Zestaw_6[[#This Row],[Rzeczywista Ilosc Produkcji]]-Zestaw_6[[#This Row],[Ilosc Produktow Prawidlowych]]</f>
        <v>1203</v>
      </c>
      <c r="P440">
        <f>Zestaw_6[[#This Row],[Czas Naprawy]]/(Zestaw_6[[#This Row],[Ilosc Awarii]]+1)</f>
        <v>0.95071428571428573</v>
      </c>
      <c r="Q440">
        <f>(Zestaw_6[[#This Row],[Nominalny Czas Pracy]]-Zestaw_6[[#This Row],[Czas Naprawy]])/(Zestaw_6[[#This Row],[Ilosc Awarii]]+1)</f>
        <v>0.76357142857142857</v>
      </c>
      <c r="R440">
        <f>Zestaw_6[[#This Row],[MTTR]]+Zestaw_6[[#This Row],[MTTF]]</f>
        <v>1.7142857142857144</v>
      </c>
      <c r="S440">
        <f>(Zestaw_6[[#This Row],[Nominalny Czas Pracy]]-Zestaw_6[[#This Row],[Czas Naprawy]])/Zestaw_6[[#This Row],[Nominalny Czas Pracy]]</f>
        <v>0.44541666666666663</v>
      </c>
      <c r="T440">
        <f>($AA$3*Zestaw_6[[#This Row],[Rzeczywista Ilosc Produkcji]])/(Zestaw_6[[#This Row],[Rzeczywisty Czas Pracy]]+1)</f>
        <v>0.78502994011976046</v>
      </c>
      <c r="U440">
        <f>(Zestaw_6[[#This Row],[Rzeczywista Ilosc Produkcji]]-Zestaw_6[[#This Row],[Ilość defektów]])/(Zestaw_6[[#This Row],[Rzeczywista Ilosc Produkcji]]+1)</f>
        <v>0.8688167356722597</v>
      </c>
      <c r="V440">
        <f>Zestaw_6[[#This Row],[D]]*Zestaw_6[[#This Row],[E]]*Zestaw_6[[#This Row],[J]]</f>
        <v>0.30379516805352025</v>
      </c>
    </row>
    <row r="441" spans="1:22" x14ac:dyDescent="0.25">
      <c r="A441" t="s">
        <v>14</v>
      </c>
      <c r="B441" s="1">
        <v>44104</v>
      </c>
      <c r="C441">
        <v>2020</v>
      </c>
      <c r="D441">
        <v>9</v>
      </c>
      <c r="E441">
        <v>40</v>
      </c>
      <c r="F441">
        <v>24</v>
      </c>
      <c r="G441">
        <v>1000</v>
      </c>
      <c r="H441">
        <v>24000</v>
      </c>
      <c r="I441">
        <v>0</v>
      </c>
      <c r="J441">
        <v>0</v>
      </c>
      <c r="K441">
        <v>0</v>
      </c>
      <c r="L441">
        <v>0</v>
      </c>
      <c r="M441">
        <v>21</v>
      </c>
      <c r="N441">
        <v>24</v>
      </c>
      <c r="O441">
        <f>Zestaw_6[[#This Row],[Rzeczywista Ilosc Produkcji]]-Zestaw_6[[#This Row],[Ilosc Produktow Prawidlowych]]</f>
        <v>0</v>
      </c>
      <c r="P441">
        <f>Zestaw_6[[#This Row],[Czas Naprawy]]/(Zestaw_6[[#This Row],[Ilosc Awarii]]+1)</f>
        <v>1.0909090909090908</v>
      </c>
      <c r="Q441">
        <f>(Zestaw_6[[#This Row],[Nominalny Czas Pracy]]-Zestaw_6[[#This Row],[Czas Naprawy]])/(Zestaw_6[[#This Row],[Ilosc Awarii]]+1)</f>
        <v>0</v>
      </c>
      <c r="R441">
        <f>Zestaw_6[[#This Row],[MTTR]]+Zestaw_6[[#This Row],[MTTF]]</f>
        <v>1.0909090909090908</v>
      </c>
      <c r="S441">
        <f>(Zestaw_6[[#This Row],[Nominalny Czas Pracy]]-Zestaw_6[[#This Row],[Czas Naprawy]])/Zestaw_6[[#This Row],[Nominalny Czas Pracy]]</f>
        <v>0</v>
      </c>
      <c r="T441">
        <f>($AA$3*Zestaw_6[[#This Row],[Rzeczywista Ilosc Produkcji]])/(Zestaw_6[[#This Row],[Rzeczywisty Czas Pracy]]+1)</f>
        <v>0</v>
      </c>
      <c r="U441">
        <f>(Zestaw_6[[#This Row],[Rzeczywista Ilosc Produkcji]]-Zestaw_6[[#This Row],[Ilość defektów]])/(Zestaw_6[[#This Row],[Rzeczywista Ilosc Produkcji]]+1)</f>
        <v>0</v>
      </c>
      <c r="V441">
        <f>Zestaw_6[[#This Row],[D]]*Zestaw_6[[#This Row],[E]]*Zestaw_6[[#This Row],[J]]</f>
        <v>0</v>
      </c>
    </row>
    <row r="442" spans="1:22" x14ac:dyDescent="0.25">
      <c r="A442" t="s">
        <v>14</v>
      </c>
      <c r="B442" s="1">
        <v>44105</v>
      </c>
      <c r="C442">
        <v>2020</v>
      </c>
      <c r="D442">
        <v>10</v>
      </c>
      <c r="E442">
        <v>40</v>
      </c>
      <c r="F442">
        <v>24</v>
      </c>
      <c r="G442">
        <v>1000</v>
      </c>
      <c r="H442">
        <v>24000</v>
      </c>
      <c r="I442">
        <v>5.16</v>
      </c>
      <c r="J442">
        <v>5159</v>
      </c>
      <c r="K442">
        <v>0</v>
      </c>
      <c r="L442">
        <v>0</v>
      </c>
      <c r="M442">
        <v>17</v>
      </c>
      <c r="N442">
        <v>18.84</v>
      </c>
      <c r="O442">
        <f>Zestaw_6[[#This Row],[Rzeczywista Ilosc Produkcji]]-Zestaw_6[[#This Row],[Ilosc Produktow Prawidlowych]]</f>
        <v>0</v>
      </c>
      <c r="P442">
        <f>Zestaw_6[[#This Row],[Czas Naprawy]]/(Zestaw_6[[#This Row],[Ilosc Awarii]]+1)</f>
        <v>1.0466666666666666</v>
      </c>
      <c r="Q442">
        <f>(Zestaw_6[[#This Row],[Nominalny Czas Pracy]]-Zestaw_6[[#This Row],[Czas Naprawy]])/(Zestaw_6[[#This Row],[Ilosc Awarii]]+1)</f>
        <v>0.28666666666666668</v>
      </c>
      <c r="R442">
        <f>Zestaw_6[[#This Row],[MTTR]]+Zestaw_6[[#This Row],[MTTF]]</f>
        <v>1.3333333333333333</v>
      </c>
      <c r="S442">
        <f>(Zestaw_6[[#This Row],[Nominalny Czas Pracy]]-Zestaw_6[[#This Row],[Czas Naprawy]])/Zestaw_6[[#This Row],[Nominalny Czas Pracy]]</f>
        <v>0.215</v>
      </c>
      <c r="T442">
        <f>($AA$3*Zestaw_6[[#This Row],[Rzeczywista Ilosc Produkcji]])/(Zestaw_6[[#This Row],[Rzeczywisty Czas Pracy]]+1)</f>
        <v>0</v>
      </c>
      <c r="U442">
        <f>(Zestaw_6[[#This Row],[Rzeczywista Ilosc Produkcji]]-Zestaw_6[[#This Row],[Ilość defektów]])/(Zestaw_6[[#This Row],[Rzeczywista Ilosc Produkcji]]+1)</f>
        <v>0</v>
      </c>
      <c r="V442">
        <f>Zestaw_6[[#This Row],[D]]*Zestaw_6[[#This Row],[E]]*Zestaw_6[[#This Row],[J]]</f>
        <v>0</v>
      </c>
    </row>
    <row r="443" spans="1:22" x14ac:dyDescent="0.25">
      <c r="A443" t="s">
        <v>14</v>
      </c>
      <c r="B443" s="1">
        <v>44106</v>
      </c>
      <c r="C443">
        <v>2020</v>
      </c>
      <c r="D443">
        <v>10</v>
      </c>
      <c r="E443">
        <v>40</v>
      </c>
      <c r="F443">
        <v>24</v>
      </c>
      <c r="G443">
        <v>1000</v>
      </c>
      <c r="H443">
        <v>24000</v>
      </c>
      <c r="I443">
        <v>11.19</v>
      </c>
      <c r="J443">
        <v>11188</v>
      </c>
      <c r="K443">
        <v>11040</v>
      </c>
      <c r="L443">
        <v>7960</v>
      </c>
      <c r="M443">
        <v>13</v>
      </c>
      <c r="N443">
        <v>12.81</v>
      </c>
      <c r="O443">
        <f>Zestaw_6[[#This Row],[Rzeczywista Ilosc Produkcji]]-Zestaw_6[[#This Row],[Ilosc Produktow Prawidlowych]]</f>
        <v>3080</v>
      </c>
      <c r="P443">
        <f>Zestaw_6[[#This Row],[Czas Naprawy]]/(Zestaw_6[[#This Row],[Ilosc Awarii]]+1)</f>
        <v>0.91500000000000004</v>
      </c>
      <c r="Q443">
        <f>(Zestaw_6[[#This Row],[Nominalny Czas Pracy]]-Zestaw_6[[#This Row],[Czas Naprawy]])/(Zestaw_6[[#This Row],[Ilosc Awarii]]+1)</f>
        <v>0.79928571428571427</v>
      </c>
      <c r="R443">
        <f>Zestaw_6[[#This Row],[MTTR]]+Zestaw_6[[#This Row],[MTTF]]</f>
        <v>1.7142857142857144</v>
      </c>
      <c r="S443">
        <f>(Zestaw_6[[#This Row],[Nominalny Czas Pracy]]-Zestaw_6[[#This Row],[Czas Naprawy]])/Zestaw_6[[#This Row],[Nominalny Czas Pracy]]</f>
        <v>0.46625</v>
      </c>
      <c r="T443">
        <f>($AA$3*Zestaw_6[[#This Row],[Rzeczywista Ilosc Produkcji]])/(Zestaw_6[[#This Row],[Rzeczywisty Czas Pracy]]+1)</f>
        <v>0.9056603773584907</v>
      </c>
      <c r="U443">
        <f>(Zestaw_6[[#This Row],[Rzeczywista Ilosc Produkcji]]-Zestaw_6[[#This Row],[Ilość defektów]])/(Zestaw_6[[#This Row],[Rzeczywista Ilosc Produkcji]]+1)</f>
        <v>0.72094918938501951</v>
      </c>
      <c r="V443">
        <f>Zestaw_6[[#This Row],[D]]*Zestaw_6[[#This Row],[E]]*Zestaw_6[[#This Row],[J]]</f>
        <v>0.30443099732899509</v>
      </c>
    </row>
    <row r="444" spans="1:22" x14ac:dyDescent="0.25">
      <c r="A444" t="s">
        <v>14</v>
      </c>
      <c r="B444" s="1">
        <v>44109</v>
      </c>
      <c r="C444">
        <v>2020</v>
      </c>
      <c r="D444">
        <v>10</v>
      </c>
      <c r="E444">
        <v>41</v>
      </c>
      <c r="F444">
        <v>24</v>
      </c>
      <c r="G444">
        <v>1000</v>
      </c>
      <c r="H444">
        <v>24000</v>
      </c>
      <c r="I444">
        <v>5.63</v>
      </c>
      <c r="J444">
        <v>5627</v>
      </c>
      <c r="K444">
        <v>4506</v>
      </c>
      <c r="L444">
        <v>3620</v>
      </c>
      <c r="M444">
        <v>18</v>
      </c>
      <c r="N444">
        <v>18.37</v>
      </c>
      <c r="O444">
        <f>Zestaw_6[[#This Row],[Rzeczywista Ilosc Produkcji]]-Zestaw_6[[#This Row],[Ilosc Produktow Prawidlowych]]</f>
        <v>886</v>
      </c>
      <c r="P444">
        <f>Zestaw_6[[#This Row],[Czas Naprawy]]/(Zestaw_6[[#This Row],[Ilosc Awarii]]+1)</f>
        <v>0.96684210526315795</v>
      </c>
      <c r="Q444">
        <f>(Zestaw_6[[#This Row],[Nominalny Czas Pracy]]-Zestaw_6[[#This Row],[Czas Naprawy]])/(Zestaw_6[[#This Row],[Ilosc Awarii]]+1)</f>
        <v>0.29631578947368414</v>
      </c>
      <c r="R444">
        <f>Zestaw_6[[#This Row],[MTTR]]+Zestaw_6[[#This Row],[MTTF]]</f>
        <v>1.263157894736842</v>
      </c>
      <c r="S444">
        <f>(Zestaw_6[[#This Row],[Nominalny Czas Pracy]]-Zestaw_6[[#This Row],[Czas Naprawy]])/Zestaw_6[[#This Row],[Nominalny Czas Pracy]]</f>
        <v>0.23458333333333328</v>
      </c>
      <c r="T444">
        <f>($AA$3*Zestaw_6[[#This Row],[Rzeczywista Ilosc Produkcji]])/(Zestaw_6[[#This Row],[Rzeczywisty Czas Pracy]]+1)</f>
        <v>0.67963800904977378</v>
      </c>
      <c r="U444">
        <f>(Zestaw_6[[#This Row],[Rzeczywista Ilosc Produkcji]]-Zestaw_6[[#This Row],[Ilość defektów]])/(Zestaw_6[[#This Row],[Rzeczywista Ilosc Produkcji]]+1)</f>
        <v>0.80319502995340586</v>
      </c>
      <c r="V444">
        <f>Zestaw_6[[#This Row],[D]]*Zestaw_6[[#This Row],[E]]*Zestaw_6[[#This Row],[J]]</f>
        <v>0.12805478891391001</v>
      </c>
    </row>
    <row r="445" spans="1:22" x14ac:dyDescent="0.25">
      <c r="A445" t="s">
        <v>14</v>
      </c>
      <c r="B445" s="1">
        <v>44110</v>
      </c>
      <c r="C445">
        <v>2020</v>
      </c>
      <c r="D445">
        <v>10</v>
      </c>
      <c r="E445">
        <v>41</v>
      </c>
      <c r="F445">
        <v>24</v>
      </c>
      <c r="G445">
        <v>1000</v>
      </c>
      <c r="H445">
        <v>24000</v>
      </c>
      <c r="I445">
        <v>10.29</v>
      </c>
      <c r="J445">
        <v>10290</v>
      </c>
      <c r="K445">
        <v>6441</v>
      </c>
      <c r="L445">
        <v>6441</v>
      </c>
      <c r="M445">
        <v>13</v>
      </c>
      <c r="N445">
        <v>13.71</v>
      </c>
      <c r="O445">
        <f>Zestaw_6[[#This Row],[Rzeczywista Ilosc Produkcji]]-Zestaw_6[[#This Row],[Ilosc Produktow Prawidlowych]]</f>
        <v>0</v>
      </c>
      <c r="P445">
        <f>Zestaw_6[[#This Row],[Czas Naprawy]]/(Zestaw_6[[#This Row],[Ilosc Awarii]]+1)</f>
        <v>0.97928571428571431</v>
      </c>
      <c r="Q445">
        <f>(Zestaw_6[[#This Row],[Nominalny Czas Pracy]]-Zestaw_6[[#This Row],[Czas Naprawy]])/(Zestaw_6[[#This Row],[Ilosc Awarii]]+1)</f>
        <v>0.73499999999999999</v>
      </c>
      <c r="R445">
        <f>Zestaw_6[[#This Row],[MTTR]]+Zestaw_6[[#This Row],[MTTF]]</f>
        <v>1.7142857142857144</v>
      </c>
      <c r="S445">
        <f>(Zestaw_6[[#This Row],[Nominalny Czas Pracy]]-Zestaw_6[[#This Row],[Czas Naprawy]])/Zestaw_6[[#This Row],[Nominalny Czas Pracy]]</f>
        <v>0.42874999999999996</v>
      </c>
      <c r="T445">
        <f>($AA$3*Zestaw_6[[#This Row],[Rzeczywista Ilosc Produkcji]])/(Zestaw_6[[#This Row],[Rzeczywisty Czas Pracy]]+1)</f>
        <v>0.57050487156775909</v>
      </c>
      <c r="U445">
        <f>(Zestaw_6[[#This Row],[Rzeczywista Ilosc Produkcji]]-Zestaw_6[[#This Row],[Ilość defektów]])/(Zestaw_6[[#This Row],[Rzeczywista Ilosc Produkcji]]+1)</f>
        <v>0.99984476870537098</v>
      </c>
      <c r="V445">
        <f>Zestaw_6[[#This Row],[D]]*Zestaw_6[[#This Row],[E]]*Zestaw_6[[#This Row],[J]]</f>
        <v>0.24456599349472252</v>
      </c>
    </row>
    <row r="446" spans="1:22" x14ac:dyDescent="0.25">
      <c r="A446" t="s">
        <v>14</v>
      </c>
      <c r="B446" s="1">
        <v>44111</v>
      </c>
      <c r="C446">
        <v>2020</v>
      </c>
      <c r="D446">
        <v>10</v>
      </c>
      <c r="E446">
        <v>41</v>
      </c>
      <c r="F446">
        <v>24</v>
      </c>
      <c r="G446">
        <v>1000</v>
      </c>
      <c r="H446">
        <v>24000</v>
      </c>
      <c r="I446">
        <v>0</v>
      </c>
      <c r="J446">
        <v>0</v>
      </c>
      <c r="K446">
        <v>0</v>
      </c>
      <c r="L446">
        <v>0</v>
      </c>
      <c r="M446">
        <v>23</v>
      </c>
      <c r="N446">
        <v>24</v>
      </c>
      <c r="O446">
        <f>Zestaw_6[[#This Row],[Rzeczywista Ilosc Produkcji]]-Zestaw_6[[#This Row],[Ilosc Produktow Prawidlowych]]</f>
        <v>0</v>
      </c>
      <c r="P446">
        <f>Zestaw_6[[#This Row],[Czas Naprawy]]/(Zestaw_6[[#This Row],[Ilosc Awarii]]+1)</f>
        <v>1</v>
      </c>
      <c r="Q446">
        <f>(Zestaw_6[[#This Row],[Nominalny Czas Pracy]]-Zestaw_6[[#This Row],[Czas Naprawy]])/(Zestaw_6[[#This Row],[Ilosc Awarii]]+1)</f>
        <v>0</v>
      </c>
      <c r="R446">
        <f>Zestaw_6[[#This Row],[MTTR]]+Zestaw_6[[#This Row],[MTTF]]</f>
        <v>1</v>
      </c>
      <c r="S446">
        <f>(Zestaw_6[[#This Row],[Nominalny Czas Pracy]]-Zestaw_6[[#This Row],[Czas Naprawy]])/Zestaw_6[[#This Row],[Nominalny Czas Pracy]]</f>
        <v>0</v>
      </c>
      <c r="T446">
        <f>($AA$3*Zestaw_6[[#This Row],[Rzeczywista Ilosc Produkcji]])/(Zestaw_6[[#This Row],[Rzeczywisty Czas Pracy]]+1)</f>
        <v>0</v>
      </c>
      <c r="U446">
        <f>(Zestaw_6[[#This Row],[Rzeczywista Ilosc Produkcji]]-Zestaw_6[[#This Row],[Ilość defektów]])/(Zestaw_6[[#This Row],[Rzeczywista Ilosc Produkcji]]+1)</f>
        <v>0</v>
      </c>
      <c r="V446">
        <f>Zestaw_6[[#This Row],[D]]*Zestaw_6[[#This Row],[E]]*Zestaw_6[[#This Row],[J]]</f>
        <v>0</v>
      </c>
    </row>
    <row r="447" spans="1:22" x14ac:dyDescent="0.25">
      <c r="A447" t="s">
        <v>14</v>
      </c>
      <c r="B447" s="1">
        <v>44112</v>
      </c>
      <c r="C447">
        <v>2020</v>
      </c>
      <c r="D447">
        <v>10</v>
      </c>
      <c r="E447">
        <v>41</v>
      </c>
      <c r="F447">
        <v>24</v>
      </c>
      <c r="G447">
        <v>1000</v>
      </c>
      <c r="H447">
        <v>24000</v>
      </c>
      <c r="I447">
        <v>10.95</v>
      </c>
      <c r="J447">
        <v>10949</v>
      </c>
      <c r="K447">
        <v>7916</v>
      </c>
      <c r="L447">
        <v>7916</v>
      </c>
      <c r="M447">
        <v>13</v>
      </c>
      <c r="N447">
        <v>13.05</v>
      </c>
      <c r="O447">
        <f>Zestaw_6[[#This Row],[Rzeczywista Ilosc Produkcji]]-Zestaw_6[[#This Row],[Ilosc Produktow Prawidlowych]]</f>
        <v>0</v>
      </c>
      <c r="P447">
        <f>Zestaw_6[[#This Row],[Czas Naprawy]]/(Zestaw_6[[#This Row],[Ilosc Awarii]]+1)</f>
        <v>0.93214285714285716</v>
      </c>
      <c r="Q447">
        <f>(Zestaw_6[[#This Row],[Nominalny Czas Pracy]]-Zestaw_6[[#This Row],[Czas Naprawy]])/(Zestaw_6[[#This Row],[Ilosc Awarii]]+1)</f>
        <v>0.78214285714285714</v>
      </c>
      <c r="R447">
        <f>Zestaw_6[[#This Row],[MTTR]]+Zestaw_6[[#This Row],[MTTF]]</f>
        <v>1.7142857142857144</v>
      </c>
      <c r="S447">
        <f>(Zestaw_6[[#This Row],[Nominalny Czas Pracy]]-Zestaw_6[[#This Row],[Czas Naprawy]])/Zestaw_6[[#This Row],[Nominalny Czas Pracy]]</f>
        <v>0.45624999999999999</v>
      </c>
      <c r="T447">
        <f>($AA$3*Zestaw_6[[#This Row],[Rzeczywista Ilosc Produkcji]])/(Zestaw_6[[#This Row],[Rzeczywisty Czas Pracy]]+1)</f>
        <v>0.66242677824267793</v>
      </c>
      <c r="U447">
        <f>(Zestaw_6[[#This Row],[Rzeczywista Ilosc Produkcji]]-Zestaw_6[[#This Row],[Ilość defektów]])/(Zestaw_6[[#This Row],[Rzeczywista Ilosc Produkcji]]+1)</f>
        <v>0.99987368952886191</v>
      </c>
      <c r="V447">
        <f>Zestaw_6[[#This Row],[D]]*Zestaw_6[[#This Row],[E]]*Zestaw_6[[#This Row],[J]]</f>
        <v>0.30219404247942699</v>
      </c>
    </row>
    <row r="448" spans="1:22" x14ac:dyDescent="0.25">
      <c r="A448" t="s">
        <v>14</v>
      </c>
      <c r="B448" s="1">
        <v>44113</v>
      </c>
      <c r="C448">
        <v>2020</v>
      </c>
      <c r="D448">
        <v>10</v>
      </c>
      <c r="E448">
        <v>41</v>
      </c>
      <c r="F448">
        <v>24</v>
      </c>
      <c r="G448">
        <v>1000</v>
      </c>
      <c r="H448">
        <v>24000</v>
      </c>
      <c r="I448">
        <v>0</v>
      </c>
      <c r="J448">
        <v>0</v>
      </c>
      <c r="K448">
        <v>0</v>
      </c>
      <c r="L448">
        <v>0</v>
      </c>
      <c r="M448">
        <v>22</v>
      </c>
      <c r="N448">
        <v>24</v>
      </c>
      <c r="O448">
        <f>Zestaw_6[[#This Row],[Rzeczywista Ilosc Produkcji]]-Zestaw_6[[#This Row],[Ilosc Produktow Prawidlowych]]</f>
        <v>0</v>
      </c>
      <c r="P448">
        <f>Zestaw_6[[#This Row],[Czas Naprawy]]/(Zestaw_6[[#This Row],[Ilosc Awarii]]+1)</f>
        <v>1.0434782608695652</v>
      </c>
      <c r="Q448">
        <f>(Zestaw_6[[#This Row],[Nominalny Czas Pracy]]-Zestaw_6[[#This Row],[Czas Naprawy]])/(Zestaw_6[[#This Row],[Ilosc Awarii]]+1)</f>
        <v>0</v>
      </c>
      <c r="R448">
        <f>Zestaw_6[[#This Row],[MTTR]]+Zestaw_6[[#This Row],[MTTF]]</f>
        <v>1.0434782608695652</v>
      </c>
      <c r="S448">
        <f>(Zestaw_6[[#This Row],[Nominalny Czas Pracy]]-Zestaw_6[[#This Row],[Czas Naprawy]])/Zestaw_6[[#This Row],[Nominalny Czas Pracy]]</f>
        <v>0</v>
      </c>
      <c r="T448">
        <f>($AA$3*Zestaw_6[[#This Row],[Rzeczywista Ilosc Produkcji]])/(Zestaw_6[[#This Row],[Rzeczywisty Czas Pracy]]+1)</f>
        <v>0</v>
      </c>
      <c r="U448">
        <f>(Zestaw_6[[#This Row],[Rzeczywista Ilosc Produkcji]]-Zestaw_6[[#This Row],[Ilość defektów]])/(Zestaw_6[[#This Row],[Rzeczywista Ilosc Produkcji]]+1)</f>
        <v>0</v>
      </c>
      <c r="V448">
        <f>Zestaw_6[[#This Row],[D]]*Zestaw_6[[#This Row],[E]]*Zestaw_6[[#This Row],[J]]</f>
        <v>0</v>
      </c>
    </row>
    <row r="449" spans="1:22" x14ac:dyDescent="0.25">
      <c r="A449" t="s">
        <v>14</v>
      </c>
      <c r="B449" s="1">
        <v>44116</v>
      </c>
      <c r="C449">
        <v>2020</v>
      </c>
      <c r="D449">
        <v>10</v>
      </c>
      <c r="E449">
        <v>42</v>
      </c>
      <c r="F449">
        <v>24</v>
      </c>
      <c r="G449">
        <v>1000</v>
      </c>
      <c r="H449">
        <v>24000</v>
      </c>
      <c r="I449">
        <v>8.66</v>
      </c>
      <c r="J449">
        <v>8659</v>
      </c>
      <c r="K449">
        <v>8659</v>
      </c>
      <c r="L449">
        <v>8659</v>
      </c>
      <c r="M449">
        <v>14</v>
      </c>
      <c r="N449">
        <v>15.34</v>
      </c>
      <c r="O449">
        <f>Zestaw_6[[#This Row],[Rzeczywista Ilosc Produkcji]]-Zestaw_6[[#This Row],[Ilosc Produktow Prawidlowych]]</f>
        <v>0</v>
      </c>
      <c r="P449">
        <f>Zestaw_6[[#This Row],[Czas Naprawy]]/(Zestaw_6[[#This Row],[Ilosc Awarii]]+1)</f>
        <v>1.0226666666666666</v>
      </c>
      <c r="Q449">
        <f>(Zestaw_6[[#This Row],[Nominalny Czas Pracy]]-Zestaw_6[[#This Row],[Czas Naprawy]])/(Zestaw_6[[#This Row],[Ilosc Awarii]]+1)</f>
        <v>0.57733333333333337</v>
      </c>
      <c r="R449">
        <f>Zestaw_6[[#This Row],[MTTR]]+Zestaw_6[[#This Row],[MTTF]]</f>
        <v>1.6</v>
      </c>
      <c r="S449">
        <f>(Zestaw_6[[#This Row],[Nominalny Czas Pracy]]-Zestaw_6[[#This Row],[Czas Naprawy]])/Zestaw_6[[#This Row],[Nominalny Czas Pracy]]</f>
        <v>0.36083333333333334</v>
      </c>
      <c r="T449">
        <f>($AA$3*Zestaw_6[[#This Row],[Rzeczywista Ilosc Produkcji]])/(Zestaw_6[[#This Row],[Rzeczywisty Czas Pracy]]+1)</f>
        <v>0.8963768115942029</v>
      </c>
      <c r="U449">
        <f>(Zestaw_6[[#This Row],[Rzeczywista Ilosc Produkcji]]-Zestaw_6[[#This Row],[Ilość defektów]])/(Zestaw_6[[#This Row],[Rzeczywista Ilosc Produkcji]]+1)</f>
        <v>0.99988452655889148</v>
      </c>
      <c r="V449">
        <f>Zestaw_6[[#This Row],[D]]*Zestaw_6[[#This Row],[E]]*Zestaw_6[[#This Row],[J]]</f>
        <v>0.32340528381642514</v>
      </c>
    </row>
    <row r="450" spans="1:22" x14ac:dyDescent="0.25">
      <c r="A450" t="s">
        <v>14</v>
      </c>
      <c r="B450" s="1">
        <v>44117</v>
      </c>
      <c r="C450">
        <v>2020</v>
      </c>
      <c r="D450">
        <v>10</v>
      </c>
      <c r="E450">
        <v>42</v>
      </c>
      <c r="F450">
        <v>24</v>
      </c>
      <c r="G450">
        <v>1000</v>
      </c>
      <c r="H450">
        <v>24000</v>
      </c>
      <c r="I450">
        <v>9.82</v>
      </c>
      <c r="J450">
        <v>9822</v>
      </c>
      <c r="K450">
        <v>8264</v>
      </c>
      <c r="L450">
        <v>6558</v>
      </c>
      <c r="M450">
        <v>13</v>
      </c>
      <c r="N450">
        <v>14.18</v>
      </c>
      <c r="O450">
        <f>Zestaw_6[[#This Row],[Rzeczywista Ilosc Produkcji]]-Zestaw_6[[#This Row],[Ilosc Produktow Prawidlowych]]</f>
        <v>1706</v>
      </c>
      <c r="P450">
        <f>Zestaw_6[[#This Row],[Czas Naprawy]]/(Zestaw_6[[#This Row],[Ilosc Awarii]]+1)</f>
        <v>1.0128571428571429</v>
      </c>
      <c r="Q450">
        <f>(Zestaw_6[[#This Row],[Nominalny Czas Pracy]]-Zestaw_6[[#This Row],[Czas Naprawy]])/(Zestaw_6[[#This Row],[Ilosc Awarii]]+1)</f>
        <v>0.7014285714285714</v>
      </c>
      <c r="R450">
        <f>Zestaw_6[[#This Row],[MTTR]]+Zestaw_6[[#This Row],[MTTF]]</f>
        <v>1.7142857142857144</v>
      </c>
      <c r="S450">
        <f>(Zestaw_6[[#This Row],[Nominalny Czas Pracy]]-Zestaw_6[[#This Row],[Czas Naprawy]])/Zestaw_6[[#This Row],[Nominalny Czas Pracy]]</f>
        <v>0.40916666666666668</v>
      </c>
      <c r="T450">
        <f>($AA$3*Zestaw_6[[#This Row],[Rzeczywista Ilosc Produkcji]])/(Zestaw_6[[#This Row],[Rzeczywisty Czas Pracy]]+1)</f>
        <v>0.76377079482439914</v>
      </c>
      <c r="U450">
        <f>(Zestaw_6[[#This Row],[Rzeczywista Ilosc Produkcji]]-Zestaw_6[[#This Row],[Ilość defektów]])/(Zestaw_6[[#This Row],[Rzeczywista Ilosc Produkcji]]+1)</f>
        <v>0.7934664246823957</v>
      </c>
      <c r="V450">
        <f>Zestaw_6[[#This Row],[D]]*Zestaw_6[[#This Row],[E]]*Zestaw_6[[#This Row],[J]]</f>
        <v>0.24796583548871537</v>
      </c>
    </row>
    <row r="451" spans="1:22" x14ac:dyDescent="0.25">
      <c r="A451" t="s">
        <v>14</v>
      </c>
      <c r="B451" s="1">
        <v>44118</v>
      </c>
      <c r="C451">
        <v>2020</v>
      </c>
      <c r="D451">
        <v>10</v>
      </c>
      <c r="E451">
        <v>42</v>
      </c>
      <c r="F451">
        <v>24</v>
      </c>
      <c r="G451">
        <v>1000</v>
      </c>
      <c r="H451">
        <v>24000</v>
      </c>
      <c r="I451">
        <v>9.89</v>
      </c>
      <c r="J451">
        <v>9885</v>
      </c>
      <c r="K451">
        <v>8106</v>
      </c>
      <c r="L451">
        <v>6042</v>
      </c>
      <c r="M451">
        <v>14</v>
      </c>
      <c r="N451">
        <v>14.11</v>
      </c>
      <c r="O451">
        <f>Zestaw_6[[#This Row],[Rzeczywista Ilosc Produkcji]]-Zestaw_6[[#This Row],[Ilosc Produktow Prawidlowych]]</f>
        <v>2064</v>
      </c>
      <c r="P451">
        <f>Zestaw_6[[#This Row],[Czas Naprawy]]/(Zestaw_6[[#This Row],[Ilosc Awarii]]+1)</f>
        <v>0.94066666666666665</v>
      </c>
      <c r="Q451">
        <f>(Zestaw_6[[#This Row],[Nominalny Czas Pracy]]-Zestaw_6[[#This Row],[Czas Naprawy]])/(Zestaw_6[[#This Row],[Ilosc Awarii]]+1)</f>
        <v>0.65933333333333333</v>
      </c>
      <c r="R451">
        <f>Zestaw_6[[#This Row],[MTTR]]+Zestaw_6[[#This Row],[MTTF]]</f>
        <v>1.6</v>
      </c>
      <c r="S451">
        <f>(Zestaw_6[[#This Row],[Nominalny Czas Pracy]]-Zestaw_6[[#This Row],[Czas Naprawy]])/Zestaw_6[[#This Row],[Nominalny Czas Pracy]]</f>
        <v>0.41208333333333336</v>
      </c>
      <c r="T451">
        <f>($AA$3*Zestaw_6[[#This Row],[Rzeczywista Ilosc Produkcji]])/(Zestaw_6[[#This Row],[Rzeczywisty Czas Pracy]]+1)</f>
        <v>0.74435261707988976</v>
      </c>
      <c r="U451">
        <f>(Zestaw_6[[#This Row],[Rzeczywista Ilosc Produkcji]]-Zestaw_6[[#This Row],[Ilość defektów]])/(Zestaw_6[[#This Row],[Rzeczywista Ilosc Produkcji]]+1)</f>
        <v>0.74528185518687551</v>
      </c>
      <c r="V451">
        <f>Zestaw_6[[#This Row],[D]]*Zestaw_6[[#This Row],[E]]*Zestaw_6[[#This Row],[J]]</f>
        <v>0.22860425911559609</v>
      </c>
    </row>
    <row r="452" spans="1:22" x14ac:dyDescent="0.25">
      <c r="A452" t="s">
        <v>14</v>
      </c>
      <c r="B452" s="1">
        <v>44119</v>
      </c>
      <c r="C452">
        <v>2020</v>
      </c>
      <c r="D452">
        <v>10</v>
      </c>
      <c r="E452">
        <v>42</v>
      </c>
      <c r="F452">
        <v>24</v>
      </c>
      <c r="G452">
        <v>1000</v>
      </c>
      <c r="H452">
        <v>24000</v>
      </c>
      <c r="I452">
        <v>14.22</v>
      </c>
      <c r="J452">
        <v>14223</v>
      </c>
      <c r="K452">
        <v>9994</v>
      </c>
      <c r="L452">
        <v>8547</v>
      </c>
      <c r="M452">
        <v>9</v>
      </c>
      <c r="N452">
        <v>9.7799999999999994</v>
      </c>
      <c r="O452">
        <f>Zestaw_6[[#This Row],[Rzeczywista Ilosc Produkcji]]-Zestaw_6[[#This Row],[Ilosc Produktow Prawidlowych]]</f>
        <v>1447</v>
      </c>
      <c r="P452">
        <f>Zestaw_6[[#This Row],[Czas Naprawy]]/(Zestaw_6[[#This Row],[Ilosc Awarii]]+1)</f>
        <v>0.97799999999999998</v>
      </c>
      <c r="Q452">
        <f>(Zestaw_6[[#This Row],[Nominalny Czas Pracy]]-Zestaw_6[[#This Row],[Czas Naprawy]])/(Zestaw_6[[#This Row],[Ilosc Awarii]]+1)</f>
        <v>1.4220000000000002</v>
      </c>
      <c r="R452">
        <f>Zestaw_6[[#This Row],[MTTR]]+Zestaw_6[[#This Row],[MTTF]]</f>
        <v>2.4000000000000004</v>
      </c>
      <c r="S452">
        <f>(Zestaw_6[[#This Row],[Nominalny Czas Pracy]]-Zestaw_6[[#This Row],[Czas Naprawy]])/Zestaw_6[[#This Row],[Nominalny Czas Pracy]]</f>
        <v>0.59250000000000003</v>
      </c>
      <c r="T452">
        <f>($AA$3*Zestaw_6[[#This Row],[Rzeczywista Ilosc Produkcji]])/(Zestaw_6[[#This Row],[Rzeczywisty Czas Pracy]]+1)</f>
        <v>0.65663600525624177</v>
      </c>
      <c r="U452">
        <f>(Zestaw_6[[#This Row],[Rzeczywista Ilosc Produkcji]]-Zestaw_6[[#This Row],[Ilość defektów]])/(Zestaw_6[[#This Row],[Rzeczywista Ilosc Produkcji]]+1)</f>
        <v>0.85512756378189092</v>
      </c>
      <c r="V452">
        <f>Zestaw_6[[#This Row],[D]]*Zestaw_6[[#This Row],[E]]*Zestaw_6[[#This Row],[J]]</f>
        <v>0.33269322187374895</v>
      </c>
    </row>
    <row r="453" spans="1:22" x14ac:dyDescent="0.25">
      <c r="A453" t="s">
        <v>14</v>
      </c>
      <c r="B453" s="1">
        <v>44120</v>
      </c>
      <c r="C453">
        <v>2020</v>
      </c>
      <c r="D453">
        <v>10</v>
      </c>
      <c r="E453">
        <v>42</v>
      </c>
      <c r="F453">
        <v>24</v>
      </c>
      <c r="G453">
        <v>1000</v>
      </c>
      <c r="H453">
        <v>24000</v>
      </c>
      <c r="I453">
        <v>7.09</v>
      </c>
      <c r="J453">
        <v>7086</v>
      </c>
      <c r="K453">
        <v>6807</v>
      </c>
      <c r="L453">
        <v>5104</v>
      </c>
      <c r="M453">
        <v>16</v>
      </c>
      <c r="N453">
        <v>16.91</v>
      </c>
      <c r="O453">
        <f>Zestaw_6[[#This Row],[Rzeczywista Ilosc Produkcji]]-Zestaw_6[[#This Row],[Ilosc Produktow Prawidlowych]]</f>
        <v>1703</v>
      </c>
      <c r="P453">
        <f>Zestaw_6[[#This Row],[Czas Naprawy]]/(Zestaw_6[[#This Row],[Ilosc Awarii]]+1)</f>
        <v>0.99470588235294122</v>
      </c>
      <c r="Q453">
        <f>(Zestaw_6[[#This Row],[Nominalny Czas Pracy]]-Zestaw_6[[#This Row],[Czas Naprawy]])/(Zestaw_6[[#This Row],[Ilosc Awarii]]+1)</f>
        <v>0.41705882352941176</v>
      </c>
      <c r="R453">
        <f>Zestaw_6[[#This Row],[MTTR]]+Zestaw_6[[#This Row],[MTTF]]</f>
        <v>1.411764705882353</v>
      </c>
      <c r="S453">
        <f>(Zestaw_6[[#This Row],[Nominalny Czas Pracy]]-Zestaw_6[[#This Row],[Czas Naprawy]])/Zestaw_6[[#This Row],[Nominalny Czas Pracy]]</f>
        <v>0.29541666666666666</v>
      </c>
      <c r="T453">
        <f>($AA$3*Zestaw_6[[#This Row],[Rzeczywista Ilosc Produkcji]])/(Zestaw_6[[#This Row],[Rzeczywisty Czas Pracy]]+1)</f>
        <v>0.84140914709517933</v>
      </c>
      <c r="U453">
        <f>(Zestaw_6[[#This Row],[Rzeczywista Ilosc Produkcji]]-Zestaw_6[[#This Row],[Ilość defektów]])/(Zestaw_6[[#This Row],[Rzeczywista Ilosc Produkcji]]+1)</f>
        <v>0.74970622796709752</v>
      </c>
      <c r="V453">
        <f>Zestaw_6[[#This Row],[D]]*Zestaw_6[[#This Row],[E]]*Zestaw_6[[#This Row],[J]]</f>
        <v>0.18635169233026222</v>
      </c>
    </row>
    <row r="454" spans="1:22" x14ac:dyDescent="0.25">
      <c r="A454" t="s">
        <v>14</v>
      </c>
      <c r="B454" s="1">
        <v>44123</v>
      </c>
      <c r="C454">
        <v>2020</v>
      </c>
      <c r="D454">
        <v>10</v>
      </c>
      <c r="E454">
        <v>43</v>
      </c>
      <c r="F454">
        <v>24</v>
      </c>
      <c r="G454">
        <v>1000</v>
      </c>
      <c r="H454">
        <v>24000</v>
      </c>
      <c r="I454">
        <v>9.35</v>
      </c>
      <c r="J454">
        <v>9350</v>
      </c>
      <c r="K454">
        <v>6462</v>
      </c>
      <c r="L454">
        <v>4953</v>
      </c>
      <c r="M454">
        <v>14</v>
      </c>
      <c r="N454">
        <v>14.65</v>
      </c>
      <c r="O454">
        <f>Zestaw_6[[#This Row],[Rzeczywista Ilosc Produkcji]]-Zestaw_6[[#This Row],[Ilosc Produktow Prawidlowych]]</f>
        <v>1509</v>
      </c>
      <c r="P454">
        <f>Zestaw_6[[#This Row],[Czas Naprawy]]/(Zestaw_6[[#This Row],[Ilosc Awarii]]+1)</f>
        <v>0.97666666666666668</v>
      </c>
      <c r="Q454">
        <f>(Zestaw_6[[#This Row],[Nominalny Czas Pracy]]-Zestaw_6[[#This Row],[Czas Naprawy]])/(Zestaw_6[[#This Row],[Ilosc Awarii]]+1)</f>
        <v>0.62333333333333329</v>
      </c>
      <c r="R454">
        <f>Zestaw_6[[#This Row],[MTTR]]+Zestaw_6[[#This Row],[MTTF]]</f>
        <v>1.6</v>
      </c>
      <c r="S454">
        <f>(Zestaw_6[[#This Row],[Nominalny Czas Pracy]]-Zestaw_6[[#This Row],[Czas Naprawy]])/Zestaw_6[[#This Row],[Nominalny Czas Pracy]]</f>
        <v>0.38958333333333334</v>
      </c>
      <c r="T454">
        <f>($AA$3*Zestaw_6[[#This Row],[Rzeczywista Ilosc Produkcji]])/(Zestaw_6[[#This Row],[Rzeczywisty Czas Pracy]]+1)</f>
        <v>0.62434782608695649</v>
      </c>
      <c r="U454">
        <f>(Zestaw_6[[#This Row],[Rzeczywista Ilosc Produkcji]]-Zestaw_6[[#This Row],[Ilość defektów]])/(Zestaw_6[[#This Row],[Rzeczywista Ilosc Produkcji]]+1)</f>
        <v>0.76636237041621535</v>
      </c>
      <c r="V454">
        <f>Zestaw_6[[#This Row],[D]]*Zestaw_6[[#This Row],[E]]*Zestaw_6[[#This Row],[J]]</f>
        <v>0.18640653990272385</v>
      </c>
    </row>
    <row r="455" spans="1:22" x14ac:dyDescent="0.25">
      <c r="A455" t="s">
        <v>14</v>
      </c>
      <c r="B455" s="1">
        <v>44124</v>
      </c>
      <c r="C455">
        <v>2020</v>
      </c>
      <c r="D455">
        <v>10</v>
      </c>
      <c r="E455">
        <v>43</v>
      </c>
      <c r="F455">
        <v>24</v>
      </c>
      <c r="G455">
        <v>1000</v>
      </c>
      <c r="H455">
        <v>24000</v>
      </c>
      <c r="I455">
        <v>7.25</v>
      </c>
      <c r="J455">
        <v>7255</v>
      </c>
      <c r="K455">
        <v>7034</v>
      </c>
      <c r="L455">
        <v>6134</v>
      </c>
      <c r="M455">
        <v>17</v>
      </c>
      <c r="N455">
        <v>16.75</v>
      </c>
      <c r="O455">
        <f>Zestaw_6[[#This Row],[Rzeczywista Ilosc Produkcji]]-Zestaw_6[[#This Row],[Ilosc Produktow Prawidlowych]]</f>
        <v>900</v>
      </c>
      <c r="P455">
        <f>Zestaw_6[[#This Row],[Czas Naprawy]]/(Zestaw_6[[#This Row],[Ilosc Awarii]]+1)</f>
        <v>0.93055555555555558</v>
      </c>
      <c r="Q455">
        <f>(Zestaw_6[[#This Row],[Nominalny Czas Pracy]]-Zestaw_6[[#This Row],[Czas Naprawy]])/(Zestaw_6[[#This Row],[Ilosc Awarii]]+1)</f>
        <v>0.40277777777777779</v>
      </c>
      <c r="R455">
        <f>Zestaw_6[[#This Row],[MTTR]]+Zestaw_6[[#This Row],[MTTF]]</f>
        <v>1.3333333333333335</v>
      </c>
      <c r="S455">
        <f>(Zestaw_6[[#This Row],[Nominalny Czas Pracy]]-Zestaw_6[[#This Row],[Czas Naprawy]])/Zestaw_6[[#This Row],[Nominalny Czas Pracy]]</f>
        <v>0.30208333333333331</v>
      </c>
      <c r="T455">
        <f>($AA$3*Zestaw_6[[#This Row],[Rzeczywista Ilosc Produkcji]])/(Zestaw_6[[#This Row],[Rzeczywisty Czas Pracy]]+1)</f>
        <v>0.85260606060606059</v>
      </c>
      <c r="U455">
        <f>(Zestaw_6[[#This Row],[Rzeczywista Ilosc Produkcji]]-Zestaw_6[[#This Row],[Ilość defektów]])/(Zestaw_6[[#This Row],[Rzeczywista Ilosc Produkcji]]+1)</f>
        <v>0.87192608386638237</v>
      </c>
      <c r="V455">
        <f>Zestaw_6[[#This Row],[D]]*Zestaw_6[[#This Row],[E]]*Zestaw_6[[#This Row],[J]]</f>
        <v>0.22457160876713114</v>
      </c>
    </row>
    <row r="456" spans="1:22" x14ac:dyDescent="0.25">
      <c r="A456" t="s">
        <v>14</v>
      </c>
      <c r="B456" s="1">
        <v>44125</v>
      </c>
      <c r="C456">
        <v>2020</v>
      </c>
      <c r="D456">
        <v>10</v>
      </c>
      <c r="E456">
        <v>43</v>
      </c>
      <c r="F456">
        <v>24</v>
      </c>
      <c r="G456">
        <v>1000</v>
      </c>
      <c r="H456">
        <v>24000</v>
      </c>
      <c r="I456">
        <v>6.54</v>
      </c>
      <c r="J456">
        <v>6542</v>
      </c>
      <c r="K456">
        <v>4261</v>
      </c>
      <c r="L456">
        <v>4261</v>
      </c>
      <c r="M456">
        <v>17</v>
      </c>
      <c r="N456">
        <v>17.46</v>
      </c>
      <c r="O456">
        <f>Zestaw_6[[#This Row],[Rzeczywista Ilosc Produkcji]]-Zestaw_6[[#This Row],[Ilosc Produktow Prawidlowych]]</f>
        <v>0</v>
      </c>
      <c r="P456">
        <f>Zestaw_6[[#This Row],[Czas Naprawy]]/(Zestaw_6[[#This Row],[Ilosc Awarii]]+1)</f>
        <v>0.97000000000000008</v>
      </c>
      <c r="Q456">
        <f>(Zestaw_6[[#This Row],[Nominalny Czas Pracy]]-Zestaw_6[[#This Row],[Czas Naprawy]])/(Zestaw_6[[#This Row],[Ilosc Awarii]]+1)</f>
        <v>0.36333333333333329</v>
      </c>
      <c r="R456">
        <f>Zestaw_6[[#This Row],[MTTR]]+Zestaw_6[[#This Row],[MTTF]]</f>
        <v>1.3333333333333335</v>
      </c>
      <c r="S456">
        <f>(Zestaw_6[[#This Row],[Nominalny Czas Pracy]]-Zestaw_6[[#This Row],[Czas Naprawy]])/Zestaw_6[[#This Row],[Nominalny Czas Pracy]]</f>
        <v>0.27249999999999996</v>
      </c>
      <c r="T456">
        <f>($AA$3*Zestaw_6[[#This Row],[Rzeczywista Ilosc Produkcji]])/(Zestaw_6[[#This Row],[Rzeczywisty Czas Pracy]]+1)</f>
        <v>0.5651193633952255</v>
      </c>
      <c r="U456">
        <f>(Zestaw_6[[#This Row],[Rzeczywista Ilosc Produkcji]]-Zestaw_6[[#This Row],[Ilość defektów]])/(Zestaw_6[[#This Row],[Rzeczywista Ilosc Produkcji]]+1)</f>
        <v>0.99976536837165653</v>
      </c>
      <c r="V456">
        <f>Zestaw_6[[#This Row],[D]]*Zestaw_6[[#This Row],[E]]*Zestaw_6[[#This Row],[J]]</f>
        <v>0.15395889442136851</v>
      </c>
    </row>
    <row r="457" spans="1:22" x14ac:dyDescent="0.25">
      <c r="A457" t="s">
        <v>14</v>
      </c>
      <c r="B457" s="1">
        <v>44126</v>
      </c>
      <c r="C457">
        <v>2020</v>
      </c>
      <c r="D457">
        <v>10</v>
      </c>
      <c r="E457">
        <v>43</v>
      </c>
      <c r="F457">
        <v>24</v>
      </c>
      <c r="G457">
        <v>1000</v>
      </c>
      <c r="H457">
        <v>24000</v>
      </c>
      <c r="I457">
        <v>14.16</v>
      </c>
      <c r="J457">
        <v>14163</v>
      </c>
      <c r="K457">
        <v>12703</v>
      </c>
      <c r="L457">
        <v>10666</v>
      </c>
      <c r="M457">
        <v>9</v>
      </c>
      <c r="N457">
        <v>9.84</v>
      </c>
      <c r="O457">
        <f>Zestaw_6[[#This Row],[Rzeczywista Ilosc Produkcji]]-Zestaw_6[[#This Row],[Ilosc Produktow Prawidlowych]]</f>
        <v>2037</v>
      </c>
      <c r="P457">
        <f>Zestaw_6[[#This Row],[Czas Naprawy]]/(Zestaw_6[[#This Row],[Ilosc Awarii]]+1)</f>
        <v>0.98399999999999999</v>
      </c>
      <c r="Q457">
        <f>(Zestaw_6[[#This Row],[Nominalny Czas Pracy]]-Zestaw_6[[#This Row],[Czas Naprawy]])/(Zestaw_6[[#This Row],[Ilosc Awarii]]+1)</f>
        <v>1.4159999999999999</v>
      </c>
      <c r="R457">
        <f>Zestaw_6[[#This Row],[MTTR]]+Zestaw_6[[#This Row],[MTTF]]</f>
        <v>2.4</v>
      </c>
      <c r="S457">
        <f>(Zestaw_6[[#This Row],[Nominalny Czas Pracy]]-Zestaw_6[[#This Row],[Czas Naprawy]])/Zestaw_6[[#This Row],[Nominalny Czas Pracy]]</f>
        <v>0.59</v>
      </c>
      <c r="T457">
        <f>($AA$3*Zestaw_6[[#This Row],[Rzeczywista Ilosc Produkcji]])/(Zestaw_6[[#This Row],[Rzeczywisty Czas Pracy]]+1)</f>
        <v>0.83792875989445903</v>
      </c>
      <c r="U457">
        <f>(Zestaw_6[[#This Row],[Rzeczywista Ilosc Produkcji]]-Zestaw_6[[#This Row],[Ilość defektów]])/(Zestaw_6[[#This Row],[Rzeczywista Ilosc Produkcji]]+1)</f>
        <v>0.8395780856423174</v>
      </c>
      <c r="V457">
        <f>Zestaw_6[[#This Row],[D]]*Zestaw_6[[#This Row],[E]]*Zestaw_6[[#This Row],[J]]</f>
        <v>0.41506890824073023</v>
      </c>
    </row>
    <row r="458" spans="1:22" x14ac:dyDescent="0.25">
      <c r="A458" t="s">
        <v>14</v>
      </c>
      <c r="B458" s="1">
        <v>44127</v>
      </c>
      <c r="C458">
        <v>2020</v>
      </c>
      <c r="D458">
        <v>10</v>
      </c>
      <c r="E458">
        <v>43</v>
      </c>
      <c r="F458">
        <v>24</v>
      </c>
      <c r="G458">
        <v>1000</v>
      </c>
      <c r="H458">
        <v>24000</v>
      </c>
      <c r="I458">
        <v>5.1100000000000003</v>
      </c>
      <c r="J458">
        <v>5115</v>
      </c>
      <c r="K458">
        <v>0</v>
      </c>
      <c r="L458">
        <v>0</v>
      </c>
      <c r="M458">
        <v>18</v>
      </c>
      <c r="N458">
        <v>18.89</v>
      </c>
      <c r="O458">
        <f>Zestaw_6[[#This Row],[Rzeczywista Ilosc Produkcji]]-Zestaw_6[[#This Row],[Ilosc Produktow Prawidlowych]]</f>
        <v>0</v>
      </c>
      <c r="P458">
        <f>Zestaw_6[[#This Row],[Czas Naprawy]]/(Zestaw_6[[#This Row],[Ilosc Awarii]]+1)</f>
        <v>0.99421052631578954</v>
      </c>
      <c r="Q458">
        <f>(Zestaw_6[[#This Row],[Nominalny Czas Pracy]]-Zestaw_6[[#This Row],[Czas Naprawy]])/(Zestaw_6[[#This Row],[Ilosc Awarii]]+1)</f>
        <v>0.2689473684210526</v>
      </c>
      <c r="R458">
        <f>Zestaw_6[[#This Row],[MTTR]]+Zestaw_6[[#This Row],[MTTF]]</f>
        <v>1.263157894736842</v>
      </c>
      <c r="S458">
        <f>(Zestaw_6[[#This Row],[Nominalny Czas Pracy]]-Zestaw_6[[#This Row],[Czas Naprawy]])/Zestaw_6[[#This Row],[Nominalny Czas Pracy]]</f>
        <v>0.21291666666666664</v>
      </c>
      <c r="T458">
        <f>($AA$3*Zestaw_6[[#This Row],[Rzeczywista Ilosc Produkcji]])/(Zestaw_6[[#This Row],[Rzeczywisty Czas Pracy]]+1)</f>
        <v>0</v>
      </c>
      <c r="U458">
        <f>(Zestaw_6[[#This Row],[Rzeczywista Ilosc Produkcji]]-Zestaw_6[[#This Row],[Ilość defektów]])/(Zestaw_6[[#This Row],[Rzeczywista Ilosc Produkcji]]+1)</f>
        <v>0</v>
      </c>
      <c r="V458">
        <f>Zestaw_6[[#This Row],[D]]*Zestaw_6[[#This Row],[E]]*Zestaw_6[[#This Row],[J]]</f>
        <v>0</v>
      </c>
    </row>
    <row r="459" spans="1:22" x14ac:dyDescent="0.25">
      <c r="A459" t="s">
        <v>14</v>
      </c>
      <c r="B459" s="1">
        <v>44130</v>
      </c>
      <c r="C459">
        <v>2020</v>
      </c>
      <c r="D459">
        <v>10</v>
      </c>
      <c r="E459">
        <v>44</v>
      </c>
      <c r="F459">
        <v>24</v>
      </c>
      <c r="G459">
        <v>1000</v>
      </c>
      <c r="H459">
        <v>24000</v>
      </c>
      <c r="I459">
        <v>0</v>
      </c>
      <c r="J459">
        <v>0</v>
      </c>
      <c r="K459">
        <v>0</v>
      </c>
      <c r="L459">
        <v>0</v>
      </c>
      <c r="M459">
        <v>23</v>
      </c>
      <c r="N459">
        <v>24</v>
      </c>
      <c r="O459">
        <f>Zestaw_6[[#This Row],[Rzeczywista Ilosc Produkcji]]-Zestaw_6[[#This Row],[Ilosc Produktow Prawidlowych]]</f>
        <v>0</v>
      </c>
      <c r="P459">
        <f>Zestaw_6[[#This Row],[Czas Naprawy]]/(Zestaw_6[[#This Row],[Ilosc Awarii]]+1)</f>
        <v>1</v>
      </c>
      <c r="Q459">
        <f>(Zestaw_6[[#This Row],[Nominalny Czas Pracy]]-Zestaw_6[[#This Row],[Czas Naprawy]])/(Zestaw_6[[#This Row],[Ilosc Awarii]]+1)</f>
        <v>0</v>
      </c>
      <c r="R459">
        <f>Zestaw_6[[#This Row],[MTTR]]+Zestaw_6[[#This Row],[MTTF]]</f>
        <v>1</v>
      </c>
      <c r="S459">
        <f>(Zestaw_6[[#This Row],[Nominalny Czas Pracy]]-Zestaw_6[[#This Row],[Czas Naprawy]])/Zestaw_6[[#This Row],[Nominalny Czas Pracy]]</f>
        <v>0</v>
      </c>
      <c r="T459">
        <f>($AA$3*Zestaw_6[[#This Row],[Rzeczywista Ilosc Produkcji]])/(Zestaw_6[[#This Row],[Rzeczywisty Czas Pracy]]+1)</f>
        <v>0</v>
      </c>
      <c r="U459">
        <f>(Zestaw_6[[#This Row],[Rzeczywista Ilosc Produkcji]]-Zestaw_6[[#This Row],[Ilość defektów]])/(Zestaw_6[[#This Row],[Rzeczywista Ilosc Produkcji]]+1)</f>
        <v>0</v>
      </c>
      <c r="V459">
        <f>Zestaw_6[[#This Row],[D]]*Zestaw_6[[#This Row],[E]]*Zestaw_6[[#This Row],[J]]</f>
        <v>0</v>
      </c>
    </row>
    <row r="460" spans="1:22" x14ac:dyDescent="0.25">
      <c r="A460" t="s">
        <v>14</v>
      </c>
      <c r="B460" s="1">
        <v>44131</v>
      </c>
      <c r="C460">
        <v>2020</v>
      </c>
      <c r="D460">
        <v>10</v>
      </c>
      <c r="E460">
        <v>44</v>
      </c>
      <c r="F460">
        <v>24</v>
      </c>
      <c r="G460">
        <v>1000</v>
      </c>
      <c r="H460">
        <v>24000</v>
      </c>
      <c r="I460">
        <v>9.44</v>
      </c>
      <c r="J460">
        <v>9442</v>
      </c>
      <c r="K460">
        <v>7610</v>
      </c>
      <c r="L460">
        <v>5888</v>
      </c>
      <c r="M460">
        <v>13</v>
      </c>
      <c r="N460">
        <v>14.56</v>
      </c>
      <c r="O460">
        <f>Zestaw_6[[#This Row],[Rzeczywista Ilosc Produkcji]]-Zestaw_6[[#This Row],[Ilosc Produktow Prawidlowych]]</f>
        <v>1722</v>
      </c>
      <c r="P460">
        <f>Zestaw_6[[#This Row],[Czas Naprawy]]/(Zestaw_6[[#This Row],[Ilosc Awarii]]+1)</f>
        <v>1.04</v>
      </c>
      <c r="Q460">
        <f>(Zestaw_6[[#This Row],[Nominalny Czas Pracy]]-Zestaw_6[[#This Row],[Czas Naprawy]])/(Zestaw_6[[#This Row],[Ilosc Awarii]]+1)</f>
        <v>0.67428571428571427</v>
      </c>
      <c r="R460">
        <f>Zestaw_6[[#This Row],[MTTR]]+Zestaw_6[[#This Row],[MTTF]]</f>
        <v>1.7142857142857144</v>
      </c>
      <c r="S460">
        <f>(Zestaw_6[[#This Row],[Nominalny Czas Pracy]]-Zestaw_6[[#This Row],[Czas Naprawy]])/Zestaw_6[[#This Row],[Nominalny Czas Pracy]]</f>
        <v>0.39333333333333331</v>
      </c>
      <c r="T460">
        <f>($AA$3*Zestaw_6[[#This Row],[Rzeczywista Ilosc Produkcji]])/(Zestaw_6[[#This Row],[Rzeczywisty Czas Pracy]]+1)</f>
        <v>0.72892720306513414</v>
      </c>
      <c r="U460">
        <f>(Zestaw_6[[#This Row],[Rzeczywista Ilosc Produkcji]]-Zestaw_6[[#This Row],[Ilość defektów]])/(Zestaw_6[[#This Row],[Rzeczywista Ilosc Produkcji]]+1)</f>
        <v>0.77361713309683355</v>
      </c>
      <c r="V460">
        <f>Zestaw_6[[#This Row],[D]]*Zestaw_6[[#This Row],[E]]*Zestaw_6[[#This Row],[J]]</f>
        <v>0.22180482540814003</v>
      </c>
    </row>
    <row r="461" spans="1:22" x14ac:dyDescent="0.25">
      <c r="A461" t="s">
        <v>14</v>
      </c>
      <c r="B461" s="1">
        <v>44132</v>
      </c>
      <c r="C461">
        <v>2020</v>
      </c>
      <c r="D461">
        <v>10</v>
      </c>
      <c r="E461">
        <v>44</v>
      </c>
      <c r="F461">
        <v>24</v>
      </c>
      <c r="G461">
        <v>1000</v>
      </c>
      <c r="H461">
        <v>24000</v>
      </c>
      <c r="I461">
        <v>7.29</v>
      </c>
      <c r="J461">
        <v>7289</v>
      </c>
      <c r="K461">
        <v>4914</v>
      </c>
      <c r="L461">
        <v>4914</v>
      </c>
      <c r="M461">
        <v>16</v>
      </c>
      <c r="N461">
        <v>16.71</v>
      </c>
      <c r="O461">
        <f>Zestaw_6[[#This Row],[Rzeczywista Ilosc Produkcji]]-Zestaw_6[[#This Row],[Ilosc Produktow Prawidlowych]]</f>
        <v>0</v>
      </c>
      <c r="P461">
        <f>Zestaw_6[[#This Row],[Czas Naprawy]]/(Zestaw_6[[#This Row],[Ilosc Awarii]]+1)</f>
        <v>0.98294117647058832</v>
      </c>
      <c r="Q461">
        <f>(Zestaw_6[[#This Row],[Nominalny Czas Pracy]]-Zestaw_6[[#This Row],[Czas Naprawy]])/(Zestaw_6[[#This Row],[Ilosc Awarii]]+1)</f>
        <v>0.42882352941176466</v>
      </c>
      <c r="R461">
        <f>Zestaw_6[[#This Row],[MTTR]]+Zestaw_6[[#This Row],[MTTF]]</f>
        <v>1.411764705882353</v>
      </c>
      <c r="S461">
        <f>(Zestaw_6[[#This Row],[Nominalny Czas Pracy]]-Zestaw_6[[#This Row],[Czas Naprawy]])/Zestaw_6[[#This Row],[Nominalny Czas Pracy]]</f>
        <v>0.30374999999999996</v>
      </c>
      <c r="T461">
        <f>($AA$3*Zestaw_6[[#This Row],[Rzeczywista Ilosc Produkcji]])/(Zestaw_6[[#This Row],[Rzeczywisty Czas Pracy]]+1)</f>
        <v>0.59276236429433049</v>
      </c>
      <c r="U461">
        <f>(Zestaw_6[[#This Row],[Rzeczywista Ilosc Produkcji]]-Zestaw_6[[#This Row],[Ilość defektów]])/(Zestaw_6[[#This Row],[Rzeczywista Ilosc Produkcji]]+1)</f>
        <v>0.99979654120040695</v>
      </c>
      <c r="V461">
        <f>Zestaw_6[[#This Row],[D]]*Zestaw_6[[#This Row],[E]]*Zestaw_6[[#This Row],[J]]</f>
        <v>0.18001493507848135</v>
      </c>
    </row>
    <row r="462" spans="1:22" x14ac:dyDescent="0.25">
      <c r="A462" t="s">
        <v>14</v>
      </c>
      <c r="B462" s="1">
        <v>44133</v>
      </c>
      <c r="C462">
        <v>2020</v>
      </c>
      <c r="D462">
        <v>10</v>
      </c>
      <c r="E462">
        <v>44</v>
      </c>
      <c r="F462">
        <v>24</v>
      </c>
      <c r="G462">
        <v>1000</v>
      </c>
      <c r="H462">
        <v>24000</v>
      </c>
      <c r="I462">
        <v>11.34</v>
      </c>
      <c r="J462">
        <v>11337</v>
      </c>
      <c r="K462">
        <v>7095</v>
      </c>
      <c r="L462">
        <v>5472</v>
      </c>
      <c r="M462">
        <v>13</v>
      </c>
      <c r="N462">
        <v>12.66</v>
      </c>
      <c r="O462">
        <f>Zestaw_6[[#This Row],[Rzeczywista Ilosc Produkcji]]-Zestaw_6[[#This Row],[Ilosc Produktow Prawidlowych]]</f>
        <v>1623</v>
      </c>
      <c r="P462">
        <f>Zestaw_6[[#This Row],[Czas Naprawy]]/(Zestaw_6[[#This Row],[Ilosc Awarii]]+1)</f>
        <v>0.90428571428571425</v>
      </c>
      <c r="Q462">
        <f>(Zestaw_6[[#This Row],[Nominalny Czas Pracy]]-Zestaw_6[[#This Row],[Czas Naprawy]])/(Zestaw_6[[#This Row],[Ilosc Awarii]]+1)</f>
        <v>0.80999999999999994</v>
      </c>
      <c r="R462">
        <f>Zestaw_6[[#This Row],[MTTR]]+Zestaw_6[[#This Row],[MTTF]]</f>
        <v>1.7142857142857142</v>
      </c>
      <c r="S462">
        <f>(Zestaw_6[[#This Row],[Nominalny Czas Pracy]]-Zestaw_6[[#This Row],[Czas Naprawy]])/Zestaw_6[[#This Row],[Nominalny Czas Pracy]]</f>
        <v>0.47249999999999998</v>
      </c>
      <c r="T462">
        <f>($AA$3*Zestaw_6[[#This Row],[Rzeczywista Ilosc Produkcji]])/(Zestaw_6[[#This Row],[Rzeczywisty Czas Pracy]]+1)</f>
        <v>0.57495948136142627</v>
      </c>
      <c r="U462">
        <f>(Zestaw_6[[#This Row],[Rzeczywista Ilosc Produkcji]]-Zestaw_6[[#This Row],[Ilość defektów]])/(Zestaw_6[[#This Row],[Rzeczywista Ilosc Produkcji]]+1)</f>
        <v>0.77113866967305522</v>
      </c>
      <c r="V462">
        <f>Zestaw_6[[#This Row],[D]]*Zestaw_6[[#This Row],[E]]*Zestaw_6[[#This Row],[J]]</f>
        <v>0.2094939738232236</v>
      </c>
    </row>
    <row r="463" spans="1:22" x14ac:dyDescent="0.25">
      <c r="A463" t="s">
        <v>14</v>
      </c>
      <c r="B463" s="1">
        <v>44134</v>
      </c>
      <c r="C463">
        <v>2020</v>
      </c>
      <c r="D463">
        <v>10</v>
      </c>
      <c r="E463">
        <v>44</v>
      </c>
      <c r="F463">
        <v>24</v>
      </c>
      <c r="G463">
        <v>1000</v>
      </c>
      <c r="H463">
        <v>24000</v>
      </c>
      <c r="I463">
        <v>0</v>
      </c>
      <c r="J463">
        <v>0</v>
      </c>
      <c r="K463">
        <v>0</v>
      </c>
      <c r="L463">
        <v>0</v>
      </c>
      <c r="M463">
        <v>23</v>
      </c>
      <c r="N463">
        <v>24</v>
      </c>
      <c r="O463">
        <f>Zestaw_6[[#This Row],[Rzeczywista Ilosc Produkcji]]-Zestaw_6[[#This Row],[Ilosc Produktow Prawidlowych]]</f>
        <v>0</v>
      </c>
      <c r="P463">
        <f>Zestaw_6[[#This Row],[Czas Naprawy]]/(Zestaw_6[[#This Row],[Ilosc Awarii]]+1)</f>
        <v>1</v>
      </c>
      <c r="Q463">
        <f>(Zestaw_6[[#This Row],[Nominalny Czas Pracy]]-Zestaw_6[[#This Row],[Czas Naprawy]])/(Zestaw_6[[#This Row],[Ilosc Awarii]]+1)</f>
        <v>0</v>
      </c>
      <c r="R463">
        <f>Zestaw_6[[#This Row],[MTTR]]+Zestaw_6[[#This Row],[MTTF]]</f>
        <v>1</v>
      </c>
      <c r="S463">
        <f>(Zestaw_6[[#This Row],[Nominalny Czas Pracy]]-Zestaw_6[[#This Row],[Czas Naprawy]])/Zestaw_6[[#This Row],[Nominalny Czas Pracy]]</f>
        <v>0</v>
      </c>
      <c r="T463">
        <f>($AA$3*Zestaw_6[[#This Row],[Rzeczywista Ilosc Produkcji]])/(Zestaw_6[[#This Row],[Rzeczywisty Czas Pracy]]+1)</f>
        <v>0</v>
      </c>
      <c r="U463">
        <f>(Zestaw_6[[#This Row],[Rzeczywista Ilosc Produkcji]]-Zestaw_6[[#This Row],[Ilość defektów]])/(Zestaw_6[[#This Row],[Rzeczywista Ilosc Produkcji]]+1)</f>
        <v>0</v>
      </c>
      <c r="V463">
        <f>Zestaw_6[[#This Row],[D]]*Zestaw_6[[#This Row],[E]]*Zestaw_6[[#This Row],[J]]</f>
        <v>0</v>
      </c>
    </row>
    <row r="464" spans="1:22" x14ac:dyDescent="0.25">
      <c r="A464" t="s">
        <v>14</v>
      </c>
      <c r="B464" s="1">
        <v>44137</v>
      </c>
      <c r="C464">
        <v>2020</v>
      </c>
      <c r="D464">
        <v>11</v>
      </c>
      <c r="E464">
        <v>45</v>
      </c>
      <c r="F464">
        <v>24</v>
      </c>
      <c r="G464">
        <v>1000</v>
      </c>
      <c r="H464">
        <v>24000</v>
      </c>
      <c r="I464">
        <v>6.84</v>
      </c>
      <c r="J464">
        <v>6843</v>
      </c>
      <c r="K464">
        <v>5158</v>
      </c>
      <c r="L464">
        <v>4340</v>
      </c>
      <c r="M464">
        <v>18</v>
      </c>
      <c r="N464">
        <v>17.16</v>
      </c>
      <c r="O464">
        <f>Zestaw_6[[#This Row],[Rzeczywista Ilosc Produkcji]]-Zestaw_6[[#This Row],[Ilosc Produktow Prawidlowych]]</f>
        <v>818</v>
      </c>
      <c r="P464">
        <f>Zestaw_6[[#This Row],[Czas Naprawy]]/(Zestaw_6[[#This Row],[Ilosc Awarii]]+1)</f>
        <v>0.90315789473684216</v>
      </c>
      <c r="Q464">
        <f>(Zestaw_6[[#This Row],[Nominalny Czas Pracy]]-Zestaw_6[[#This Row],[Czas Naprawy]])/(Zestaw_6[[#This Row],[Ilosc Awarii]]+1)</f>
        <v>0.36</v>
      </c>
      <c r="R464">
        <f>Zestaw_6[[#This Row],[MTTR]]+Zestaw_6[[#This Row],[MTTF]]</f>
        <v>1.263157894736842</v>
      </c>
      <c r="S464">
        <f>(Zestaw_6[[#This Row],[Nominalny Czas Pracy]]-Zestaw_6[[#This Row],[Czas Naprawy]])/Zestaw_6[[#This Row],[Nominalny Czas Pracy]]</f>
        <v>0.28499999999999998</v>
      </c>
      <c r="T464">
        <f>($AA$3*Zestaw_6[[#This Row],[Rzeczywista Ilosc Produkcji]])/(Zestaw_6[[#This Row],[Rzeczywisty Czas Pracy]]+1)</f>
        <v>0.65790816326530621</v>
      </c>
      <c r="U464">
        <f>(Zestaw_6[[#This Row],[Rzeczywista Ilosc Produkcji]]-Zestaw_6[[#This Row],[Ilość defektów]])/(Zestaw_6[[#This Row],[Rzeczywista Ilosc Produkcji]]+1)</f>
        <v>0.84124830393487104</v>
      </c>
      <c r="V464">
        <f>Zestaw_6[[#This Row],[D]]*Zestaw_6[[#This Row],[E]]*Zestaw_6[[#This Row],[J]]</f>
        <v>0.15773727605017585</v>
      </c>
    </row>
    <row r="465" spans="1:22" x14ac:dyDescent="0.25">
      <c r="A465" t="s">
        <v>14</v>
      </c>
      <c r="B465" s="1">
        <v>44138</v>
      </c>
      <c r="C465">
        <v>2020</v>
      </c>
      <c r="D465">
        <v>11</v>
      </c>
      <c r="E465">
        <v>45</v>
      </c>
      <c r="F465">
        <v>24</v>
      </c>
      <c r="G465">
        <v>1000</v>
      </c>
      <c r="H465">
        <v>24000</v>
      </c>
      <c r="I465">
        <v>7.34</v>
      </c>
      <c r="J465">
        <v>7344</v>
      </c>
      <c r="K465">
        <v>5579</v>
      </c>
      <c r="L465">
        <v>4701</v>
      </c>
      <c r="M465">
        <v>16</v>
      </c>
      <c r="N465">
        <v>16.66</v>
      </c>
      <c r="O465">
        <f>Zestaw_6[[#This Row],[Rzeczywista Ilosc Produkcji]]-Zestaw_6[[#This Row],[Ilosc Produktow Prawidlowych]]</f>
        <v>878</v>
      </c>
      <c r="P465">
        <f>Zestaw_6[[#This Row],[Czas Naprawy]]/(Zestaw_6[[#This Row],[Ilosc Awarii]]+1)</f>
        <v>0.98</v>
      </c>
      <c r="Q465">
        <f>(Zestaw_6[[#This Row],[Nominalny Czas Pracy]]-Zestaw_6[[#This Row],[Czas Naprawy]])/(Zestaw_6[[#This Row],[Ilosc Awarii]]+1)</f>
        <v>0.43176470588235294</v>
      </c>
      <c r="R465">
        <f>Zestaw_6[[#This Row],[MTTR]]+Zestaw_6[[#This Row],[MTTF]]</f>
        <v>1.4117647058823528</v>
      </c>
      <c r="S465">
        <f>(Zestaw_6[[#This Row],[Nominalny Czas Pracy]]-Zestaw_6[[#This Row],[Czas Naprawy]])/Zestaw_6[[#This Row],[Nominalny Czas Pracy]]</f>
        <v>0.30583333333333335</v>
      </c>
      <c r="T465">
        <f>($AA$3*Zestaw_6[[#This Row],[Rzeczywista Ilosc Produkcji]])/(Zestaw_6[[#This Row],[Rzeczywisty Czas Pracy]]+1)</f>
        <v>0.66894484412470023</v>
      </c>
      <c r="U465">
        <f>(Zestaw_6[[#This Row],[Rzeczywista Ilosc Produkcji]]-Zestaw_6[[#This Row],[Ilość defektów]])/(Zestaw_6[[#This Row],[Rzeczywista Ilosc Produkcji]]+1)</f>
        <v>0.84247311827956994</v>
      </c>
      <c r="V465">
        <f>Zestaw_6[[#This Row],[D]]*Zestaw_6[[#This Row],[E]]*Zestaw_6[[#This Row],[J]]</f>
        <v>0.17235789492062265</v>
      </c>
    </row>
    <row r="466" spans="1:22" x14ac:dyDescent="0.25">
      <c r="A466" t="s">
        <v>14</v>
      </c>
      <c r="B466" s="1">
        <v>44139</v>
      </c>
      <c r="C466">
        <v>2020</v>
      </c>
      <c r="D466">
        <v>11</v>
      </c>
      <c r="E466">
        <v>45</v>
      </c>
      <c r="F466">
        <v>24</v>
      </c>
      <c r="G466">
        <v>1000</v>
      </c>
      <c r="H466">
        <v>24000</v>
      </c>
      <c r="I466">
        <v>0</v>
      </c>
      <c r="J466">
        <v>0</v>
      </c>
      <c r="K466">
        <v>0</v>
      </c>
      <c r="L466">
        <v>0</v>
      </c>
      <c r="M466">
        <v>21</v>
      </c>
      <c r="N466">
        <v>24</v>
      </c>
      <c r="O466">
        <f>Zestaw_6[[#This Row],[Rzeczywista Ilosc Produkcji]]-Zestaw_6[[#This Row],[Ilosc Produktow Prawidlowych]]</f>
        <v>0</v>
      </c>
      <c r="P466">
        <f>Zestaw_6[[#This Row],[Czas Naprawy]]/(Zestaw_6[[#This Row],[Ilosc Awarii]]+1)</f>
        <v>1.0909090909090908</v>
      </c>
      <c r="Q466">
        <f>(Zestaw_6[[#This Row],[Nominalny Czas Pracy]]-Zestaw_6[[#This Row],[Czas Naprawy]])/(Zestaw_6[[#This Row],[Ilosc Awarii]]+1)</f>
        <v>0</v>
      </c>
      <c r="R466">
        <f>Zestaw_6[[#This Row],[MTTR]]+Zestaw_6[[#This Row],[MTTF]]</f>
        <v>1.0909090909090908</v>
      </c>
      <c r="S466">
        <f>(Zestaw_6[[#This Row],[Nominalny Czas Pracy]]-Zestaw_6[[#This Row],[Czas Naprawy]])/Zestaw_6[[#This Row],[Nominalny Czas Pracy]]</f>
        <v>0</v>
      </c>
      <c r="T466">
        <f>($AA$3*Zestaw_6[[#This Row],[Rzeczywista Ilosc Produkcji]])/(Zestaw_6[[#This Row],[Rzeczywisty Czas Pracy]]+1)</f>
        <v>0</v>
      </c>
      <c r="U466">
        <f>(Zestaw_6[[#This Row],[Rzeczywista Ilosc Produkcji]]-Zestaw_6[[#This Row],[Ilość defektów]])/(Zestaw_6[[#This Row],[Rzeczywista Ilosc Produkcji]]+1)</f>
        <v>0</v>
      </c>
      <c r="V466">
        <f>Zestaw_6[[#This Row],[D]]*Zestaw_6[[#This Row],[E]]*Zestaw_6[[#This Row],[J]]</f>
        <v>0</v>
      </c>
    </row>
    <row r="467" spans="1:22" x14ac:dyDescent="0.25">
      <c r="A467" t="s">
        <v>14</v>
      </c>
      <c r="B467" s="1">
        <v>44140</v>
      </c>
      <c r="C467">
        <v>2020</v>
      </c>
      <c r="D467">
        <v>11</v>
      </c>
      <c r="E467">
        <v>45</v>
      </c>
      <c r="F467">
        <v>24</v>
      </c>
      <c r="G467">
        <v>1000</v>
      </c>
      <c r="H467">
        <v>24000</v>
      </c>
      <c r="I467">
        <v>24</v>
      </c>
      <c r="J467">
        <v>24000</v>
      </c>
      <c r="K467">
        <v>24000</v>
      </c>
      <c r="L467">
        <v>24000</v>
      </c>
      <c r="M467">
        <v>0</v>
      </c>
      <c r="N467">
        <v>0</v>
      </c>
      <c r="O467">
        <f>Zestaw_6[[#This Row],[Rzeczywista Ilosc Produkcji]]-Zestaw_6[[#This Row],[Ilosc Produktow Prawidlowych]]</f>
        <v>0</v>
      </c>
      <c r="P467">
        <f>Zestaw_6[[#This Row],[Czas Naprawy]]/(Zestaw_6[[#This Row],[Ilosc Awarii]]+1)</f>
        <v>0</v>
      </c>
      <c r="Q467">
        <f>(Zestaw_6[[#This Row],[Nominalny Czas Pracy]]-Zestaw_6[[#This Row],[Czas Naprawy]])/(Zestaw_6[[#This Row],[Ilosc Awarii]]+1)</f>
        <v>24</v>
      </c>
      <c r="R467">
        <f>Zestaw_6[[#This Row],[MTTR]]+Zestaw_6[[#This Row],[MTTF]]</f>
        <v>24</v>
      </c>
      <c r="S467">
        <f>(Zestaw_6[[#This Row],[Nominalny Czas Pracy]]-Zestaw_6[[#This Row],[Czas Naprawy]])/Zestaw_6[[#This Row],[Nominalny Czas Pracy]]</f>
        <v>1</v>
      </c>
      <c r="T467">
        <f>($AA$3*Zestaw_6[[#This Row],[Rzeczywista Ilosc Produkcji]])/(Zestaw_6[[#This Row],[Rzeczywisty Czas Pracy]]+1)</f>
        <v>0.96</v>
      </c>
      <c r="U467">
        <f>(Zestaw_6[[#This Row],[Rzeczywista Ilosc Produkcji]]-Zestaw_6[[#This Row],[Ilość defektów]])/(Zestaw_6[[#This Row],[Rzeczywista Ilosc Produkcji]]+1)</f>
        <v>0.99995833506937215</v>
      </c>
      <c r="V467">
        <f>Zestaw_6[[#This Row],[D]]*Zestaw_6[[#This Row],[E]]*Zestaw_6[[#This Row],[J]]</f>
        <v>0.95996000166659723</v>
      </c>
    </row>
    <row r="468" spans="1:22" x14ac:dyDescent="0.25">
      <c r="A468" t="s">
        <v>14</v>
      </c>
      <c r="B468" s="1">
        <v>44141</v>
      </c>
      <c r="C468">
        <v>2020</v>
      </c>
      <c r="D468">
        <v>11</v>
      </c>
      <c r="E468">
        <v>45</v>
      </c>
      <c r="F468">
        <v>24</v>
      </c>
      <c r="G468">
        <v>1000</v>
      </c>
      <c r="H468">
        <v>24000</v>
      </c>
      <c r="I468">
        <v>6.64</v>
      </c>
      <c r="J468">
        <v>6638</v>
      </c>
      <c r="K468">
        <v>5192</v>
      </c>
      <c r="L468">
        <v>5192</v>
      </c>
      <c r="M468">
        <v>18</v>
      </c>
      <c r="N468">
        <v>17.36</v>
      </c>
      <c r="O468">
        <f>Zestaw_6[[#This Row],[Rzeczywista Ilosc Produkcji]]-Zestaw_6[[#This Row],[Ilosc Produktow Prawidlowych]]</f>
        <v>0</v>
      </c>
      <c r="P468">
        <f>Zestaw_6[[#This Row],[Czas Naprawy]]/(Zestaw_6[[#This Row],[Ilosc Awarii]]+1)</f>
        <v>0.91368421052631577</v>
      </c>
      <c r="Q468">
        <f>(Zestaw_6[[#This Row],[Nominalny Czas Pracy]]-Zestaw_6[[#This Row],[Czas Naprawy]])/(Zestaw_6[[#This Row],[Ilosc Awarii]]+1)</f>
        <v>0.34947368421052633</v>
      </c>
      <c r="R468">
        <f>Zestaw_6[[#This Row],[MTTR]]+Zestaw_6[[#This Row],[MTTF]]</f>
        <v>1.263157894736842</v>
      </c>
      <c r="S468">
        <f>(Zestaw_6[[#This Row],[Nominalny Czas Pracy]]-Zestaw_6[[#This Row],[Czas Naprawy]])/Zestaw_6[[#This Row],[Nominalny Czas Pracy]]</f>
        <v>0.27666666666666667</v>
      </c>
      <c r="T468">
        <f>($AA$3*Zestaw_6[[#This Row],[Rzeczywista Ilosc Produkcji]])/(Zestaw_6[[#This Row],[Rzeczywisty Czas Pracy]]+1)</f>
        <v>0.67958115183246082</v>
      </c>
      <c r="U468">
        <f>(Zestaw_6[[#This Row],[Rzeczywista Ilosc Produkcji]]-Zestaw_6[[#This Row],[Ilość defektów]])/(Zestaw_6[[#This Row],[Rzeczywista Ilosc Produkcji]]+1)</f>
        <v>0.99980743308299636</v>
      </c>
      <c r="V468">
        <f>Zestaw_6[[#This Row],[D]]*Zestaw_6[[#This Row],[E]]*Zestaw_6[[#This Row],[J]]</f>
        <v>0.18798124606590497</v>
      </c>
    </row>
    <row r="469" spans="1:22" x14ac:dyDescent="0.25">
      <c r="A469" t="s">
        <v>14</v>
      </c>
      <c r="B469" s="1">
        <v>44144</v>
      </c>
      <c r="C469">
        <v>2020</v>
      </c>
      <c r="D469">
        <v>11</v>
      </c>
      <c r="E469">
        <v>46</v>
      </c>
      <c r="F469">
        <v>24</v>
      </c>
      <c r="G469">
        <v>1000</v>
      </c>
      <c r="H469">
        <v>24000</v>
      </c>
      <c r="I469">
        <v>7.73</v>
      </c>
      <c r="J469">
        <v>7734</v>
      </c>
      <c r="K469">
        <v>7061</v>
      </c>
      <c r="L469">
        <v>7061</v>
      </c>
      <c r="M469">
        <v>16</v>
      </c>
      <c r="N469">
        <v>16.27</v>
      </c>
      <c r="O469">
        <f>Zestaw_6[[#This Row],[Rzeczywista Ilosc Produkcji]]-Zestaw_6[[#This Row],[Ilosc Produktow Prawidlowych]]</f>
        <v>0</v>
      </c>
      <c r="P469">
        <f>Zestaw_6[[#This Row],[Czas Naprawy]]/(Zestaw_6[[#This Row],[Ilosc Awarii]]+1)</f>
        <v>0.95705882352941174</v>
      </c>
      <c r="Q469">
        <f>(Zestaw_6[[#This Row],[Nominalny Czas Pracy]]-Zestaw_6[[#This Row],[Czas Naprawy]])/(Zestaw_6[[#This Row],[Ilosc Awarii]]+1)</f>
        <v>0.45470588235294118</v>
      </c>
      <c r="R469">
        <f>Zestaw_6[[#This Row],[MTTR]]+Zestaw_6[[#This Row],[MTTF]]</f>
        <v>1.4117647058823528</v>
      </c>
      <c r="S469">
        <f>(Zestaw_6[[#This Row],[Nominalny Czas Pracy]]-Zestaw_6[[#This Row],[Czas Naprawy]])/Zestaw_6[[#This Row],[Nominalny Czas Pracy]]</f>
        <v>0.32208333333333333</v>
      </c>
      <c r="T469">
        <f>($AA$3*Zestaw_6[[#This Row],[Rzeczywista Ilosc Produkcji]])/(Zestaw_6[[#This Row],[Rzeczywisty Czas Pracy]]+1)</f>
        <v>0.80882016036655202</v>
      </c>
      <c r="U469">
        <f>(Zestaw_6[[#This Row],[Rzeczywista Ilosc Produkcji]]-Zestaw_6[[#This Row],[Ilość defektów]])/(Zestaw_6[[#This Row],[Rzeczywista Ilosc Produkcji]]+1)</f>
        <v>0.99985839705465873</v>
      </c>
      <c r="V469">
        <f>Zestaw_6[[#This Row],[D]]*Zestaw_6[[#This Row],[E]]*Zestaw_6[[#This Row],[J]]</f>
        <v>0.260470604689723</v>
      </c>
    </row>
    <row r="470" spans="1:22" x14ac:dyDescent="0.25">
      <c r="A470" t="s">
        <v>14</v>
      </c>
      <c r="B470" s="1">
        <v>44145</v>
      </c>
      <c r="C470">
        <v>2020</v>
      </c>
      <c r="D470">
        <v>11</v>
      </c>
      <c r="E470">
        <v>46</v>
      </c>
      <c r="F470">
        <v>24</v>
      </c>
      <c r="G470">
        <v>1000</v>
      </c>
      <c r="H470">
        <v>24000</v>
      </c>
      <c r="I470">
        <v>13.84</v>
      </c>
      <c r="J470">
        <v>13844</v>
      </c>
      <c r="K470">
        <v>9185</v>
      </c>
      <c r="L470">
        <v>7952</v>
      </c>
      <c r="M470">
        <v>11</v>
      </c>
      <c r="N470">
        <v>10.16</v>
      </c>
      <c r="O470">
        <f>Zestaw_6[[#This Row],[Rzeczywista Ilosc Produkcji]]-Zestaw_6[[#This Row],[Ilosc Produktow Prawidlowych]]</f>
        <v>1233</v>
      </c>
      <c r="P470">
        <f>Zestaw_6[[#This Row],[Czas Naprawy]]/(Zestaw_6[[#This Row],[Ilosc Awarii]]+1)</f>
        <v>0.84666666666666668</v>
      </c>
      <c r="Q470">
        <f>(Zestaw_6[[#This Row],[Nominalny Czas Pracy]]-Zestaw_6[[#This Row],[Czas Naprawy]])/(Zestaw_6[[#This Row],[Ilosc Awarii]]+1)</f>
        <v>1.1533333333333333</v>
      </c>
      <c r="R470">
        <f>Zestaw_6[[#This Row],[MTTR]]+Zestaw_6[[#This Row],[MTTF]]</f>
        <v>2</v>
      </c>
      <c r="S470">
        <f>(Zestaw_6[[#This Row],[Nominalny Czas Pracy]]-Zestaw_6[[#This Row],[Czas Naprawy]])/Zestaw_6[[#This Row],[Nominalny Czas Pracy]]</f>
        <v>0.57666666666666666</v>
      </c>
      <c r="T470">
        <f>($AA$3*Zestaw_6[[#This Row],[Rzeczywista Ilosc Produkcji]])/(Zestaw_6[[#This Row],[Rzeczywisty Czas Pracy]]+1)</f>
        <v>0.61893530997304591</v>
      </c>
      <c r="U470">
        <f>(Zestaw_6[[#This Row],[Rzeczywista Ilosc Produkcji]]-Zestaw_6[[#This Row],[Ilość defektów]])/(Zestaw_6[[#This Row],[Rzeczywista Ilosc Produkcji]]+1)</f>
        <v>0.86566514260831695</v>
      </c>
      <c r="V470">
        <f>Zestaw_6[[#This Row],[D]]*Zestaw_6[[#This Row],[E]]*Zestaw_6[[#This Row],[J]]</f>
        <v>0.30897265047851052</v>
      </c>
    </row>
    <row r="471" spans="1:22" x14ac:dyDescent="0.25">
      <c r="A471" t="s">
        <v>14</v>
      </c>
      <c r="B471" s="1">
        <v>44147</v>
      </c>
      <c r="C471">
        <v>2020</v>
      </c>
      <c r="D471">
        <v>11</v>
      </c>
      <c r="E471">
        <v>46</v>
      </c>
      <c r="F471">
        <v>24</v>
      </c>
      <c r="G471">
        <v>1000</v>
      </c>
      <c r="H471">
        <v>24000</v>
      </c>
      <c r="I471">
        <v>8.39</v>
      </c>
      <c r="J471">
        <v>8394</v>
      </c>
      <c r="K471">
        <v>0</v>
      </c>
      <c r="L471">
        <v>0</v>
      </c>
      <c r="M471">
        <v>16</v>
      </c>
      <c r="N471">
        <v>15.61</v>
      </c>
      <c r="O471">
        <f>Zestaw_6[[#This Row],[Rzeczywista Ilosc Produkcji]]-Zestaw_6[[#This Row],[Ilosc Produktow Prawidlowych]]</f>
        <v>0</v>
      </c>
      <c r="P471">
        <f>Zestaw_6[[#This Row],[Czas Naprawy]]/(Zestaw_6[[#This Row],[Ilosc Awarii]]+1)</f>
        <v>0.91823529411764704</v>
      </c>
      <c r="Q471">
        <f>(Zestaw_6[[#This Row],[Nominalny Czas Pracy]]-Zestaw_6[[#This Row],[Czas Naprawy]])/(Zestaw_6[[#This Row],[Ilosc Awarii]]+1)</f>
        <v>0.49352941176470594</v>
      </c>
      <c r="R471">
        <f>Zestaw_6[[#This Row],[MTTR]]+Zestaw_6[[#This Row],[MTTF]]</f>
        <v>1.411764705882353</v>
      </c>
      <c r="S471">
        <f>(Zestaw_6[[#This Row],[Nominalny Czas Pracy]]-Zestaw_6[[#This Row],[Czas Naprawy]])/Zestaw_6[[#This Row],[Nominalny Czas Pracy]]</f>
        <v>0.34958333333333336</v>
      </c>
      <c r="T471">
        <f>($AA$3*Zestaw_6[[#This Row],[Rzeczywista Ilosc Produkcji]])/(Zestaw_6[[#This Row],[Rzeczywisty Czas Pracy]]+1)</f>
        <v>0</v>
      </c>
      <c r="U471">
        <f>(Zestaw_6[[#This Row],[Rzeczywista Ilosc Produkcji]]-Zestaw_6[[#This Row],[Ilość defektów]])/(Zestaw_6[[#This Row],[Rzeczywista Ilosc Produkcji]]+1)</f>
        <v>0</v>
      </c>
      <c r="V471">
        <f>Zestaw_6[[#This Row],[D]]*Zestaw_6[[#This Row],[E]]*Zestaw_6[[#This Row],[J]]</f>
        <v>0</v>
      </c>
    </row>
    <row r="472" spans="1:22" x14ac:dyDescent="0.25">
      <c r="A472" t="s">
        <v>14</v>
      </c>
      <c r="B472" s="1">
        <v>44148</v>
      </c>
      <c r="C472">
        <v>2020</v>
      </c>
      <c r="D472">
        <v>11</v>
      </c>
      <c r="E472">
        <v>46</v>
      </c>
      <c r="F472">
        <v>24</v>
      </c>
      <c r="G472">
        <v>1000</v>
      </c>
      <c r="H472">
        <v>24000</v>
      </c>
      <c r="I472">
        <v>24</v>
      </c>
      <c r="J472">
        <v>24000</v>
      </c>
      <c r="K472">
        <v>21953</v>
      </c>
      <c r="L472">
        <v>18247</v>
      </c>
      <c r="M472">
        <v>0</v>
      </c>
      <c r="N472">
        <v>0</v>
      </c>
      <c r="O472">
        <f>Zestaw_6[[#This Row],[Rzeczywista Ilosc Produkcji]]-Zestaw_6[[#This Row],[Ilosc Produktow Prawidlowych]]</f>
        <v>3706</v>
      </c>
      <c r="P472">
        <f>Zestaw_6[[#This Row],[Czas Naprawy]]/(Zestaw_6[[#This Row],[Ilosc Awarii]]+1)</f>
        <v>0</v>
      </c>
      <c r="Q472">
        <f>(Zestaw_6[[#This Row],[Nominalny Czas Pracy]]-Zestaw_6[[#This Row],[Czas Naprawy]])/(Zestaw_6[[#This Row],[Ilosc Awarii]]+1)</f>
        <v>24</v>
      </c>
      <c r="R472">
        <f>Zestaw_6[[#This Row],[MTTR]]+Zestaw_6[[#This Row],[MTTF]]</f>
        <v>24</v>
      </c>
      <c r="S472">
        <f>(Zestaw_6[[#This Row],[Nominalny Czas Pracy]]-Zestaw_6[[#This Row],[Czas Naprawy]])/Zestaw_6[[#This Row],[Nominalny Czas Pracy]]</f>
        <v>1</v>
      </c>
      <c r="T472">
        <f>($AA$3*Zestaw_6[[#This Row],[Rzeczywista Ilosc Produkcji]])/(Zestaw_6[[#This Row],[Rzeczywisty Czas Pracy]]+1)</f>
        <v>0.87812000000000001</v>
      </c>
      <c r="U472">
        <f>(Zestaw_6[[#This Row],[Rzeczywista Ilosc Produkcji]]-Zestaw_6[[#This Row],[Ilość defektów]])/(Zestaw_6[[#This Row],[Rzeczywista Ilosc Produkcji]]+1)</f>
        <v>0.83114694360936503</v>
      </c>
      <c r="V472">
        <f>Zestaw_6[[#This Row],[D]]*Zestaw_6[[#This Row],[E]]*Zestaw_6[[#This Row],[J]]</f>
        <v>0.72984675412225564</v>
      </c>
    </row>
    <row r="473" spans="1:22" x14ac:dyDescent="0.25">
      <c r="A473" t="s">
        <v>14</v>
      </c>
      <c r="B473" s="1">
        <v>44151</v>
      </c>
      <c r="C473">
        <v>2020</v>
      </c>
      <c r="D473">
        <v>11</v>
      </c>
      <c r="E473">
        <v>47</v>
      </c>
      <c r="F473">
        <v>24</v>
      </c>
      <c r="G473">
        <v>1000</v>
      </c>
      <c r="H473">
        <v>24000</v>
      </c>
      <c r="I473">
        <v>5.43</v>
      </c>
      <c r="J473">
        <v>5426</v>
      </c>
      <c r="K473">
        <v>4094</v>
      </c>
      <c r="L473">
        <v>4094</v>
      </c>
      <c r="M473">
        <v>17</v>
      </c>
      <c r="N473">
        <v>18.57</v>
      </c>
      <c r="O473">
        <f>Zestaw_6[[#This Row],[Rzeczywista Ilosc Produkcji]]-Zestaw_6[[#This Row],[Ilosc Produktow Prawidlowych]]</f>
        <v>0</v>
      </c>
      <c r="P473">
        <f>Zestaw_6[[#This Row],[Czas Naprawy]]/(Zestaw_6[[#This Row],[Ilosc Awarii]]+1)</f>
        <v>1.0316666666666667</v>
      </c>
      <c r="Q473">
        <f>(Zestaw_6[[#This Row],[Nominalny Czas Pracy]]-Zestaw_6[[#This Row],[Czas Naprawy]])/(Zestaw_6[[#This Row],[Ilosc Awarii]]+1)</f>
        <v>0.30166666666666664</v>
      </c>
      <c r="R473">
        <f>Zestaw_6[[#This Row],[MTTR]]+Zestaw_6[[#This Row],[MTTF]]</f>
        <v>1.3333333333333335</v>
      </c>
      <c r="S473">
        <f>(Zestaw_6[[#This Row],[Nominalny Czas Pracy]]-Zestaw_6[[#This Row],[Czas Naprawy]])/Zestaw_6[[#This Row],[Nominalny Czas Pracy]]</f>
        <v>0.22624999999999998</v>
      </c>
      <c r="T473">
        <f>($AA$3*Zestaw_6[[#This Row],[Rzeczywista Ilosc Produkcji]])/(Zestaw_6[[#This Row],[Rzeczywisty Czas Pracy]]+1)</f>
        <v>0.63670295489891138</v>
      </c>
      <c r="U473">
        <f>(Zestaw_6[[#This Row],[Rzeczywista Ilosc Produkcji]]-Zestaw_6[[#This Row],[Ilość defektów]])/(Zestaw_6[[#This Row],[Rzeczywista Ilosc Produkcji]]+1)</f>
        <v>0.99975579975579976</v>
      </c>
      <c r="V473">
        <f>Zestaw_6[[#This Row],[D]]*Zestaw_6[[#This Row],[E]]*Zestaw_6[[#This Row],[J]]</f>
        <v>0.14401886551326676</v>
      </c>
    </row>
    <row r="474" spans="1:22" x14ac:dyDescent="0.25">
      <c r="A474" t="s">
        <v>14</v>
      </c>
      <c r="B474" s="1">
        <v>44152</v>
      </c>
      <c r="C474">
        <v>2020</v>
      </c>
      <c r="D474">
        <v>11</v>
      </c>
      <c r="E474">
        <v>47</v>
      </c>
      <c r="F474">
        <v>24</v>
      </c>
      <c r="G474">
        <v>1000</v>
      </c>
      <c r="H474">
        <v>24000</v>
      </c>
      <c r="I474">
        <v>8.27</v>
      </c>
      <c r="J474">
        <v>8268</v>
      </c>
      <c r="K474">
        <v>5947</v>
      </c>
      <c r="L474">
        <v>5947</v>
      </c>
      <c r="M474">
        <v>15</v>
      </c>
      <c r="N474">
        <v>15.73</v>
      </c>
      <c r="O474">
        <f>Zestaw_6[[#This Row],[Rzeczywista Ilosc Produkcji]]-Zestaw_6[[#This Row],[Ilosc Produktow Prawidlowych]]</f>
        <v>0</v>
      </c>
      <c r="P474">
        <f>Zestaw_6[[#This Row],[Czas Naprawy]]/(Zestaw_6[[#This Row],[Ilosc Awarii]]+1)</f>
        <v>0.98312500000000003</v>
      </c>
      <c r="Q474">
        <f>(Zestaw_6[[#This Row],[Nominalny Czas Pracy]]-Zestaw_6[[#This Row],[Czas Naprawy]])/(Zestaw_6[[#This Row],[Ilosc Awarii]]+1)</f>
        <v>0.51687499999999997</v>
      </c>
      <c r="R474">
        <f>Zestaw_6[[#This Row],[MTTR]]+Zestaw_6[[#This Row],[MTTF]]</f>
        <v>1.5</v>
      </c>
      <c r="S474">
        <f>(Zestaw_6[[#This Row],[Nominalny Czas Pracy]]-Zestaw_6[[#This Row],[Czas Naprawy]])/Zestaw_6[[#This Row],[Nominalny Czas Pracy]]</f>
        <v>0.3445833333333333</v>
      </c>
      <c r="T474">
        <f>($AA$3*Zestaw_6[[#This Row],[Rzeczywista Ilosc Produkcji]])/(Zestaw_6[[#This Row],[Rzeczywisty Czas Pracy]]+1)</f>
        <v>0.64153182308522116</v>
      </c>
      <c r="U474">
        <f>(Zestaw_6[[#This Row],[Rzeczywista Ilosc Produkcji]]-Zestaw_6[[#This Row],[Ilość defektów]])/(Zestaw_6[[#This Row],[Rzeczywista Ilosc Produkcji]]+1)</f>
        <v>0.99983187626092807</v>
      </c>
      <c r="V474">
        <f>Zestaw_6[[#This Row],[D]]*Zestaw_6[[#This Row],[E]]*Zestaw_6[[#This Row],[J]]</f>
        <v>0.22102400840697284</v>
      </c>
    </row>
    <row r="475" spans="1:22" x14ac:dyDescent="0.25">
      <c r="A475" t="s">
        <v>14</v>
      </c>
      <c r="B475" s="1">
        <v>44153</v>
      </c>
      <c r="C475">
        <v>2020</v>
      </c>
      <c r="D475">
        <v>11</v>
      </c>
      <c r="E475">
        <v>47</v>
      </c>
      <c r="F475">
        <v>24</v>
      </c>
      <c r="G475">
        <v>1000</v>
      </c>
      <c r="H475">
        <v>24000</v>
      </c>
      <c r="I475">
        <v>11.22</v>
      </c>
      <c r="J475">
        <v>11224</v>
      </c>
      <c r="K475">
        <v>10700</v>
      </c>
      <c r="L475">
        <v>8064</v>
      </c>
      <c r="M475">
        <v>13</v>
      </c>
      <c r="N475">
        <v>12.78</v>
      </c>
      <c r="O475">
        <f>Zestaw_6[[#This Row],[Rzeczywista Ilosc Produkcji]]-Zestaw_6[[#This Row],[Ilosc Produktow Prawidlowych]]</f>
        <v>2636</v>
      </c>
      <c r="P475">
        <f>Zestaw_6[[#This Row],[Czas Naprawy]]/(Zestaw_6[[#This Row],[Ilosc Awarii]]+1)</f>
        <v>0.91285714285714281</v>
      </c>
      <c r="Q475">
        <f>(Zestaw_6[[#This Row],[Nominalny Czas Pracy]]-Zestaw_6[[#This Row],[Czas Naprawy]])/(Zestaw_6[[#This Row],[Ilosc Awarii]]+1)</f>
        <v>0.80142857142857149</v>
      </c>
      <c r="R475">
        <f>Zestaw_6[[#This Row],[MTTR]]+Zestaw_6[[#This Row],[MTTF]]</f>
        <v>1.7142857142857144</v>
      </c>
      <c r="S475">
        <f>(Zestaw_6[[#This Row],[Nominalny Czas Pracy]]-Zestaw_6[[#This Row],[Czas Naprawy]])/Zestaw_6[[#This Row],[Nominalny Czas Pracy]]</f>
        <v>0.46750000000000003</v>
      </c>
      <c r="T475">
        <f>($AA$3*Zestaw_6[[#This Row],[Rzeczywista Ilosc Produkcji]])/(Zestaw_6[[#This Row],[Rzeczywisty Czas Pracy]]+1)</f>
        <v>0.87561374795417357</v>
      </c>
      <c r="U475">
        <f>(Zestaw_6[[#This Row],[Rzeczywista Ilosc Produkcji]]-Zestaw_6[[#This Row],[Ilość defektów]])/(Zestaw_6[[#This Row],[Rzeczywista Ilosc Produkcji]]+1)</f>
        <v>0.75357443229604715</v>
      </c>
      <c r="V475">
        <f>Zestaw_6[[#This Row],[D]]*Zestaw_6[[#This Row],[E]]*Zestaw_6[[#This Row],[J]]</f>
        <v>0.30847526218927185</v>
      </c>
    </row>
    <row r="476" spans="1:22" x14ac:dyDescent="0.25">
      <c r="A476" t="s">
        <v>14</v>
      </c>
      <c r="B476" s="1">
        <v>44154</v>
      </c>
      <c r="C476">
        <v>2020</v>
      </c>
      <c r="D476">
        <v>11</v>
      </c>
      <c r="E476">
        <v>47</v>
      </c>
      <c r="F476">
        <v>24</v>
      </c>
      <c r="G476">
        <v>1000</v>
      </c>
      <c r="H476">
        <v>24000</v>
      </c>
      <c r="I476">
        <v>7.06</v>
      </c>
      <c r="J476">
        <v>7056</v>
      </c>
      <c r="K476">
        <v>4760</v>
      </c>
      <c r="L476">
        <v>3943</v>
      </c>
      <c r="M476">
        <v>16</v>
      </c>
      <c r="N476">
        <v>16.940000000000001</v>
      </c>
      <c r="O476">
        <f>Zestaw_6[[#This Row],[Rzeczywista Ilosc Produkcji]]-Zestaw_6[[#This Row],[Ilosc Produktow Prawidlowych]]</f>
        <v>817</v>
      </c>
      <c r="P476">
        <f>Zestaw_6[[#This Row],[Czas Naprawy]]/(Zestaw_6[[#This Row],[Ilosc Awarii]]+1)</f>
        <v>0.99647058823529422</v>
      </c>
      <c r="Q476">
        <f>(Zestaw_6[[#This Row],[Nominalny Czas Pracy]]-Zestaw_6[[#This Row],[Czas Naprawy]])/(Zestaw_6[[#This Row],[Ilosc Awarii]]+1)</f>
        <v>0.41529411764705876</v>
      </c>
      <c r="R476">
        <f>Zestaw_6[[#This Row],[MTTR]]+Zestaw_6[[#This Row],[MTTF]]</f>
        <v>1.411764705882353</v>
      </c>
      <c r="S476">
        <f>(Zestaw_6[[#This Row],[Nominalny Czas Pracy]]-Zestaw_6[[#This Row],[Czas Naprawy]])/Zestaw_6[[#This Row],[Nominalny Czas Pracy]]</f>
        <v>0.29416666666666663</v>
      </c>
      <c r="T476">
        <f>($AA$3*Zestaw_6[[#This Row],[Rzeczywista Ilosc Produkcji]])/(Zestaw_6[[#This Row],[Rzeczywisty Czas Pracy]]+1)</f>
        <v>0.59057071960297769</v>
      </c>
      <c r="U476">
        <f>(Zestaw_6[[#This Row],[Rzeczywista Ilosc Produkcji]]-Zestaw_6[[#This Row],[Ilość defektów]])/(Zestaw_6[[#This Row],[Rzeczywista Ilosc Produkcji]]+1)</f>
        <v>0.82818735559756351</v>
      </c>
      <c r="V476">
        <f>Zestaw_6[[#This Row],[D]]*Zestaw_6[[#This Row],[E]]*Zestaw_6[[#This Row],[J]]</f>
        <v>0.1438778587534609</v>
      </c>
    </row>
    <row r="477" spans="1:22" x14ac:dyDescent="0.25">
      <c r="A477" t="s">
        <v>14</v>
      </c>
      <c r="B477" s="1">
        <v>44155</v>
      </c>
      <c r="C477">
        <v>2020</v>
      </c>
      <c r="D477">
        <v>11</v>
      </c>
      <c r="E477">
        <v>47</v>
      </c>
      <c r="F477">
        <v>24</v>
      </c>
      <c r="G477">
        <v>1000</v>
      </c>
      <c r="H477">
        <v>24000</v>
      </c>
      <c r="I477">
        <v>10.62</v>
      </c>
      <c r="J477">
        <v>10621</v>
      </c>
      <c r="K477">
        <v>10621</v>
      </c>
      <c r="L477">
        <v>7574</v>
      </c>
      <c r="M477">
        <v>13</v>
      </c>
      <c r="N477">
        <v>13.38</v>
      </c>
      <c r="O477">
        <f>Zestaw_6[[#This Row],[Rzeczywista Ilosc Produkcji]]-Zestaw_6[[#This Row],[Ilosc Produktow Prawidlowych]]</f>
        <v>3047</v>
      </c>
      <c r="P477">
        <f>Zestaw_6[[#This Row],[Czas Naprawy]]/(Zestaw_6[[#This Row],[Ilosc Awarii]]+1)</f>
        <v>0.95571428571428574</v>
      </c>
      <c r="Q477">
        <f>(Zestaw_6[[#This Row],[Nominalny Czas Pracy]]-Zestaw_6[[#This Row],[Czas Naprawy]])/(Zestaw_6[[#This Row],[Ilosc Awarii]]+1)</f>
        <v>0.75857142857142856</v>
      </c>
      <c r="R477">
        <f>Zestaw_6[[#This Row],[MTTR]]+Zestaw_6[[#This Row],[MTTF]]</f>
        <v>1.7142857142857144</v>
      </c>
      <c r="S477">
        <f>(Zestaw_6[[#This Row],[Nominalny Czas Pracy]]-Zestaw_6[[#This Row],[Czas Naprawy]])/Zestaw_6[[#This Row],[Nominalny Czas Pracy]]</f>
        <v>0.44249999999999995</v>
      </c>
      <c r="T477">
        <f>($AA$3*Zestaw_6[[#This Row],[Rzeczywista Ilosc Produkcji]])/(Zestaw_6[[#This Row],[Rzeczywisty Czas Pracy]]+1)</f>
        <v>0.91402753872633402</v>
      </c>
      <c r="U477">
        <f>(Zestaw_6[[#This Row],[Rzeczywista Ilosc Produkcji]]-Zestaw_6[[#This Row],[Ilość defektów]])/(Zestaw_6[[#This Row],[Rzeczywista Ilosc Produkcji]]+1)</f>
        <v>0.71304839013368482</v>
      </c>
      <c r="V477">
        <f>Zestaw_6[[#This Row],[D]]*Zestaw_6[[#This Row],[E]]*Zestaw_6[[#This Row],[J]]</f>
        <v>0.2883975452743</v>
      </c>
    </row>
    <row r="478" spans="1:22" x14ac:dyDescent="0.25">
      <c r="A478" t="s">
        <v>14</v>
      </c>
      <c r="B478" s="1">
        <v>44158</v>
      </c>
      <c r="C478">
        <v>2020</v>
      </c>
      <c r="D478">
        <v>11</v>
      </c>
      <c r="E478">
        <v>48</v>
      </c>
      <c r="F478">
        <v>24</v>
      </c>
      <c r="G478">
        <v>1000</v>
      </c>
      <c r="H478">
        <v>24000</v>
      </c>
      <c r="I478">
        <v>9.15</v>
      </c>
      <c r="J478">
        <v>9154</v>
      </c>
      <c r="K478">
        <v>5522</v>
      </c>
      <c r="L478">
        <v>4236</v>
      </c>
      <c r="M478">
        <v>13</v>
      </c>
      <c r="N478">
        <v>14.85</v>
      </c>
      <c r="O478">
        <f>Zestaw_6[[#This Row],[Rzeczywista Ilosc Produkcji]]-Zestaw_6[[#This Row],[Ilosc Produktow Prawidlowych]]</f>
        <v>1286</v>
      </c>
      <c r="P478">
        <f>Zestaw_6[[#This Row],[Czas Naprawy]]/(Zestaw_6[[#This Row],[Ilosc Awarii]]+1)</f>
        <v>1.0607142857142857</v>
      </c>
      <c r="Q478">
        <f>(Zestaw_6[[#This Row],[Nominalny Czas Pracy]]-Zestaw_6[[#This Row],[Czas Naprawy]])/(Zestaw_6[[#This Row],[Ilosc Awarii]]+1)</f>
        <v>0.65357142857142858</v>
      </c>
      <c r="R478">
        <f>Zestaw_6[[#This Row],[MTTR]]+Zestaw_6[[#This Row],[MTTF]]</f>
        <v>1.7142857142857144</v>
      </c>
      <c r="S478">
        <f>(Zestaw_6[[#This Row],[Nominalny Czas Pracy]]-Zestaw_6[[#This Row],[Czas Naprawy]])/Zestaw_6[[#This Row],[Nominalny Czas Pracy]]</f>
        <v>0.38125000000000003</v>
      </c>
      <c r="T478">
        <f>($AA$3*Zestaw_6[[#This Row],[Rzeczywista Ilosc Produkcji]])/(Zestaw_6[[#This Row],[Rzeczywisty Czas Pracy]]+1)</f>
        <v>0.54403940886699509</v>
      </c>
      <c r="U478">
        <f>(Zestaw_6[[#This Row],[Rzeczywista Ilosc Produkcji]]-Zestaw_6[[#This Row],[Ilość defektów]])/(Zestaw_6[[#This Row],[Rzeczywista Ilosc Produkcji]]+1)</f>
        <v>0.76697447039652367</v>
      </c>
      <c r="V478">
        <f>Zestaw_6[[#This Row],[D]]*Zestaw_6[[#This Row],[E]]*Zestaw_6[[#This Row],[J]]</f>
        <v>0.1590820286682918</v>
      </c>
    </row>
    <row r="479" spans="1:22" x14ac:dyDescent="0.25">
      <c r="A479" t="s">
        <v>14</v>
      </c>
      <c r="B479" s="1">
        <v>44159</v>
      </c>
      <c r="C479">
        <v>2020</v>
      </c>
      <c r="D479">
        <v>11</v>
      </c>
      <c r="E479">
        <v>48</v>
      </c>
      <c r="F479">
        <v>24</v>
      </c>
      <c r="G479">
        <v>1000</v>
      </c>
      <c r="H479">
        <v>24000</v>
      </c>
      <c r="I479">
        <v>9.85</v>
      </c>
      <c r="J479">
        <v>9850</v>
      </c>
      <c r="K479">
        <v>6756</v>
      </c>
      <c r="L479">
        <v>5039</v>
      </c>
      <c r="M479">
        <v>13</v>
      </c>
      <c r="N479">
        <v>14.15</v>
      </c>
      <c r="O479">
        <f>Zestaw_6[[#This Row],[Rzeczywista Ilosc Produkcji]]-Zestaw_6[[#This Row],[Ilosc Produktow Prawidlowych]]</f>
        <v>1717</v>
      </c>
      <c r="P479">
        <f>Zestaw_6[[#This Row],[Czas Naprawy]]/(Zestaw_6[[#This Row],[Ilosc Awarii]]+1)</f>
        <v>1.0107142857142857</v>
      </c>
      <c r="Q479">
        <f>(Zestaw_6[[#This Row],[Nominalny Czas Pracy]]-Zestaw_6[[#This Row],[Czas Naprawy]])/(Zestaw_6[[#This Row],[Ilosc Awarii]]+1)</f>
        <v>0.70357142857142851</v>
      </c>
      <c r="R479">
        <f>Zestaw_6[[#This Row],[MTTR]]+Zestaw_6[[#This Row],[MTTF]]</f>
        <v>1.7142857142857142</v>
      </c>
      <c r="S479">
        <f>(Zestaw_6[[#This Row],[Nominalny Czas Pracy]]-Zestaw_6[[#This Row],[Czas Naprawy]])/Zestaw_6[[#This Row],[Nominalny Czas Pracy]]</f>
        <v>0.41041666666666665</v>
      </c>
      <c r="T479">
        <f>($AA$3*Zestaw_6[[#This Row],[Rzeczywista Ilosc Produkcji]])/(Zestaw_6[[#This Row],[Rzeczywisty Czas Pracy]]+1)</f>
        <v>0.6226728110599079</v>
      </c>
      <c r="U479">
        <f>(Zestaw_6[[#This Row],[Rzeczywista Ilosc Produkcji]]-Zestaw_6[[#This Row],[Ilość defektów]])/(Zestaw_6[[#This Row],[Rzeczywista Ilosc Produkcji]]+1)</f>
        <v>0.74574515317448575</v>
      </c>
      <c r="V479">
        <f>Zestaw_6[[#This Row],[D]]*Zestaw_6[[#This Row],[E]]*Zestaw_6[[#This Row],[J]]</f>
        <v>0.19057912599939028</v>
      </c>
    </row>
    <row r="480" spans="1:22" x14ac:dyDescent="0.25">
      <c r="A480" t="s">
        <v>14</v>
      </c>
      <c r="B480" s="1">
        <v>44160</v>
      </c>
      <c r="C480">
        <v>2020</v>
      </c>
      <c r="D480">
        <v>11</v>
      </c>
      <c r="E480">
        <v>48</v>
      </c>
      <c r="F480">
        <v>24</v>
      </c>
      <c r="G480">
        <v>1000</v>
      </c>
      <c r="H480">
        <v>24000</v>
      </c>
      <c r="I480">
        <v>5.7</v>
      </c>
      <c r="J480">
        <v>5702</v>
      </c>
      <c r="K480">
        <v>4338</v>
      </c>
      <c r="L480">
        <v>3472</v>
      </c>
      <c r="M480">
        <v>18</v>
      </c>
      <c r="N480">
        <v>18.3</v>
      </c>
      <c r="O480">
        <f>Zestaw_6[[#This Row],[Rzeczywista Ilosc Produkcji]]-Zestaw_6[[#This Row],[Ilosc Produktow Prawidlowych]]</f>
        <v>866</v>
      </c>
      <c r="P480">
        <f>Zestaw_6[[#This Row],[Czas Naprawy]]/(Zestaw_6[[#This Row],[Ilosc Awarii]]+1)</f>
        <v>0.9631578947368421</v>
      </c>
      <c r="Q480">
        <f>(Zestaw_6[[#This Row],[Nominalny Czas Pracy]]-Zestaw_6[[#This Row],[Czas Naprawy]])/(Zestaw_6[[#This Row],[Ilosc Awarii]]+1)</f>
        <v>0.3</v>
      </c>
      <c r="R480">
        <f>Zestaw_6[[#This Row],[MTTR]]+Zestaw_6[[#This Row],[MTTF]]</f>
        <v>1.263157894736842</v>
      </c>
      <c r="S480">
        <f>(Zestaw_6[[#This Row],[Nominalny Czas Pracy]]-Zestaw_6[[#This Row],[Czas Naprawy]])/Zestaw_6[[#This Row],[Nominalny Czas Pracy]]</f>
        <v>0.23749999999999996</v>
      </c>
      <c r="T480">
        <f>($AA$3*Zestaw_6[[#This Row],[Rzeczywista Ilosc Produkcji]])/(Zestaw_6[[#This Row],[Rzeczywisty Czas Pracy]]+1)</f>
        <v>0.64746268656716421</v>
      </c>
      <c r="U480">
        <f>(Zestaw_6[[#This Row],[Rzeczywista Ilosc Produkcji]]-Zestaw_6[[#This Row],[Ilość defektów]])/(Zestaw_6[[#This Row],[Rzeczywista Ilosc Produkcji]]+1)</f>
        <v>0.80018437427978795</v>
      </c>
      <c r="V480">
        <f>Zestaw_6[[#This Row],[D]]*Zestaw_6[[#This Row],[E]]*Zestaw_6[[#This Row],[J]]</f>
        <v>0.12304626212106096</v>
      </c>
    </row>
    <row r="481" spans="1:22" x14ac:dyDescent="0.25">
      <c r="A481" t="s">
        <v>14</v>
      </c>
      <c r="B481" s="1">
        <v>44161</v>
      </c>
      <c r="C481">
        <v>2020</v>
      </c>
      <c r="D481">
        <v>11</v>
      </c>
      <c r="E481">
        <v>48</v>
      </c>
      <c r="F481">
        <v>24</v>
      </c>
      <c r="G481">
        <v>1000</v>
      </c>
      <c r="H481">
        <v>24000</v>
      </c>
      <c r="I481">
        <v>0</v>
      </c>
      <c r="J481">
        <v>0</v>
      </c>
      <c r="K481">
        <v>0</v>
      </c>
      <c r="L481">
        <v>0</v>
      </c>
      <c r="M481">
        <v>23</v>
      </c>
      <c r="N481">
        <v>24</v>
      </c>
      <c r="O481">
        <f>Zestaw_6[[#This Row],[Rzeczywista Ilosc Produkcji]]-Zestaw_6[[#This Row],[Ilosc Produktow Prawidlowych]]</f>
        <v>0</v>
      </c>
      <c r="P481">
        <f>Zestaw_6[[#This Row],[Czas Naprawy]]/(Zestaw_6[[#This Row],[Ilosc Awarii]]+1)</f>
        <v>1</v>
      </c>
      <c r="Q481">
        <f>(Zestaw_6[[#This Row],[Nominalny Czas Pracy]]-Zestaw_6[[#This Row],[Czas Naprawy]])/(Zestaw_6[[#This Row],[Ilosc Awarii]]+1)</f>
        <v>0</v>
      </c>
      <c r="R481">
        <f>Zestaw_6[[#This Row],[MTTR]]+Zestaw_6[[#This Row],[MTTF]]</f>
        <v>1</v>
      </c>
      <c r="S481">
        <f>(Zestaw_6[[#This Row],[Nominalny Czas Pracy]]-Zestaw_6[[#This Row],[Czas Naprawy]])/Zestaw_6[[#This Row],[Nominalny Czas Pracy]]</f>
        <v>0</v>
      </c>
      <c r="T481">
        <f>($AA$3*Zestaw_6[[#This Row],[Rzeczywista Ilosc Produkcji]])/(Zestaw_6[[#This Row],[Rzeczywisty Czas Pracy]]+1)</f>
        <v>0</v>
      </c>
      <c r="U481">
        <f>(Zestaw_6[[#This Row],[Rzeczywista Ilosc Produkcji]]-Zestaw_6[[#This Row],[Ilość defektów]])/(Zestaw_6[[#This Row],[Rzeczywista Ilosc Produkcji]]+1)</f>
        <v>0</v>
      </c>
      <c r="V481">
        <f>Zestaw_6[[#This Row],[D]]*Zestaw_6[[#This Row],[E]]*Zestaw_6[[#This Row],[J]]</f>
        <v>0</v>
      </c>
    </row>
    <row r="482" spans="1:22" x14ac:dyDescent="0.25">
      <c r="A482" t="s">
        <v>14</v>
      </c>
      <c r="B482" s="1">
        <v>44162</v>
      </c>
      <c r="C482">
        <v>2020</v>
      </c>
      <c r="D482">
        <v>11</v>
      </c>
      <c r="E482">
        <v>48</v>
      </c>
      <c r="F482">
        <v>24</v>
      </c>
      <c r="G482">
        <v>1000</v>
      </c>
      <c r="H482">
        <v>24000</v>
      </c>
      <c r="I482">
        <v>10.130000000000001</v>
      </c>
      <c r="J482">
        <v>10128</v>
      </c>
      <c r="K482">
        <v>9889</v>
      </c>
      <c r="L482">
        <v>8332</v>
      </c>
      <c r="M482">
        <v>14</v>
      </c>
      <c r="N482">
        <v>13.87</v>
      </c>
      <c r="O482">
        <f>Zestaw_6[[#This Row],[Rzeczywista Ilosc Produkcji]]-Zestaw_6[[#This Row],[Ilosc Produktow Prawidlowych]]</f>
        <v>1557</v>
      </c>
      <c r="P482">
        <f>Zestaw_6[[#This Row],[Czas Naprawy]]/(Zestaw_6[[#This Row],[Ilosc Awarii]]+1)</f>
        <v>0.92466666666666664</v>
      </c>
      <c r="Q482">
        <f>(Zestaw_6[[#This Row],[Nominalny Czas Pracy]]-Zestaw_6[[#This Row],[Czas Naprawy]])/(Zestaw_6[[#This Row],[Ilosc Awarii]]+1)</f>
        <v>0.67533333333333334</v>
      </c>
      <c r="R482">
        <f>Zestaw_6[[#This Row],[MTTR]]+Zestaw_6[[#This Row],[MTTF]]</f>
        <v>1.6</v>
      </c>
      <c r="S482">
        <f>(Zestaw_6[[#This Row],[Nominalny Czas Pracy]]-Zestaw_6[[#This Row],[Czas Naprawy]])/Zestaw_6[[#This Row],[Nominalny Czas Pracy]]</f>
        <v>0.42208333333333337</v>
      </c>
      <c r="T482">
        <f>($AA$3*Zestaw_6[[#This Row],[Rzeczywista Ilosc Produkcji]])/(Zestaw_6[[#This Row],[Rzeczywisty Czas Pracy]]+1)</f>
        <v>0.88849955076370157</v>
      </c>
      <c r="U482">
        <f>(Zestaw_6[[#This Row],[Rzeczywista Ilosc Produkcji]]-Zestaw_6[[#This Row],[Ilość defektów]])/(Zestaw_6[[#This Row],[Rzeczywista Ilosc Produkcji]]+1)</f>
        <v>0.84246713852376143</v>
      </c>
      <c r="V482">
        <f>Zestaw_6[[#This Row],[D]]*Zestaw_6[[#This Row],[E]]*Zestaw_6[[#This Row],[J]]</f>
        <v>0.31594274411458056</v>
      </c>
    </row>
    <row r="483" spans="1:22" x14ac:dyDescent="0.25">
      <c r="A483" t="s">
        <v>14</v>
      </c>
      <c r="B483" s="1">
        <v>44165</v>
      </c>
      <c r="C483">
        <v>2020</v>
      </c>
      <c r="D483">
        <v>11</v>
      </c>
      <c r="E483">
        <v>49</v>
      </c>
      <c r="F483">
        <v>24</v>
      </c>
      <c r="G483">
        <v>1000</v>
      </c>
      <c r="H483">
        <v>24000</v>
      </c>
      <c r="I483">
        <v>14.28</v>
      </c>
      <c r="J483">
        <v>14278</v>
      </c>
      <c r="K483">
        <v>11638</v>
      </c>
      <c r="L483">
        <v>10309</v>
      </c>
      <c r="M483">
        <v>9</v>
      </c>
      <c r="N483">
        <v>9.7200000000000006</v>
      </c>
      <c r="O483">
        <f>Zestaw_6[[#This Row],[Rzeczywista Ilosc Produkcji]]-Zestaw_6[[#This Row],[Ilosc Produktow Prawidlowych]]</f>
        <v>1329</v>
      </c>
      <c r="P483">
        <f>Zestaw_6[[#This Row],[Czas Naprawy]]/(Zestaw_6[[#This Row],[Ilosc Awarii]]+1)</f>
        <v>0.97200000000000009</v>
      </c>
      <c r="Q483">
        <f>(Zestaw_6[[#This Row],[Nominalny Czas Pracy]]-Zestaw_6[[#This Row],[Czas Naprawy]])/(Zestaw_6[[#This Row],[Ilosc Awarii]]+1)</f>
        <v>1.4279999999999999</v>
      </c>
      <c r="R483">
        <f>Zestaw_6[[#This Row],[MTTR]]+Zestaw_6[[#This Row],[MTTF]]</f>
        <v>2.4</v>
      </c>
      <c r="S483">
        <f>(Zestaw_6[[#This Row],[Nominalny Czas Pracy]]-Zestaw_6[[#This Row],[Czas Naprawy]])/Zestaw_6[[#This Row],[Nominalny Czas Pracy]]</f>
        <v>0.59499999999999997</v>
      </c>
      <c r="T483">
        <f>($AA$3*Zestaw_6[[#This Row],[Rzeczywista Ilosc Produkcji]])/(Zestaw_6[[#This Row],[Rzeczywisty Czas Pracy]]+1)</f>
        <v>0.76164921465968594</v>
      </c>
      <c r="U483">
        <f>(Zestaw_6[[#This Row],[Rzeczywista Ilosc Produkcji]]-Zestaw_6[[#This Row],[Ilość defektów]])/(Zestaw_6[[#This Row],[Rzeczywista Ilosc Produkcji]]+1)</f>
        <v>0.88572901452014774</v>
      </c>
      <c r="V483">
        <f>Zestaw_6[[#This Row],[D]]*Zestaw_6[[#This Row],[E]]*Zestaw_6[[#This Row],[J]]</f>
        <v>0.40139581094478799</v>
      </c>
    </row>
    <row r="484" spans="1:22" x14ac:dyDescent="0.25">
      <c r="A484" t="s">
        <v>14</v>
      </c>
      <c r="B484" s="1">
        <v>44166</v>
      </c>
      <c r="C484">
        <v>2020</v>
      </c>
      <c r="D484">
        <v>12</v>
      </c>
      <c r="E484">
        <v>49</v>
      </c>
      <c r="F484">
        <v>24</v>
      </c>
      <c r="G484">
        <v>1000</v>
      </c>
      <c r="H484">
        <v>24000</v>
      </c>
      <c r="I484">
        <v>7.89</v>
      </c>
      <c r="J484">
        <v>7888</v>
      </c>
      <c r="K484">
        <v>7888</v>
      </c>
      <c r="L484">
        <v>6117</v>
      </c>
      <c r="M484">
        <v>16</v>
      </c>
      <c r="N484">
        <v>16.11</v>
      </c>
      <c r="O484">
        <f>Zestaw_6[[#This Row],[Rzeczywista Ilosc Produkcji]]-Zestaw_6[[#This Row],[Ilosc Produktow Prawidlowych]]</f>
        <v>1771</v>
      </c>
      <c r="P484">
        <f>Zestaw_6[[#This Row],[Czas Naprawy]]/(Zestaw_6[[#This Row],[Ilosc Awarii]]+1)</f>
        <v>0.9476470588235294</v>
      </c>
      <c r="Q484">
        <f>(Zestaw_6[[#This Row],[Nominalny Czas Pracy]]-Zestaw_6[[#This Row],[Czas Naprawy]])/(Zestaw_6[[#This Row],[Ilosc Awarii]]+1)</f>
        <v>0.46411764705882358</v>
      </c>
      <c r="R484">
        <f>Zestaw_6[[#This Row],[MTTR]]+Zestaw_6[[#This Row],[MTTF]]</f>
        <v>1.411764705882353</v>
      </c>
      <c r="S484">
        <f>(Zestaw_6[[#This Row],[Nominalny Czas Pracy]]-Zestaw_6[[#This Row],[Czas Naprawy]])/Zestaw_6[[#This Row],[Nominalny Czas Pracy]]</f>
        <v>0.32875000000000004</v>
      </c>
      <c r="T484">
        <f>($AA$3*Zestaw_6[[#This Row],[Rzeczywista Ilosc Produkcji]])/(Zestaw_6[[#This Row],[Rzeczywisty Czas Pracy]]+1)</f>
        <v>0.88728908886389191</v>
      </c>
      <c r="U484">
        <f>(Zestaw_6[[#This Row],[Rzeczywista Ilosc Produkcji]]-Zestaw_6[[#This Row],[Ilość defektów]])/(Zestaw_6[[#This Row],[Rzeczywista Ilosc Produkcji]]+1)</f>
        <v>0.77538344530358727</v>
      </c>
      <c r="V484">
        <f>Zestaw_6[[#This Row],[D]]*Zestaw_6[[#This Row],[E]]*Zestaw_6[[#This Row],[J]]</f>
        <v>0.22617647274379712</v>
      </c>
    </row>
    <row r="485" spans="1:22" x14ac:dyDescent="0.25">
      <c r="A485" t="s">
        <v>14</v>
      </c>
      <c r="B485" s="1">
        <v>44167</v>
      </c>
      <c r="C485">
        <v>2020</v>
      </c>
      <c r="D485">
        <v>12</v>
      </c>
      <c r="E485">
        <v>49</v>
      </c>
      <c r="F485">
        <v>24</v>
      </c>
      <c r="G485">
        <v>1000</v>
      </c>
      <c r="H485">
        <v>24000</v>
      </c>
      <c r="I485">
        <v>8.51</v>
      </c>
      <c r="J485">
        <v>8506</v>
      </c>
      <c r="K485">
        <v>6796</v>
      </c>
      <c r="L485">
        <v>5768</v>
      </c>
      <c r="M485">
        <v>15</v>
      </c>
      <c r="N485">
        <v>15.49</v>
      </c>
      <c r="O485">
        <f>Zestaw_6[[#This Row],[Rzeczywista Ilosc Produkcji]]-Zestaw_6[[#This Row],[Ilosc Produktow Prawidlowych]]</f>
        <v>1028</v>
      </c>
      <c r="P485">
        <f>Zestaw_6[[#This Row],[Czas Naprawy]]/(Zestaw_6[[#This Row],[Ilosc Awarii]]+1)</f>
        <v>0.96812500000000001</v>
      </c>
      <c r="Q485">
        <f>(Zestaw_6[[#This Row],[Nominalny Czas Pracy]]-Zestaw_6[[#This Row],[Czas Naprawy]])/(Zestaw_6[[#This Row],[Ilosc Awarii]]+1)</f>
        <v>0.53187499999999999</v>
      </c>
      <c r="R485">
        <f>Zestaw_6[[#This Row],[MTTR]]+Zestaw_6[[#This Row],[MTTF]]</f>
        <v>1.5</v>
      </c>
      <c r="S485">
        <f>(Zestaw_6[[#This Row],[Nominalny Czas Pracy]]-Zestaw_6[[#This Row],[Czas Naprawy]])/Zestaw_6[[#This Row],[Nominalny Czas Pracy]]</f>
        <v>0.35458333333333331</v>
      </c>
      <c r="T485">
        <f>($AA$3*Zestaw_6[[#This Row],[Rzeczywista Ilosc Produkcji]])/(Zestaw_6[[#This Row],[Rzeczywisty Czas Pracy]]+1)</f>
        <v>0.71461619348054684</v>
      </c>
      <c r="U485">
        <f>(Zestaw_6[[#This Row],[Rzeczywista Ilosc Produkcji]]-Zestaw_6[[#This Row],[Ilość defektów]])/(Zestaw_6[[#This Row],[Rzeczywista Ilosc Produkcji]]+1)</f>
        <v>0.84860968074150356</v>
      </c>
      <c r="V485">
        <f>Zestaw_6[[#This Row],[D]]*Zestaw_6[[#This Row],[E]]*Zestaw_6[[#This Row],[J]]</f>
        <v>0.21503004877154261</v>
      </c>
    </row>
    <row r="486" spans="1:22" x14ac:dyDescent="0.25">
      <c r="A486" t="s">
        <v>14</v>
      </c>
      <c r="B486" s="1">
        <v>44168</v>
      </c>
      <c r="C486">
        <v>2020</v>
      </c>
      <c r="D486">
        <v>12</v>
      </c>
      <c r="E486">
        <v>49</v>
      </c>
      <c r="F486">
        <v>24</v>
      </c>
      <c r="G486">
        <v>1000</v>
      </c>
      <c r="H486">
        <v>24000</v>
      </c>
      <c r="I486">
        <v>6.11</v>
      </c>
      <c r="J486">
        <v>6111</v>
      </c>
      <c r="K486">
        <v>4589</v>
      </c>
      <c r="L486">
        <v>3526</v>
      </c>
      <c r="M486">
        <v>17</v>
      </c>
      <c r="N486">
        <v>17.89</v>
      </c>
      <c r="O486">
        <f>Zestaw_6[[#This Row],[Rzeczywista Ilosc Produkcji]]-Zestaw_6[[#This Row],[Ilosc Produktow Prawidlowych]]</f>
        <v>1063</v>
      </c>
      <c r="P486">
        <f>Zestaw_6[[#This Row],[Czas Naprawy]]/(Zestaw_6[[#This Row],[Ilosc Awarii]]+1)</f>
        <v>0.99388888888888893</v>
      </c>
      <c r="Q486">
        <f>(Zestaw_6[[#This Row],[Nominalny Czas Pracy]]-Zestaw_6[[#This Row],[Czas Naprawy]])/(Zestaw_6[[#This Row],[Ilosc Awarii]]+1)</f>
        <v>0.33944444444444444</v>
      </c>
      <c r="R486">
        <f>Zestaw_6[[#This Row],[MTTR]]+Zestaw_6[[#This Row],[MTTF]]</f>
        <v>1.3333333333333335</v>
      </c>
      <c r="S486">
        <f>(Zestaw_6[[#This Row],[Nominalny Czas Pracy]]-Zestaw_6[[#This Row],[Czas Naprawy]])/Zestaw_6[[#This Row],[Nominalny Czas Pracy]]</f>
        <v>0.25458333333333333</v>
      </c>
      <c r="T486">
        <f>($AA$3*Zestaw_6[[#This Row],[Rzeczywista Ilosc Produkcji]])/(Zestaw_6[[#This Row],[Rzeczywisty Czas Pracy]]+1)</f>
        <v>0.6454289732770746</v>
      </c>
      <c r="U486">
        <f>(Zestaw_6[[#This Row],[Rzeczywista Ilosc Produkcji]]-Zestaw_6[[#This Row],[Ilość defektów]])/(Zestaw_6[[#This Row],[Rzeczywista Ilosc Produkcji]]+1)</f>
        <v>0.76819172113289758</v>
      </c>
      <c r="V486">
        <f>Zestaw_6[[#This Row],[D]]*Zestaw_6[[#This Row],[E]]*Zestaw_6[[#This Row],[J]]</f>
        <v>0.12622577560117135</v>
      </c>
    </row>
    <row r="487" spans="1:22" x14ac:dyDescent="0.25">
      <c r="A487" t="s">
        <v>14</v>
      </c>
      <c r="B487" s="1">
        <v>44169</v>
      </c>
      <c r="C487">
        <v>2020</v>
      </c>
      <c r="D487">
        <v>12</v>
      </c>
      <c r="E487">
        <v>49</v>
      </c>
      <c r="F487">
        <v>24</v>
      </c>
      <c r="G487">
        <v>1000</v>
      </c>
      <c r="H487">
        <v>24000</v>
      </c>
      <c r="I487">
        <v>12.48</v>
      </c>
      <c r="J487">
        <v>12483</v>
      </c>
      <c r="K487">
        <v>11374</v>
      </c>
      <c r="L487">
        <v>9589</v>
      </c>
      <c r="M487">
        <v>12</v>
      </c>
      <c r="N487">
        <v>11.52</v>
      </c>
      <c r="O487">
        <f>Zestaw_6[[#This Row],[Rzeczywista Ilosc Produkcji]]-Zestaw_6[[#This Row],[Ilosc Produktow Prawidlowych]]</f>
        <v>1785</v>
      </c>
      <c r="P487">
        <f>Zestaw_6[[#This Row],[Czas Naprawy]]/(Zestaw_6[[#This Row],[Ilosc Awarii]]+1)</f>
        <v>0.88615384615384607</v>
      </c>
      <c r="Q487">
        <f>(Zestaw_6[[#This Row],[Nominalny Czas Pracy]]-Zestaw_6[[#This Row],[Czas Naprawy]])/(Zestaw_6[[#This Row],[Ilosc Awarii]]+1)</f>
        <v>0.96000000000000008</v>
      </c>
      <c r="R487">
        <f>Zestaw_6[[#This Row],[MTTR]]+Zestaw_6[[#This Row],[MTTF]]</f>
        <v>1.8461538461538463</v>
      </c>
      <c r="S487">
        <f>(Zestaw_6[[#This Row],[Nominalny Czas Pracy]]-Zestaw_6[[#This Row],[Czas Naprawy]])/Zestaw_6[[#This Row],[Nominalny Czas Pracy]]</f>
        <v>0.52</v>
      </c>
      <c r="T487">
        <f>($AA$3*Zestaw_6[[#This Row],[Rzeczywista Ilosc Produkcji]])/(Zestaw_6[[#This Row],[Rzeczywisty Czas Pracy]]+1)</f>
        <v>0.84376854599406526</v>
      </c>
      <c r="U487">
        <f>(Zestaw_6[[#This Row],[Rzeczywista Ilosc Produkcji]]-Zestaw_6[[#This Row],[Ilość defektów]])/(Zestaw_6[[#This Row],[Rzeczywista Ilosc Produkcji]]+1)</f>
        <v>0.84298901098901102</v>
      </c>
      <c r="V487">
        <f>Zestaw_6[[#This Row],[D]]*Zestaw_6[[#This Row],[E]]*Zestaw_6[[#This Row],[J]]</f>
        <v>0.36986955828740997</v>
      </c>
    </row>
    <row r="488" spans="1:22" x14ac:dyDescent="0.25">
      <c r="A488" t="s">
        <v>14</v>
      </c>
      <c r="B488" s="1">
        <v>44172</v>
      </c>
      <c r="C488">
        <v>2020</v>
      </c>
      <c r="D488">
        <v>12</v>
      </c>
      <c r="E488">
        <v>50</v>
      </c>
      <c r="F488">
        <v>24</v>
      </c>
      <c r="G488">
        <v>1000</v>
      </c>
      <c r="H488">
        <v>24000</v>
      </c>
      <c r="I488">
        <v>6.69</v>
      </c>
      <c r="J488">
        <v>6691</v>
      </c>
      <c r="K488">
        <v>4818</v>
      </c>
      <c r="L488">
        <v>4818</v>
      </c>
      <c r="M488">
        <v>18</v>
      </c>
      <c r="N488">
        <v>17.309999999999999</v>
      </c>
      <c r="O488">
        <f>Zestaw_6[[#This Row],[Rzeczywista Ilosc Produkcji]]-Zestaw_6[[#This Row],[Ilosc Produktow Prawidlowych]]</f>
        <v>0</v>
      </c>
      <c r="P488">
        <f>Zestaw_6[[#This Row],[Czas Naprawy]]/(Zestaw_6[[#This Row],[Ilosc Awarii]]+1)</f>
        <v>0.91105263157894734</v>
      </c>
      <c r="Q488">
        <f>(Zestaw_6[[#This Row],[Nominalny Czas Pracy]]-Zestaw_6[[#This Row],[Czas Naprawy]])/(Zestaw_6[[#This Row],[Ilosc Awarii]]+1)</f>
        <v>0.35210526315789481</v>
      </c>
      <c r="R488">
        <f>Zestaw_6[[#This Row],[MTTR]]+Zestaw_6[[#This Row],[MTTF]]</f>
        <v>1.263157894736842</v>
      </c>
      <c r="S488">
        <f>(Zestaw_6[[#This Row],[Nominalny Czas Pracy]]-Zestaw_6[[#This Row],[Czas Naprawy]])/Zestaw_6[[#This Row],[Nominalny Czas Pracy]]</f>
        <v>0.27875000000000005</v>
      </c>
      <c r="T488">
        <f>($AA$3*Zestaw_6[[#This Row],[Rzeczywista Ilosc Produkcji]])/(Zestaw_6[[#This Row],[Rzeczywisty Czas Pracy]]+1)</f>
        <v>0.62652795838751629</v>
      </c>
      <c r="U488">
        <f>(Zestaw_6[[#This Row],[Rzeczywista Ilosc Produkcji]]-Zestaw_6[[#This Row],[Ilość defektów]])/(Zestaw_6[[#This Row],[Rzeczywista Ilosc Produkcji]]+1)</f>
        <v>0.99979248806806387</v>
      </c>
      <c r="V488">
        <f>Zestaw_6[[#This Row],[D]]*Zestaw_6[[#This Row],[E]]*Zestaw_6[[#This Row],[J]]</f>
        <v>0.17460842754797806</v>
      </c>
    </row>
    <row r="489" spans="1:22" x14ac:dyDescent="0.25">
      <c r="A489" t="s">
        <v>14</v>
      </c>
      <c r="B489" s="1">
        <v>44173</v>
      </c>
      <c r="C489">
        <v>2020</v>
      </c>
      <c r="D489">
        <v>12</v>
      </c>
      <c r="E489">
        <v>50</v>
      </c>
      <c r="F489">
        <v>24</v>
      </c>
      <c r="G489">
        <v>1000</v>
      </c>
      <c r="H489">
        <v>24000</v>
      </c>
      <c r="I489">
        <v>14.2</v>
      </c>
      <c r="J489">
        <v>14198</v>
      </c>
      <c r="K489">
        <v>14198</v>
      </c>
      <c r="L489">
        <v>14198</v>
      </c>
      <c r="M489">
        <v>10</v>
      </c>
      <c r="N489">
        <v>9.8000000000000007</v>
      </c>
      <c r="O489">
        <f>Zestaw_6[[#This Row],[Rzeczywista Ilosc Produkcji]]-Zestaw_6[[#This Row],[Ilosc Produktow Prawidlowych]]</f>
        <v>0</v>
      </c>
      <c r="P489">
        <f>Zestaw_6[[#This Row],[Czas Naprawy]]/(Zestaw_6[[#This Row],[Ilosc Awarii]]+1)</f>
        <v>0.89090909090909098</v>
      </c>
      <c r="Q489">
        <f>(Zestaw_6[[#This Row],[Nominalny Czas Pracy]]-Zestaw_6[[#This Row],[Czas Naprawy]])/(Zestaw_6[[#This Row],[Ilosc Awarii]]+1)</f>
        <v>1.2909090909090908</v>
      </c>
      <c r="R489">
        <f>Zestaw_6[[#This Row],[MTTR]]+Zestaw_6[[#This Row],[MTTF]]</f>
        <v>2.1818181818181817</v>
      </c>
      <c r="S489">
        <f>(Zestaw_6[[#This Row],[Nominalny Czas Pracy]]-Zestaw_6[[#This Row],[Czas Naprawy]])/Zestaw_6[[#This Row],[Nominalny Czas Pracy]]</f>
        <v>0.59166666666666667</v>
      </c>
      <c r="T489">
        <f>($AA$3*Zestaw_6[[#This Row],[Rzeczywista Ilosc Produkcji]])/(Zestaw_6[[#This Row],[Rzeczywisty Czas Pracy]]+1)</f>
        <v>0.93407894736842112</v>
      </c>
      <c r="U489">
        <f>(Zestaw_6[[#This Row],[Rzeczywista Ilosc Produkcji]]-Zestaw_6[[#This Row],[Ilość defektów]])/(Zestaw_6[[#This Row],[Rzeczywista Ilosc Produkcji]]+1)</f>
        <v>0.99992957250510595</v>
      </c>
      <c r="V489">
        <f>Zestaw_6[[#This Row],[D]]*Zestaw_6[[#This Row],[E]]*Zestaw_6[[#This Row],[J]]</f>
        <v>0.5526244544958071</v>
      </c>
    </row>
    <row r="490" spans="1:22" x14ac:dyDescent="0.25">
      <c r="A490" t="s">
        <v>14</v>
      </c>
      <c r="B490" s="1">
        <v>44174</v>
      </c>
      <c r="C490">
        <v>2020</v>
      </c>
      <c r="D490">
        <v>12</v>
      </c>
      <c r="E490">
        <v>50</v>
      </c>
      <c r="F490">
        <v>24</v>
      </c>
      <c r="G490">
        <v>1000</v>
      </c>
      <c r="H490">
        <v>24000</v>
      </c>
      <c r="I490">
        <v>12.02</v>
      </c>
      <c r="J490">
        <v>12016</v>
      </c>
      <c r="K490">
        <v>9447</v>
      </c>
      <c r="L490">
        <v>8495</v>
      </c>
      <c r="M490">
        <v>12</v>
      </c>
      <c r="N490">
        <v>11.98</v>
      </c>
      <c r="O490">
        <f>Zestaw_6[[#This Row],[Rzeczywista Ilosc Produkcji]]-Zestaw_6[[#This Row],[Ilosc Produktow Prawidlowych]]</f>
        <v>952</v>
      </c>
      <c r="P490">
        <f>Zestaw_6[[#This Row],[Czas Naprawy]]/(Zestaw_6[[#This Row],[Ilosc Awarii]]+1)</f>
        <v>0.92153846153846153</v>
      </c>
      <c r="Q490">
        <f>(Zestaw_6[[#This Row],[Nominalny Czas Pracy]]-Zestaw_6[[#This Row],[Czas Naprawy]])/(Zestaw_6[[#This Row],[Ilosc Awarii]]+1)</f>
        <v>0.92461538461538462</v>
      </c>
      <c r="R490">
        <f>Zestaw_6[[#This Row],[MTTR]]+Zestaw_6[[#This Row],[MTTF]]</f>
        <v>1.8461538461538463</v>
      </c>
      <c r="S490">
        <f>(Zestaw_6[[#This Row],[Nominalny Czas Pracy]]-Zestaw_6[[#This Row],[Czas Naprawy]])/Zestaw_6[[#This Row],[Nominalny Czas Pracy]]</f>
        <v>0.50083333333333335</v>
      </c>
      <c r="T490">
        <f>($AA$3*Zestaw_6[[#This Row],[Rzeczywista Ilosc Produkcji]])/(Zestaw_6[[#This Row],[Rzeczywisty Czas Pracy]]+1)</f>
        <v>0.72557603686635952</v>
      </c>
      <c r="U490">
        <f>(Zestaw_6[[#This Row],[Rzeczywista Ilosc Produkcji]]-Zestaw_6[[#This Row],[Ilość defektów]])/(Zestaw_6[[#This Row],[Rzeczywista Ilosc Produkcji]]+1)</f>
        <v>0.8991320914479255</v>
      </c>
      <c r="V490">
        <f>Zestaw_6[[#This Row],[D]]*Zestaw_6[[#This Row],[E]]*Zestaw_6[[#This Row],[J]]</f>
        <v>0.32673800701568356</v>
      </c>
    </row>
    <row r="491" spans="1:22" x14ac:dyDescent="0.25">
      <c r="A491" t="s">
        <v>14</v>
      </c>
      <c r="B491" s="1">
        <v>44175</v>
      </c>
      <c r="C491">
        <v>2020</v>
      </c>
      <c r="D491">
        <v>12</v>
      </c>
      <c r="E491">
        <v>50</v>
      </c>
      <c r="F491">
        <v>24</v>
      </c>
      <c r="G491">
        <v>1000</v>
      </c>
      <c r="H491">
        <v>24000</v>
      </c>
      <c r="I491">
        <v>7.74</v>
      </c>
      <c r="J491">
        <v>7743</v>
      </c>
      <c r="K491">
        <v>6907</v>
      </c>
      <c r="L491">
        <v>5661</v>
      </c>
      <c r="M491">
        <v>15</v>
      </c>
      <c r="N491">
        <v>16.260000000000002</v>
      </c>
      <c r="O491">
        <f>Zestaw_6[[#This Row],[Rzeczywista Ilosc Produkcji]]-Zestaw_6[[#This Row],[Ilosc Produktow Prawidlowych]]</f>
        <v>1246</v>
      </c>
      <c r="P491">
        <f>Zestaw_6[[#This Row],[Czas Naprawy]]/(Zestaw_6[[#This Row],[Ilosc Awarii]]+1)</f>
        <v>1.0162500000000001</v>
      </c>
      <c r="Q491">
        <f>(Zestaw_6[[#This Row],[Nominalny Czas Pracy]]-Zestaw_6[[#This Row],[Czas Naprawy]])/(Zestaw_6[[#This Row],[Ilosc Awarii]]+1)</f>
        <v>0.4837499999999999</v>
      </c>
      <c r="R491">
        <f>Zestaw_6[[#This Row],[MTTR]]+Zestaw_6[[#This Row],[MTTF]]</f>
        <v>1.5</v>
      </c>
      <c r="S491">
        <f>(Zestaw_6[[#This Row],[Nominalny Czas Pracy]]-Zestaw_6[[#This Row],[Czas Naprawy]])/Zestaw_6[[#This Row],[Nominalny Czas Pracy]]</f>
        <v>0.32249999999999995</v>
      </c>
      <c r="T491">
        <f>($AA$3*Zestaw_6[[#This Row],[Rzeczywista Ilosc Produkcji]])/(Zestaw_6[[#This Row],[Rzeczywisty Czas Pracy]]+1)</f>
        <v>0.79027459954233403</v>
      </c>
      <c r="U491">
        <f>(Zestaw_6[[#This Row],[Rzeczywista Ilosc Produkcji]]-Zestaw_6[[#This Row],[Ilość defektów]])/(Zestaw_6[[#This Row],[Rzeczywista Ilosc Produkcji]]+1)</f>
        <v>0.81948465547191662</v>
      </c>
      <c r="V491">
        <f>Zestaw_6[[#This Row],[D]]*Zestaw_6[[#This Row],[E]]*Zestaw_6[[#This Row],[J]]</f>
        <v>0.20885677530876545</v>
      </c>
    </row>
    <row r="492" spans="1:22" x14ac:dyDescent="0.25">
      <c r="A492" t="s">
        <v>14</v>
      </c>
      <c r="B492" s="1">
        <v>44176</v>
      </c>
      <c r="C492">
        <v>2020</v>
      </c>
      <c r="D492">
        <v>12</v>
      </c>
      <c r="E492">
        <v>50</v>
      </c>
      <c r="F492">
        <v>24</v>
      </c>
      <c r="G492">
        <v>1000</v>
      </c>
      <c r="H492">
        <v>24000</v>
      </c>
      <c r="I492">
        <v>9.7100000000000009</v>
      </c>
      <c r="J492">
        <v>9708</v>
      </c>
      <c r="K492">
        <v>7002</v>
      </c>
      <c r="L492">
        <v>7002</v>
      </c>
      <c r="M492">
        <v>14</v>
      </c>
      <c r="N492">
        <v>14.29</v>
      </c>
      <c r="O492">
        <f>Zestaw_6[[#This Row],[Rzeczywista Ilosc Produkcji]]-Zestaw_6[[#This Row],[Ilosc Produktow Prawidlowych]]</f>
        <v>0</v>
      </c>
      <c r="P492">
        <f>Zestaw_6[[#This Row],[Czas Naprawy]]/(Zestaw_6[[#This Row],[Ilosc Awarii]]+1)</f>
        <v>0.95266666666666666</v>
      </c>
      <c r="Q492">
        <f>(Zestaw_6[[#This Row],[Nominalny Czas Pracy]]-Zestaw_6[[#This Row],[Czas Naprawy]])/(Zestaw_6[[#This Row],[Ilosc Awarii]]+1)</f>
        <v>0.64733333333333343</v>
      </c>
      <c r="R492">
        <f>Zestaw_6[[#This Row],[MTTR]]+Zestaw_6[[#This Row],[MTTF]]</f>
        <v>1.6</v>
      </c>
      <c r="S492">
        <f>(Zestaw_6[[#This Row],[Nominalny Czas Pracy]]-Zestaw_6[[#This Row],[Czas Naprawy]])/Zestaw_6[[#This Row],[Nominalny Czas Pracy]]</f>
        <v>0.40458333333333335</v>
      </c>
      <c r="T492">
        <f>($AA$3*Zestaw_6[[#This Row],[Rzeczywista Ilosc Produkcji]])/(Zestaw_6[[#This Row],[Rzeczywisty Czas Pracy]]+1)</f>
        <v>0.65378151260504191</v>
      </c>
      <c r="U492">
        <f>(Zestaw_6[[#This Row],[Rzeczywista Ilosc Produkcji]]-Zestaw_6[[#This Row],[Ilość defektów]])/(Zestaw_6[[#This Row],[Rzeczywista Ilosc Produkcji]]+1)</f>
        <v>0.99985720405540479</v>
      </c>
      <c r="V492">
        <f>Zestaw_6[[#This Row],[D]]*Zestaw_6[[#This Row],[E]]*Zestaw_6[[#This Row],[J]]</f>
        <v>0.26447133281414809</v>
      </c>
    </row>
    <row r="493" spans="1:22" x14ac:dyDescent="0.25">
      <c r="A493" t="s">
        <v>14</v>
      </c>
      <c r="B493" s="1">
        <v>44179</v>
      </c>
      <c r="C493">
        <v>2020</v>
      </c>
      <c r="D493">
        <v>12</v>
      </c>
      <c r="E493">
        <v>51</v>
      </c>
      <c r="F493">
        <v>24</v>
      </c>
      <c r="G493">
        <v>1000</v>
      </c>
      <c r="H493">
        <v>24000</v>
      </c>
      <c r="I493">
        <v>13.2</v>
      </c>
      <c r="J493">
        <v>13201</v>
      </c>
      <c r="K493">
        <v>11881</v>
      </c>
      <c r="L493">
        <v>10236</v>
      </c>
      <c r="M493">
        <v>11</v>
      </c>
      <c r="N493">
        <v>10.8</v>
      </c>
      <c r="O493">
        <f>Zestaw_6[[#This Row],[Rzeczywista Ilosc Produkcji]]-Zestaw_6[[#This Row],[Ilosc Produktow Prawidlowych]]</f>
        <v>1645</v>
      </c>
      <c r="P493">
        <f>Zestaw_6[[#This Row],[Czas Naprawy]]/(Zestaw_6[[#This Row],[Ilosc Awarii]]+1)</f>
        <v>0.9</v>
      </c>
      <c r="Q493">
        <f>(Zestaw_6[[#This Row],[Nominalny Czas Pracy]]-Zestaw_6[[#This Row],[Czas Naprawy]])/(Zestaw_6[[#This Row],[Ilosc Awarii]]+1)</f>
        <v>1.0999999999999999</v>
      </c>
      <c r="R493">
        <f>Zestaw_6[[#This Row],[MTTR]]+Zestaw_6[[#This Row],[MTTF]]</f>
        <v>2</v>
      </c>
      <c r="S493">
        <f>(Zestaw_6[[#This Row],[Nominalny Czas Pracy]]-Zestaw_6[[#This Row],[Czas Naprawy]])/Zestaw_6[[#This Row],[Nominalny Czas Pracy]]</f>
        <v>0.54999999999999993</v>
      </c>
      <c r="T493">
        <f>($AA$3*Zestaw_6[[#This Row],[Rzeczywista Ilosc Produkcji]])/(Zestaw_6[[#This Row],[Rzeczywisty Czas Pracy]]+1)</f>
        <v>0.83669014084507043</v>
      </c>
      <c r="U493">
        <f>(Zestaw_6[[#This Row],[Rzeczywista Ilosc Produkcji]]-Zestaw_6[[#This Row],[Ilość defektów]])/(Zestaw_6[[#This Row],[Rzeczywista Ilosc Produkcji]]+1)</f>
        <v>0.86147113280592491</v>
      </c>
      <c r="V493">
        <f>Zestaw_6[[#This Row],[D]]*Zestaw_6[[#This Row],[E]]*Zestaw_6[[#This Row],[J]]</f>
        <v>0.39643142189274339</v>
      </c>
    </row>
    <row r="494" spans="1:22" x14ac:dyDescent="0.25">
      <c r="A494" t="s">
        <v>14</v>
      </c>
      <c r="B494" s="1">
        <v>44180</v>
      </c>
      <c r="C494">
        <v>2020</v>
      </c>
      <c r="D494">
        <v>12</v>
      </c>
      <c r="E494">
        <v>51</v>
      </c>
      <c r="F494">
        <v>24</v>
      </c>
      <c r="G494">
        <v>1000</v>
      </c>
      <c r="H494">
        <v>24000</v>
      </c>
      <c r="I494">
        <v>11.14</v>
      </c>
      <c r="J494">
        <v>11140</v>
      </c>
      <c r="K494">
        <v>9378</v>
      </c>
      <c r="L494">
        <v>6705</v>
      </c>
      <c r="M494">
        <v>13</v>
      </c>
      <c r="N494">
        <v>12.86</v>
      </c>
      <c r="O494">
        <f>Zestaw_6[[#This Row],[Rzeczywista Ilosc Produkcji]]-Zestaw_6[[#This Row],[Ilosc Produktow Prawidlowych]]</f>
        <v>2673</v>
      </c>
      <c r="P494">
        <f>Zestaw_6[[#This Row],[Czas Naprawy]]/(Zestaw_6[[#This Row],[Ilosc Awarii]]+1)</f>
        <v>0.91857142857142848</v>
      </c>
      <c r="Q494">
        <f>(Zestaw_6[[#This Row],[Nominalny Czas Pracy]]-Zestaw_6[[#This Row],[Czas Naprawy]])/(Zestaw_6[[#This Row],[Ilosc Awarii]]+1)</f>
        <v>0.79571428571428571</v>
      </c>
      <c r="R494">
        <f>Zestaw_6[[#This Row],[MTTR]]+Zestaw_6[[#This Row],[MTTF]]</f>
        <v>1.7142857142857142</v>
      </c>
      <c r="S494">
        <f>(Zestaw_6[[#This Row],[Nominalny Czas Pracy]]-Zestaw_6[[#This Row],[Czas Naprawy]])/Zestaw_6[[#This Row],[Nominalny Czas Pracy]]</f>
        <v>0.46416666666666667</v>
      </c>
      <c r="T494">
        <f>($AA$3*Zestaw_6[[#This Row],[Rzeczywista Ilosc Produkcji]])/(Zestaw_6[[#This Row],[Rzeczywisty Czas Pracy]]+1)</f>
        <v>0.77248764415156501</v>
      </c>
      <c r="U494">
        <f>(Zestaw_6[[#This Row],[Rzeczywista Ilosc Produkcji]]-Zestaw_6[[#This Row],[Ilość defektów]])/(Zestaw_6[[#This Row],[Rzeczywista Ilosc Produkcji]]+1)</f>
        <v>0.71489497814265912</v>
      </c>
      <c r="V494">
        <f>Zestaw_6[[#This Row],[D]]*Zestaw_6[[#This Row],[E]]*Zestaw_6[[#This Row],[J]]</f>
        <v>0.25633489864752707</v>
      </c>
    </row>
    <row r="495" spans="1:22" x14ac:dyDescent="0.25">
      <c r="A495" t="s">
        <v>14</v>
      </c>
      <c r="B495" s="1">
        <v>44181</v>
      </c>
      <c r="C495">
        <v>2020</v>
      </c>
      <c r="D495">
        <v>12</v>
      </c>
      <c r="E495">
        <v>51</v>
      </c>
      <c r="F495">
        <v>24</v>
      </c>
      <c r="G495">
        <v>1000</v>
      </c>
      <c r="H495">
        <v>24000</v>
      </c>
      <c r="I495">
        <v>7.11</v>
      </c>
      <c r="J495">
        <v>7112</v>
      </c>
      <c r="K495">
        <v>7112</v>
      </c>
      <c r="L495">
        <v>6202</v>
      </c>
      <c r="M495">
        <v>16</v>
      </c>
      <c r="N495">
        <v>16.89</v>
      </c>
      <c r="O495">
        <f>Zestaw_6[[#This Row],[Rzeczywista Ilosc Produkcji]]-Zestaw_6[[#This Row],[Ilosc Produktow Prawidlowych]]</f>
        <v>910</v>
      </c>
      <c r="P495">
        <f>Zestaw_6[[#This Row],[Czas Naprawy]]/(Zestaw_6[[#This Row],[Ilosc Awarii]]+1)</f>
        <v>0.99352941176470588</v>
      </c>
      <c r="Q495">
        <f>(Zestaw_6[[#This Row],[Nominalny Czas Pracy]]-Zestaw_6[[#This Row],[Czas Naprawy]])/(Zestaw_6[[#This Row],[Ilosc Awarii]]+1)</f>
        <v>0.41823529411764704</v>
      </c>
      <c r="R495">
        <f>Zestaw_6[[#This Row],[MTTR]]+Zestaw_6[[#This Row],[MTTF]]</f>
        <v>1.4117647058823528</v>
      </c>
      <c r="S495">
        <f>(Zestaw_6[[#This Row],[Nominalny Czas Pracy]]-Zestaw_6[[#This Row],[Czas Naprawy]])/Zestaw_6[[#This Row],[Nominalny Czas Pracy]]</f>
        <v>0.29624999999999996</v>
      </c>
      <c r="T495">
        <f>($AA$3*Zestaw_6[[#This Row],[Rzeczywista Ilosc Produkcji]])/(Zestaw_6[[#This Row],[Rzeczywisty Czas Pracy]]+1)</f>
        <v>0.87694204685573374</v>
      </c>
      <c r="U495">
        <f>(Zestaw_6[[#This Row],[Rzeczywista Ilosc Produkcji]]-Zestaw_6[[#This Row],[Ilość defektów]])/(Zestaw_6[[#This Row],[Rzeczywista Ilosc Produkcji]]+1)</f>
        <v>0.87192464501616762</v>
      </c>
      <c r="V495">
        <f>Zestaw_6[[#This Row],[D]]*Zestaw_6[[#This Row],[E]]*Zestaw_6[[#This Row],[J]]</f>
        <v>0.22652086218543943</v>
      </c>
    </row>
    <row r="496" spans="1:22" x14ac:dyDescent="0.25">
      <c r="A496" t="s">
        <v>14</v>
      </c>
      <c r="B496" s="1">
        <v>44182</v>
      </c>
      <c r="C496">
        <v>2020</v>
      </c>
      <c r="D496">
        <v>12</v>
      </c>
      <c r="E496">
        <v>51</v>
      </c>
      <c r="F496">
        <v>24</v>
      </c>
      <c r="G496">
        <v>1000</v>
      </c>
      <c r="H496">
        <v>24000</v>
      </c>
      <c r="I496">
        <v>9.18</v>
      </c>
      <c r="J496">
        <v>9180</v>
      </c>
      <c r="K496">
        <v>7438</v>
      </c>
      <c r="L496">
        <v>7438</v>
      </c>
      <c r="M496">
        <v>14</v>
      </c>
      <c r="N496">
        <v>14.82</v>
      </c>
      <c r="O496">
        <f>Zestaw_6[[#This Row],[Rzeczywista Ilosc Produkcji]]-Zestaw_6[[#This Row],[Ilosc Produktow Prawidlowych]]</f>
        <v>0</v>
      </c>
      <c r="P496">
        <f>Zestaw_6[[#This Row],[Czas Naprawy]]/(Zestaw_6[[#This Row],[Ilosc Awarii]]+1)</f>
        <v>0.98799999999999999</v>
      </c>
      <c r="Q496">
        <f>(Zestaw_6[[#This Row],[Nominalny Czas Pracy]]-Zestaw_6[[#This Row],[Czas Naprawy]])/(Zestaw_6[[#This Row],[Ilosc Awarii]]+1)</f>
        <v>0.61199999999999999</v>
      </c>
      <c r="R496">
        <f>Zestaw_6[[#This Row],[MTTR]]+Zestaw_6[[#This Row],[MTTF]]</f>
        <v>1.6</v>
      </c>
      <c r="S496">
        <f>(Zestaw_6[[#This Row],[Nominalny Czas Pracy]]-Zestaw_6[[#This Row],[Czas Naprawy]])/Zestaw_6[[#This Row],[Nominalny Czas Pracy]]</f>
        <v>0.38250000000000001</v>
      </c>
      <c r="T496">
        <f>($AA$3*Zestaw_6[[#This Row],[Rzeczywista Ilosc Produkcji]])/(Zestaw_6[[#This Row],[Rzeczywisty Czas Pracy]]+1)</f>
        <v>0.73064833005893914</v>
      </c>
      <c r="U496">
        <f>(Zestaw_6[[#This Row],[Rzeczywista Ilosc Produkcji]]-Zestaw_6[[#This Row],[Ilość defektów]])/(Zestaw_6[[#This Row],[Rzeczywista Ilosc Produkcji]]+1)</f>
        <v>0.99986557332974857</v>
      </c>
      <c r="V496">
        <f>Zestaw_6[[#This Row],[D]]*Zestaw_6[[#This Row],[E]]*Zestaw_6[[#This Row],[J]]</f>
        <v>0.27943541762457774</v>
      </c>
    </row>
    <row r="497" spans="1:22" x14ac:dyDescent="0.25">
      <c r="A497" t="s">
        <v>14</v>
      </c>
      <c r="B497" s="1">
        <v>44183</v>
      </c>
      <c r="C497">
        <v>2020</v>
      </c>
      <c r="D497">
        <v>12</v>
      </c>
      <c r="E497">
        <v>51</v>
      </c>
      <c r="F497">
        <v>24</v>
      </c>
      <c r="G497">
        <v>1000</v>
      </c>
      <c r="H497">
        <v>24000</v>
      </c>
      <c r="I497">
        <v>0</v>
      </c>
      <c r="J497">
        <v>0</v>
      </c>
      <c r="K497">
        <v>0</v>
      </c>
      <c r="L497">
        <v>0</v>
      </c>
      <c r="M497">
        <v>23</v>
      </c>
      <c r="N497">
        <v>24</v>
      </c>
      <c r="O497">
        <f>Zestaw_6[[#This Row],[Rzeczywista Ilosc Produkcji]]-Zestaw_6[[#This Row],[Ilosc Produktow Prawidlowych]]</f>
        <v>0</v>
      </c>
      <c r="P497">
        <f>Zestaw_6[[#This Row],[Czas Naprawy]]/(Zestaw_6[[#This Row],[Ilosc Awarii]]+1)</f>
        <v>1</v>
      </c>
      <c r="Q497">
        <f>(Zestaw_6[[#This Row],[Nominalny Czas Pracy]]-Zestaw_6[[#This Row],[Czas Naprawy]])/(Zestaw_6[[#This Row],[Ilosc Awarii]]+1)</f>
        <v>0</v>
      </c>
      <c r="R497">
        <f>Zestaw_6[[#This Row],[MTTR]]+Zestaw_6[[#This Row],[MTTF]]</f>
        <v>1</v>
      </c>
      <c r="S497">
        <f>(Zestaw_6[[#This Row],[Nominalny Czas Pracy]]-Zestaw_6[[#This Row],[Czas Naprawy]])/Zestaw_6[[#This Row],[Nominalny Czas Pracy]]</f>
        <v>0</v>
      </c>
      <c r="T497">
        <f>($AA$3*Zestaw_6[[#This Row],[Rzeczywista Ilosc Produkcji]])/(Zestaw_6[[#This Row],[Rzeczywisty Czas Pracy]]+1)</f>
        <v>0</v>
      </c>
      <c r="U497">
        <f>(Zestaw_6[[#This Row],[Rzeczywista Ilosc Produkcji]]-Zestaw_6[[#This Row],[Ilość defektów]])/(Zestaw_6[[#This Row],[Rzeczywista Ilosc Produkcji]]+1)</f>
        <v>0</v>
      </c>
      <c r="V497">
        <f>Zestaw_6[[#This Row],[D]]*Zestaw_6[[#This Row],[E]]*Zestaw_6[[#This Row],[J]]</f>
        <v>0</v>
      </c>
    </row>
    <row r="498" spans="1:22" x14ac:dyDescent="0.25">
      <c r="A498" t="s">
        <v>14</v>
      </c>
      <c r="B498" s="1">
        <v>44186</v>
      </c>
      <c r="C498">
        <v>2020</v>
      </c>
      <c r="D498">
        <v>12</v>
      </c>
      <c r="E498">
        <v>52</v>
      </c>
      <c r="F498">
        <v>24</v>
      </c>
      <c r="G498">
        <v>1000</v>
      </c>
      <c r="H498">
        <v>24000</v>
      </c>
      <c r="I498">
        <v>13.42</v>
      </c>
      <c r="J498">
        <v>13422</v>
      </c>
      <c r="K498">
        <v>13136</v>
      </c>
      <c r="L498">
        <v>10573</v>
      </c>
      <c r="M498">
        <v>10</v>
      </c>
      <c r="N498">
        <v>10.58</v>
      </c>
      <c r="O498">
        <f>Zestaw_6[[#This Row],[Rzeczywista Ilosc Produkcji]]-Zestaw_6[[#This Row],[Ilosc Produktow Prawidlowych]]</f>
        <v>2563</v>
      </c>
      <c r="P498">
        <f>Zestaw_6[[#This Row],[Czas Naprawy]]/(Zestaw_6[[#This Row],[Ilosc Awarii]]+1)</f>
        <v>0.96181818181818179</v>
      </c>
      <c r="Q498">
        <f>(Zestaw_6[[#This Row],[Nominalny Czas Pracy]]-Zestaw_6[[#This Row],[Czas Naprawy]])/(Zestaw_6[[#This Row],[Ilosc Awarii]]+1)</f>
        <v>1.22</v>
      </c>
      <c r="R498">
        <f>Zestaw_6[[#This Row],[MTTR]]+Zestaw_6[[#This Row],[MTTF]]</f>
        <v>2.1818181818181817</v>
      </c>
      <c r="S498">
        <f>(Zestaw_6[[#This Row],[Nominalny Czas Pracy]]-Zestaw_6[[#This Row],[Czas Naprawy]])/Zestaw_6[[#This Row],[Nominalny Czas Pracy]]</f>
        <v>0.5591666666666667</v>
      </c>
      <c r="T498">
        <f>($AA$3*Zestaw_6[[#This Row],[Rzeczywista Ilosc Produkcji]])/(Zestaw_6[[#This Row],[Rzeczywisty Czas Pracy]]+1)</f>
        <v>0.91095700416088776</v>
      </c>
      <c r="U498">
        <f>(Zestaw_6[[#This Row],[Rzeczywista Ilosc Produkcji]]-Zestaw_6[[#This Row],[Ilość defektów]])/(Zestaw_6[[#This Row],[Rzeczywista Ilosc Produkcji]]+1)</f>
        <v>0.80482606378929744</v>
      </c>
      <c r="V498">
        <f>Zestaw_6[[#This Row],[D]]*Zestaw_6[[#This Row],[E]]*Zestaw_6[[#This Row],[J]]</f>
        <v>0.40995971808317144</v>
      </c>
    </row>
    <row r="499" spans="1:22" x14ac:dyDescent="0.25">
      <c r="A499" t="s">
        <v>14</v>
      </c>
      <c r="B499" s="1">
        <v>44187</v>
      </c>
      <c r="C499">
        <v>2020</v>
      </c>
      <c r="D499">
        <v>12</v>
      </c>
      <c r="E499">
        <v>52</v>
      </c>
      <c r="F499">
        <v>24</v>
      </c>
      <c r="G499">
        <v>1000</v>
      </c>
      <c r="H499">
        <v>24000</v>
      </c>
      <c r="I499">
        <v>11.85</v>
      </c>
      <c r="J499">
        <v>11849</v>
      </c>
      <c r="K499">
        <v>11185</v>
      </c>
      <c r="L499">
        <v>8557</v>
      </c>
      <c r="M499">
        <v>11</v>
      </c>
      <c r="N499">
        <v>12.15</v>
      </c>
      <c r="O499">
        <f>Zestaw_6[[#This Row],[Rzeczywista Ilosc Produkcji]]-Zestaw_6[[#This Row],[Ilosc Produktow Prawidlowych]]</f>
        <v>2628</v>
      </c>
      <c r="P499">
        <f>Zestaw_6[[#This Row],[Czas Naprawy]]/(Zestaw_6[[#This Row],[Ilosc Awarii]]+1)</f>
        <v>1.0125</v>
      </c>
      <c r="Q499">
        <f>(Zestaw_6[[#This Row],[Nominalny Czas Pracy]]-Zestaw_6[[#This Row],[Czas Naprawy]])/(Zestaw_6[[#This Row],[Ilosc Awarii]]+1)</f>
        <v>0.98749999999999993</v>
      </c>
      <c r="R499">
        <f>Zestaw_6[[#This Row],[MTTR]]+Zestaw_6[[#This Row],[MTTF]]</f>
        <v>2</v>
      </c>
      <c r="S499">
        <f>(Zestaw_6[[#This Row],[Nominalny Czas Pracy]]-Zestaw_6[[#This Row],[Czas Naprawy]])/Zestaw_6[[#This Row],[Nominalny Czas Pracy]]</f>
        <v>0.49374999999999997</v>
      </c>
      <c r="T499">
        <f>($AA$3*Zestaw_6[[#This Row],[Rzeczywista Ilosc Produkcji]])/(Zestaw_6[[#This Row],[Rzeczywisty Czas Pracy]]+1)</f>
        <v>0.87042801556420235</v>
      </c>
      <c r="U499">
        <f>(Zestaw_6[[#This Row],[Rzeczywista Ilosc Produkcji]]-Zestaw_6[[#This Row],[Ilość defektów]])/(Zestaw_6[[#This Row],[Rzeczywista Ilosc Produkcji]]+1)</f>
        <v>0.76497407473627754</v>
      </c>
      <c r="V499">
        <f>Zestaw_6[[#This Row],[D]]*Zestaw_6[[#This Row],[E]]*Zestaw_6[[#This Row],[J]]</f>
        <v>0.32876584000393766</v>
      </c>
    </row>
    <row r="500" spans="1:22" x14ac:dyDescent="0.25">
      <c r="A500" t="s">
        <v>14</v>
      </c>
      <c r="B500" s="1">
        <v>44188</v>
      </c>
      <c r="C500">
        <v>2020</v>
      </c>
      <c r="D500">
        <v>12</v>
      </c>
      <c r="E500">
        <v>52</v>
      </c>
      <c r="F500">
        <v>24</v>
      </c>
      <c r="G500">
        <v>1000</v>
      </c>
      <c r="H500">
        <v>24000</v>
      </c>
      <c r="I500">
        <v>11.66</v>
      </c>
      <c r="J500">
        <v>11661</v>
      </c>
      <c r="K500">
        <v>10518</v>
      </c>
      <c r="L500">
        <v>7742</v>
      </c>
      <c r="M500">
        <v>11</v>
      </c>
      <c r="N500">
        <v>12.34</v>
      </c>
      <c r="O500">
        <f>Zestaw_6[[#This Row],[Rzeczywista Ilosc Produkcji]]-Zestaw_6[[#This Row],[Ilosc Produktow Prawidlowych]]</f>
        <v>2776</v>
      </c>
      <c r="P500">
        <f>Zestaw_6[[#This Row],[Czas Naprawy]]/(Zestaw_6[[#This Row],[Ilosc Awarii]]+1)</f>
        <v>1.0283333333333333</v>
      </c>
      <c r="Q500">
        <f>(Zestaw_6[[#This Row],[Nominalny Czas Pracy]]-Zestaw_6[[#This Row],[Czas Naprawy]])/(Zestaw_6[[#This Row],[Ilosc Awarii]]+1)</f>
        <v>0.97166666666666668</v>
      </c>
      <c r="R500">
        <f>Zestaw_6[[#This Row],[MTTR]]+Zestaw_6[[#This Row],[MTTF]]</f>
        <v>2</v>
      </c>
      <c r="S500">
        <f>(Zestaw_6[[#This Row],[Nominalny Czas Pracy]]-Zestaw_6[[#This Row],[Czas Naprawy]])/Zestaw_6[[#This Row],[Nominalny Czas Pracy]]</f>
        <v>0.48583333333333334</v>
      </c>
      <c r="T500">
        <f>($AA$3*Zestaw_6[[#This Row],[Rzeczywista Ilosc Produkcji]])/(Zestaw_6[[#This Row],[Rzeczywisty Czas Pracy]]+1)</f>
        <v>0.83080568720379155</v>
      </c>
      <c r="U500">
        <f>(Zestaw_6[[#This Row],[Rzeczywista Ilosc Produkcji]]-Zestaw_6[[#This Row],[Ilość defektów]])/(Zestaw_6[[#This Row],[Rzeczywista Ilosc Produkcji]]+1)</f>
        <v>0.73600152105713468</v>
      </c>
      <c r="V500">
        <f>Zestaw_6[[#This Row],[D]]*Zestaw_6[[#This Row],[E]]*Zestaw_6[[#This Row],[J]]</f>
        <v>0.29707457287475147</v>
      </c>
    </row>
    <row r="501" spans="1:22" x14ac:dyDescent="0.25">
      <c r="A501" t="s">
        <v>14</v>
      </c>
      <c r="B501" s="1">
        <v>44193</v>
      </c>
      <c r="C501">
        <v>2020</v>
      </c>
      <c r="D501">
        <v>12</v>
      </c>
      <c r="E501">
        <v>53</v>
      </c>
      <c r="F501">
        <v>24</v>
      </c>
      <c r="G501">
        <v>1000</v>
      </c>
      <c r="H501">
        <v>24000</v>
      </c>
      <c r="I501">
        <v>7.07</v>
      </c>
      <c r="J501">
        <v>7073</v>
      </c>
      <c r="K501">
        <v>6926</v>
      </c>
      <c r="L501">
        <v>5347</v>
      </c>
      <c r="M501">
        <v>16</v>
      </c>
      <c r="N501">
        <v>16.93</v>
      </c>
      <c r="O501">
        <f>Zestaw_6[[#This Row],[Rzeczywista Ilosc Produkcji]]-Zestaw_6[[#This Row],[Ilosc Produktow Prawidlowych]]</f>
        <v>1579</v>
      </c>
      <c r="P501">
        <f>Zestaw_6[[#This Row],[Czas Naprawy]]/(Zestaw_6[[#This Row],[Ilosc Awarii]]+1)</f>
        <v>0.99588235294117644</v>
      </c>
      <c r="Q501">
        <f>(Zestaw_6[[#This Row],[Nominalny Czas Pracy]]-Zestaw_6[[#This Row],[Czas Naprawy]])/(Zestaw_6[[#This Row],[Ilosc Awarii]]+1)</f>
        <v>0.41588235294117648</v>
      </c>
      <c r="R501">
        <f>Zestaw_6[[#This Row],[MTTR]]+Zestaw_6[[#This Row],[MTTF]]</f>
        <v>1.4117647058823528</v>
      </c>
      <c r="S501">
        <f>(Zestaw_6[[#This Row],[Nominalny Czas Pracy]]-Zestaw_6[[#This Row],[Czas Naprawy]])/Zestaw_6[[#This Row],[Nominalny Czas Pracy]]</f>
        <v>0.29458333333333336</v>
      </c>
      <c r="T501">
        <f>($AA$3*Zestaw_6[[#This Row],[Rzeczywista Ilosc Produkcji]])/(Zestaw_6[[#This Row],[Rzeczywisty Czas Pracy]]+1)</f>
        <v>0.85824039653035933</v>
      </c>
      <c r="U501">
        <f>(Zestaw_6[[#This Row],[Rzeczywista Ilosc Produkcji]]-Zestaw_6[[#This Row],[Ilość defektów]])/(Zestaw_6[[#This Row],[Rzeczywista Ilosc Produkcji]]+1)</f>
        <v>0.77190703046051679</v>
      </c>
      <c r="V501">
        <f>Zestaw_6[[#This Row],[D]]*Zestaw_6[[#This Row],[E]]*Zestaw_6[[#This Row],[J]]</f>
        <v>0.19515609571093889</v>
      </c>
    </row>
    <row r="502" spans="1:22" x14ac:dyDescent="0.25">
      <c r="A502" t="s">
        <v>14</v>
      </c>
      <c r="B502" s="1">
        <v>44194</v>
      </c>
      <c r="C502">
        <v>2020</v>
      </c>
      <c r="D502">
        <v>12</v>
      </c>
      <c r="E502">
        <v>53</v>
      </c>
      <c r="F502">
        <v>24</v>
      </c>
      <c r="G502">
        <v>1000</v>
      </c>
      <c r="H502">
        <v>24000</v>
      </c>
      <c r="I502">
        <v>7.44</v>
      </c>
      <c r="J502">
        <v>7445</v>
      </c>
      <c r="K502">
        <v>0</v>
      </c>
      <c r="L502">
        <v>0</v>
      </c>
      <c r="M502">
        <v>15</v>
      </c>
      <c r="N502">
        <v>16.559999999999999</v>
      </c>
      <c r="O502">
        <f>Zestaw_6[[#This Row],[Rzeczywista Ilosc Produkcji]]-Zestaw_6[[#This Row],[Ilosc Produktow Prawidlowych]]</f>
        <v>0</v>
      </c>
      <c r="P502">
        <f>Zestaw_6[[#This Row],[Czas Naprawy]]/(Zestaw_6[[#This Row],[Ilosc Awarii]]+1)</f>
        <v>1.0349999999999999</v>
      </c>
      <c r="Q502">
        <f>(Zestaw_6[[#This Row],[Nominalny Czas Pracy]]-Zestaw_6[[#This Row],[Czas Naprawy]])/(Zestaw_6[[#This Row],[Ilosc Awarii]]+1)</f>
        <v>0.46500000000000008</v>
      </c>
      <c r="R502">
        <f>Zestaw_6[[#This Row],[MTTR]]+Zestaw_6[[#This Row],[MTTF]]</f>
        <v>1.5</v>
      </c>
      <c r="S502">
        <f>(Zestaw_6[[#This Row],[Nominalny Czas Pracy]]-Zestaw_6[[#This Row],[Czas Naprawy]])/Zestaw_6[[#This Row],[Nominalny Czas Pracy]]</f>
        <v>0.31000000000000005</v>
      </c>
      <c r="T502">
        <f>($AA$3*Zestaw_6[[#This Row],[Rzeczywista Ilosc Produkcji]])/(Zestaw_6[[#This Row],[Rzeczywisty Czas Pracy]]+1)</f>
        <v>0</v>
      </c>
      <c r="U502">
        <f>(Zestaw_6[[#This Row],[Rzeczywista Ilosc Produkcji]]-Zestaw_6[[#This Row],[Ilość defektów]])/(Zestaw_6[[#This Row],[Rzeczywista Ilosc Produkcji]]+1)</f>
        <v>0</v>
      </c>
      <c r="V502">
        <f>Zestaw_6[[#This Row],[D]]*Zestaw_6[[#This Row],[E]]*Zestaw_6[[#This Row],[J]]</f>
        <v>0</v>
      </c>
    </row>
    <row r="503" spans="1:22" x14ac:dyDescent="0.25">
      <c r="A503" t="s">
        <v>14</v>
      </c>
      <c r="B503" s="1">
        <v>44195</v>
      </c>
      <c r="C503">
        <v>2020</v>
      </c>
      <c r="D503">
        <v>12</v>
      </c>
      <c r="E503">
        <v>53</v>
      </c>
      <c r="F503">
        <v>24</v>
      </c>
      <c r="G503">
        <v>1000</v>
      </c>
      <c r="H503">
        <v>24000</v>
      </c>
      <c r="I503">
        <v>9.5500000000000007</v>
      </c>
      <c r="J503">
        <v>9547</v>
      </c>
      <c r="K503">
        <v>6523</v>
      </c>
      <c r="L503">
        <v>6523</v>
      </c>
      <c r="M503">
        <v>15</v>
      </c>
      <c r="N503">
        <v>14.45</v>
      </c>
      <c r="O503">
        <f>Zestaw_6[[#This Row],[Rzeczywista Ilosc Produkcji]]-Zestaw_6[[#This Row],[Ilosc Produktow Prawidlowych]]</f>
        <v>0</v>
      </c>
      <c r="P503">
        <f>Zestaw_6[[#This Row],[Czas Naprawy]]/(Zestaw_6[[#This Row],[Ilosc Awarii]]+1)</f>
        <v>0.90312499999999996</v>
      </c>
      <c r="Q503">
        <f>(Zestaw_6[[#This Row],[Nominalny Czas Pracy]]-Zestaw_6[[#This Row],[Czas Naprawy]])/(Zestaw_6[[#This Row],[Ilosc Awarii]]+1)</f>
        <v>0.59687500000000004</v>
      </c>
      <c r="R503">
        <f>Zestaw_6[[#This Row],[MTTR]]+Zestaw_6[[#This Row],[MTTF]]</f>
        <v>1.5</v>
      </c>
      <c r="S503">
        <f>(Zestaw_6[[#This Row],[Nominalny Czas Pracy]]-Zestaw_6[[#This Row],[Czas Naprawy]])/Zestaw_6[[#This Row],[Nominalny Czas Pracy]]</f>
        <v>0.3979166666666667</v>
      </c>
      <c r="T503">
        <f>($AA$3*Zestaw_6[[#This Row],[Rzeczywista Ilosc Produkcji]])/(Zestaw_6[[#This Row],[Rzeczywisty Czas Pracy]]+1)</f>
        <v>0.61829383886255929</v>
      </c>
      <c r="U503">
        <f>(Zestaw_6[[#This Row],[Rzeczywista Ilosc Produkcji]]-Zestaw_6[[#This Row],[Ilość defektów]])/(Zestaw_6[[#This Row],[Rzeczywista Ilosc Produkcji]]+1)</f>
        <v>0.99984671980380135</v>
      </c>
      <c r="V503">
        <f>Zestaw_6[[#This Row],[D]]*Zestaw_6[[#This Row],[E]]*Zestaw_6[[#This Row],[J]]</f>
        <v>0.24599171194244029</v>
      </c>
    </row>
    <row r="504" spans="1:22" x14ac:dyDescent="0.25">
      <c r="A504" t="s">
        <v>14</v>
      </c>
      <c r="B504" s="1">
        <v>44200</v>
      </c>
      <c r="C504">
        <v>2021</v>
      </c>
      <c r="D504">
        <v>1</v>
      </c>
      <c r="E504">
        <v>1</v>
      </c>
      <c r="F504">
        <v>24</v>
      </c>
      <c r="G504">
        <v>1000</v>
      </c>
      <c r="H504">
        <v>24000</v>
      </c>
      <c r="I504">
        <v>11.36</v>
      </c>
      <c r="J504">
        <v>11362</v>
      </c>
      <c r="K504">
        <v>7419</v>
      </c>
      <c r="L504">
        <v>7027</v>
      </c>
      <c r="M504">
        <v>13</v>
      </c>
      <c r="N504">
        <v>12.64</v>
      </c>
      <c r="O504">
        <f>Zestaw_6[[#This Row],[Rzeczywista Ilosc Produkcji]]-Zestaw_6[[#This Row],[Ilosc Produktow Prawidlowych]]</f>
        <v>392</v>
      </c>
      <c r="P504">
        <f>Zestaw_6[[#This Row],[Czas Naprawy]]/(Zestaw_6[[#This Row],[Ilosc Awarii]]+1)</f>
        <v>0.90285714285714291</v>
      </c>
      <c r="Q504">
        <f>(Zestaw_6[[#This Row],[Nominalny Czas Pracy]]-Zestaw_6[[#This Row],[Czas Naprawy]])/(Zestaw_6[[#This Row],[Ilosc Awarii]]+1)</f>
        <v>0.81142857142857139</v>
      </c>
      <c r="R504">
        <f>Zestaw_6[[#This Row],[MTTR]]+Zestaw_6[[#This Row],[MTTF]]</f>
        <v>1.7142857142857144</v>
      </c>
      <c r="S504">
        <f>(Zestaw_6[[#This Row],[Nominalny Czas Pracy]]-Zestaw_6[[#This Row],[Czas Naprawy]])/Zestaw_6[[#This Row],[Nominalny Czas Pracy]]</f>
        <v>0.47333333333333333</v>
      </c>
      <c r="T504">
        <f>($AA$3*Zestaw_6[[#This Row],[Rzeczywista Ilosc Produkcji]])/(Zestaw_6[[#This Row],[Rzeczywisty Czas Pracy]]+1)</f>
        <v>0.60024271844660204</v>
      </c>
      <c r="U504">
        <f>(Zestaw_6[[#This Row],[Rzeczywista Ilosc Produkcji]]-Zestaw_6[[#This Row],[Ilość defektów]])/(Zestaw_6[[#This Row],[Rzeczywista Ilosc Produkcji]]+1)</f>
        <v>0.94703504043126685</v>
      </c>
      <c r="V504">
        <f>Zestaw_6[[#This Row],[D]]*Zestaw_6[[#This Row],[E]]*Zestaw_6[[#This Row],[J]]</f>
        <v>0.26906675324278828</v>
      </c>
    </row>
    <row r="505" spans="1:22" x14ac:dyDescent="0.25">
      <c r="A505" t="s">
        <v>14</v>
      </c>
      <c r="B505" s="1">
        <v>44201</v>
      </c>
      <c r="C505">
        <v>2021</v>
      </c>
      <c r="D505">
        <v>1</v>
      </c>
      <c r="E505">
        <v>1</v>
      </c>
      <c r="F505">
        <v>24</v>
      </c>
      <c r="G505">
        <v>1000</v>
      </c>
      <c r="H505">
        <v>24000</v>
      </c>
      <c r="I505">
        <v>10.63</v>
      </c>
      <c r="J505">
        <v>10628</v>
      </c>
      <c r="K505">
        <v>5511</v>
      </c>
      <c r="L505">
        <v>5459</v>
      </c>
      <c r="M505">
        <v>13</v>
      </c>
      <c r="N505">
        <v>13.37</v>
      </c>
      <c r="O505">
        <f>Zestaw_6[[#This Row],[Rzeczywista Ilosc Produkcji]]-Zestaw_6[[#This Row],[Ilosc Produktow Prawidlowych]]</f>
        <v>52</v>
      </c>
      <c r="P505">
        <f>Zestaw_6[[#This Row],[Czas Naprawy]]/(Zestaw_6[[#This Row],[Ilosc Awarii]]+1)</f>
        <v>0.95499999999999996</v>
      </c>
      <c r="Q505">
        <f>(Zestaw_6[[#This Row],[Nominalny Czas Pracy]]-Zestaw_6[[#This Row],[Czas Naprawy]])/(Zestaw_6[[#This Row],[Ilosc Awarii]]+1)</f>
        <v>0.75928571428571434</v>
      </c>
      <c r="R505">
        <f>Zestaw_6[[#This Row],[MTTR]]+Zestaw_6[[#This Row],[MTTF]]</f>
        <v>1.7142857142857144</v>
      </c>
      <c r="S505">
        <f>(Zestaw_6[[#This Row],[Nominalny Czas Pracy]]-Zestaw_6[[#This Row],[Czas Naprawy]])/Zestaw_6[[#This Row],[Nominalny Czas Pracy]]</f>
        <v>0.44291666666666668</v>
      </c>
      <c r="T505">
        <f>($AA$3*Zestaw_6[[#This Row],[Rzeczywista Ilosc Produkcji]])/(Zestaw_6[[#This Row],[Rzeczywisty Czas Pracy]]+1)</f>
        <v>0.47386070507308681</v>
      </c>
      <c r="U505">
        <f>(Zestaw_6[[#This Row],[Rzeczywista Ilosc Produkcji]]-Zestaw_6[[#This Row],[Ilość defektów]])/(Zestaw_6[[#This Row],[Rzeczywista Ilosc Produkcji]]+1)</f>
        <v>0.99038461538461542</v>
      </c>
      <c r="V505">
        <f>Zestaw_6[[#This Row],[D]]*Zestaw_6[[#This Row],[E]]*Zestaw_6[[#This Row],[J]]</f>
        <v>0.20786271930187183</v>
      </c>
    </row>
    <row r="506" spans="1:22" x14ac:dyDescent="0.25">
      <c r="A506" t="s">
        <v>14</v>
      </c>
      <c r="B506" s="1">
        <v>44203</v>
      </c>
      <c r="C506">
        <v>2021</v>
      </c>
      <c r="D506">
        <v>1</v>
      </c>
      <c r="E506">
        <v>1</v>
      </c>
      <c r="F506">
        <v>24</v>
      </c>
      <c r="G506">
        <v>1000</v>
      </c>
      <c r="H506">
        <v>24000</v>
      </c>
      <c r="I506">
        <v>17.3</v>
      </c>
      <c r="J506">
        <v>17297</v>
      </c>
      <c r="K506">
        <v>6977</v>
      </c>
      <c r="L506">
        <v>5883</v>
      </c>
      <c r="M506">
        <v>7</v>
      </c>
      <c r="N506">
        <v>6.7</v>
      </c>
      <c r="O506">
        <f>Zestaw_6[[#This Row],[Rzeczywista Ilosc Produkcji]]-Zestaw_6[[#This Row],[Ilosc Produktow Prawidlowych]]</f>
        <v>1094</v>
      </c>
      <c r="P506">
        <f>Zestaw_6[[#This Row],[Czas Naprawy]]/(Zestaw_6[[#This Row],[Ilosc Awarii]]+1)</f>
        <v>0.83750000000000002</v>
      </c>
      <c r="Q506">
        <f>(Zestaw_6[[#This Row],[Nominalny Czas Pracy]]-Zestaw_6[[#This Row],[Czas Naprawy]])/(Zestaw_6[[#This Row],[Ilosc Awarii]]+1)</f>
        <v>2.1625000000000001</v>
      </c>
      <c r="R506">
        <f>Zestaw_6[[#This Row],[MTTR]]+Zestaw_6[[#This Row],[MTTF]]</f>
        <v>3</v>
      </c>
      <c r="S506">
        <f>(Zestaw_6[[#This Row],[Nominalny Czas Pracy]]-Zestaw_6[[#This Row],[Czas Naprawy]])/Zestaw_6[[#This Row],[Nominalny Czas Pracy]]</f>
        <v>0.72083333333333333</v>
      </c>
      <c r="T506">
        <f>($AA$3*Zestaw_6[[#This Row],[Rzeczywista Ilosc Produkcji]])/(Zestaw_6[[#This Row],[Rzeczywisty Czas Pracy]]+1)</f>
        <v>0.38125683060109289</v>
      </c>
      <c r="U506">
        <f>(Zestaw_6[[#This Row],[Rzeczywista Ilosc Produkcji]]-Zestaw_6[[#This Row],[Ilość defektów]])/(Zestaw_6[[#This Row],[Rzeczywista Ilosc Produkcji]]+1)</f>
        <v>0.84307824591573521</v>
      </c>
      <c r="V506">
        <f>Zestaw_6[[#This Row],[D]]*Zestaw_6[[#This Row],[E]]*Zestaw_6[[#This Row],[J]]</f>
        <v>0.23169698257364676</v>
      </c>
    </row>
    <row r="507" spans="1:22" x14ac:dyDescent="0.25">
      <c r="A507" t="s">
        <v>14</v>
      </c>
      <c r="B507" s="1">
        <v>44204</v>
      </c>
      <c r="C507">
        <v>2021</v>
      </c>
      <c r="D507">
        <v>1</v>
      </c>
      <c r="E507">
        <v>1</v>
      </c>
      <c r="F507">
        <v>24</v>
      </c>
      <c r="G507">
        <v>1000</v>
      </c>
      <c r="H507">
        <v>24000</v>
      </c>
      <c r="I507">
        <v>13.85</v>
      </c>
      <c r="J507">
        <v>13850</v>
      </c>
      <c r="K507">
        <v>10012</v>
      </c>
      <c r="L507">
        <v>8601</v>
      </c>
      <c r="M507">
        <v>10</v>
      </c>
      <c r="N507">
        <v>10.15</v>
      </c>
      <c r="O507">
        <f>Zestaw_6[[#This Row],[Rzeczywista Ilosc Produkcji]]-Zestaw_6[[#This Row],[Ilosc Produktow Prawidlowych]]</f>
        <v>1411</v>
      </c>
      <c r="P507">
        <f>Zestaw_6[[#This Row],[Czas Naprawy]]/(Zestaw_6[[#This Row],[Ilosc Awarii]]+1)</f>
        <v>0.92272727272727273</v>
      </c>
      <c r="Q507">
        <f>(Zestaw_6[[#This Row],[Nominalny Czas Pracy]]-Zestaw_6[[#This Row],[Czas Naprawy]])/(Zestaw_6[[#This Row],[Ilosc Awarii]]+1)</f>
        <v>1.259090909090909</v>
      </c>
      <c r="R507">
        <f>Zestaw_6[[#This Row],[MTTR]]+Zestaw_6[[#This Row],[MTTF]]</f>
        <v>2.1818181818181817</v>
      </c>
      <c r="S507">
        <f>(Zestaw_6[[#This Row],[Nominalny Czas Pracy]]-Zestaw_6[[#This Row],[Czas Naprawy]])/Zestaw_6[[#This Row],[Nominalny Czas Pracy]]</f>
        <v>0.57708333333333328</v>
      </c>
      <c r="T507">
        <f>($AA$3*Zestaw_6[[#This Row],[Rzeczywista Ilosc Produkcji]])/(Zestaw_6[[#This Row],[Rzeczywisty Czas Pracy]]+1)</f>
        <v>0.67420875420875426</v>
      </c>
      <c r="U507">
        <f>(Zestaw_6[[#This Row],[Rzeczywista Ilosc Produkcji]]-Zestaw_6[[#This Row],[Ilość defektów]])/(Zestaw_6[[#This Row],[Rzeczywista Ilosc Produkcji]]+1)</f>
        <v>0.85898332168181368</v>
      </c>
      <c r="V507">
        <f>Zestaw_6[[#This Row],[D]]*Zestaw_6[[#This Row],[E]]*Zestaw_6[[#This Row],[J]]</f>
        <v>0.33420862256171358</v>
      </c>
    </row>
    <row r="508" spans="1:22" x14ac:dyDescent="0.25">
      <c r="A508" t="s">
        <v>14</v>
      </c>
      <c r="B508" s="1">
        <v>44207</v>
      </c>
      <c r="C508">
        <v>2021</v>
      </c>
      <c r="D508">
        <v>1</v>
      </c>
      <c r="E508">
        <v>2</v>
      </c>
      <c r="F508">
        <v>24</v>
      </c>
      <c r="G508">
        <v>1000</v>
      </c>
      <c r="H508">
        <v>24000</v>
      </c>
      <c r="I508">
        <v>11.35</v>
      </c>
      <c r="J508">
        <v>11354</v>
      </c>
      <c r="K508">
        <v>5780</v>
      </c>
      <c r="L508">
        <v>5542</v>
      </c>
      <c r="M508">
        <v>12</v>
      </c>
      <c r="N508">
        <v>12.65</v>
      </c>
      <c r="O508">
        <f>Zestaw_6[[#This Row],[Rzeczywista Ilosc Produkcji]]-Zestaw_6[[#This Row],[Ilosc Produktow Prawidlowych]]</f>
        <v>238</v>
      </c>
      <c r="P508">
        <f>Zestaw_6[[#This Row],[Czas Naprawy]]/(Zestaw_6[[#This Row],[Ilosc Awarii]]+1)</f>
        <v>0.97307692307692306</v>
      </c>
      <c r="Q508">
        <f>(Zestaw_6[[#This Row],[Nominalny Czas Pracy]]-Zestaw_6[[#This Row],[Czas Naprawy]])/(Zestaw_6[[#This Row],[Ilosc Awarii]]+1)</f>
        <v>0.87307692307692308</v>
      </c>
      <c r="R508">
        <f>Zestaw_6[[#This Row],[MTTR]]+Zestaw_6[[#This Row],[MTTF]]</f>
        <v>1.8461538461538463</v>
      </c>
      <c r="S508">
        <f>(Zestaw_6[[#This Row],[Nominalny Czas Pracy]]-Zestaw_6[[#This Row],[Czas Naprawy]])/Zestaw_6[[#This Row],[Nominalny Czas Pracy]]</f>
        <v>0.47291666666666665</v>
      </c>
      <c r="T508">
        <f>($AA$3*Zestaw_6[[#This Row],[Rzeczywista Ilosc Produkcji]])/(Zestaw_6[[#This Row],[Rzeczywisty Czas Pracy]]+1)</f>
        <v>0.46801619433198383</v>
      </c>
      <c r="U508">
        <f>(Zestaw_6[[#This Row],[Rzeczywista Ilosc Produkcji]]-Zestaw_6[[#This Row],[Ilość defektów]])/(Zestaw_6[[#This Row],[Rzeczywista Ilosc Produkcji]]+1)</f>
        <v>0.95865767168309979</v>
      </c>
      <c r="V508">
        <f>Zestaw_6[[#This Row],[D]]*Zestaw_6[[#This Row],[E]]*Zestaw_6[[#This Row],[J]]</f>
        <v>0.212182251131668</v>
      </c>
    </row>
    <row r="509" spans="1:22" x14ac:dyDescent="0.25">
      <c r="A509" t="s">
        <v>14</v>
      </c>
      <c r="B509" s="1">
        <v>44208</v>
      </c>
      <c r="C509">
        <v>2021</v>
      </c>
      <c r="D509">
        <v>1</v>
      </c>
      <c r="E509">
        <v>2</v>
      </c>
      <c r="F509">
        <v>24</v>
      </c>
      <c r="G509">
        <v>1000</v>
      </c>
      <c r="H509">
        <v>24000</v>
      </c>
      <c r="I509">
        <v>17.27</v>
      </c>
      <c r="J509">
        <v>17270</v>
      </c>
      <c r="K509">
        <v>10604</v>
      </c>
      <c r="L509">
        <v>8677</v>
      </c>
      <c r="M509">
        <v>7</v>
      </c>
      <c r="N509">
        <v>6.73</v>
      </c>
      <c r="O509">
        <f>Zestaw_6[[#This Row],[Rzeczywista Ilosc Produkcji]]-Zestaw_6[[#This Row],[Ilosc Produktow Prawidlowych]]</f>
        <v>1927</v>
      </c>
      <c r="P509">
        <f>Zestaw_6[[#This Row],[Czas Naprawy]]/(Zestaw_6[[#This Row],[Ilosc Awarii]]+1)</f>
        <v>0.84125000000000005</v>
      </c>
      <c r="Q509">
        <f>(Zestaw_6[[#This Row],[Nominalny Czas Pracy]]-Zestaw_6[[#This Row],[Czas Naprawy]])/(Zestaw_6[[#This Row],[Ilosc Awarii]]+1)</f>
        <v>2.1587499999999999</v>
      </c>
      <c r="R509">
        <f>Zestaw_6[[#This Row],[MTTR]]+Zestaw_6[[#This Row],[MTTF]]</f>
        <v>3</v>
      </c>
      <c r="S509">
        <f>(Zestaw_6[[#This Row],[Nominalny Czas Pracy]]-Zestaw_6[[#This Row],[Czas Naprawy]])/Zestaw_6[[#This Row],[Nominalny Czas Pracy]]</f>
        <v>0.71958333333333335</v>
      </c>
      <c r="T509">
        <f>($AA$3*Zestaw_6[[#This Row],[Rzeczywista Ilosc Produkcji]])/(Zestaw_6[[#This Row],[Rzeczywisty Czas Pracy]]+1)</f>
        <v>0.58040503557744949</v>
      </c>
      <c r="U509">
        <f>(Zestaw_6[[#This Row],[Rzeczywista Ilosc Produkcji]]-Zestaw_6[[#This Row],[Ilość defektów]])/(Zestaw_6[[#This Row],[Rzeczywista Ilosc Produkcji]]+1)</f>
        <v>0.81819896275341819</v>
      </c>
      <c r="V509">
        <f>Zestaw_6[[#This Row],[D]]*Zestaw_6[[#This Row],[E]]*Zestaw_6[[#This Row],[J]]</f>
        <v>0.34172062512295498</v>
      </c>
    </row>
    <row r="510" spans="1:22" x14ac:dyDescent="0.25">
      <c r="A510" t="s">
        <v>14</v>
      </c>
      <c r="B510" s="1">
        <v>44209</v>
      </c>
      <c r="C510">
        <v>2021</v>
      </c>
      <c r="D510">
        <v>1</v>
      </c>
      <c r="E510">
        <v>2</v>
      </c>
      <c r="F510">
        <v>24</v>
      </c>
      <c r="G510">
        <v>1000</v>
      </c>
      <c r="H510">
        <v>24000</v>
      </c>
      <c r="I510">
        <v>0</v>
      </c>
      <c r="J510">
        <v>0</v>
      </c>
      <c r="K510">
        <v>0</v>
      </c>
      <c r="L510">
        <v>0</v>
      </c>
      <c r="M510">
        <v>24</v>
      </c>
      <c r="N510">
        <v>24</v>
      </c>
      <c r="O510">
        <f>Zestaw_6[[#This Row],[Rzeczywista Ilosc Produkcji]]-Zestaw_6[[#This Row],[Ilosc Produktow Prawidlowych]]</f>
        <v>0</v>
      </c>
      <c r="P510">
        <f>Zestaw_6[[#This Row],[Czas Naprawy]]/(Zestaw_6[[#This Row],[Ilosc Awarii]]+1)</f>
        <v>0.96</v>
      </c>
      <c r="Q510">
        <f>(Zestaw_6[[#This Row],[Nominalny Czas Pracy]]-Zestaw_6[[#This Row],[Czas Naprawy]])/(Zestaw_6[[#This Row],[Ilosc Awarii]]+1)</f>
        <v>0</v>
      </c>
      <c r="R510">
        <f>Zestaw_6[[#This Row],[MTTR]]+Zestaw_6[[#This Row],[MTTF]]</f>
        <v>0.96</v>
      </c>
      <c r="S510">
        <f>(Zestaw_6[[#This Row],[Nominalny Czas Pracy]]-Zestaw_6[[#This Row],[Czas Naprawy]])/Zestaw_6[[#This Row],[Nominalny Czas Pracy]]</f>
        <v>0</v>
      </c>
      <c r="T510">
        <f>($AA$3*Zestaw_6[[#This Row],[Rzeczywista Ilosc Produkcji]])/(Zestaw_6[[#This Row],[Rzeczywisty Czas Pracy]]+1)</f>
        <v>0</v>
      </c>
      <c r="U510">
        <f>(Zestaw_6[[#This Row],[Rzeczywista Ilosc Produkcji]]-Zestaw_6[[#This Row],[Ilość defektów]])/(Zestaw_6[[#This Row],[Rzeczywista Ilosc Produkcji]]+1)</f>
        <v>0</v>
      </c>
      <c r="V510">
        <f>Zestaw_6[[#This Row],[D]]*Zestaw_6[[#This Row],[E]]*Zestaw_6[[#This Row],[J]]</f>
        <v>0</v>
      </c>
    </row>
    <row r="511" spans="1:22" x14ac:dyDescent="0.25">
      <c r="A511" t="s">
        <v>14</v>
      </c>
      <c r="B511" s="1">
        <v>44210</v>
      </c>
      <c r="C511">
        <v>2021</v>
      </c>
      <c r="D511">
        <v>1</v>
      </c>
      <c r="E511">
        <v>2</v>
      </c>
      <c r="F511">
        <v>24</v>
      </c>
      <c r="G511">
        <v>1000</v>
      </c>
      <c r="H511">
        <v>24000</v>
      </c>
      <c r="I511">
        <v>18.71</v>
      </c>
      <c r="J511">
        <v>18709</v>
      </c>
      <c r="K511">
        <v>0</v>
      </c>
      <c r="L511">
        <v>0</v>
      </c>
      <c r="M511">
        <v>6</v>
      </c>
      <c r="N511">
        <v>5.29</v>
      </c>
      <c r="O511">
        <f>Zestaw_6[[#This Row],[Rzeczywista Ilosc Produkcji]]-Zestaw_6[[#This Row],[Ilosc Produktow Prawidlowych]]</f>
        <v>0</v>
      </c>
      <c r="P511">
        <f>Zestaw_6[[#This Row],[Czas Naprawy]]/(Zestaw_6[[#This Row],[Ilosc Awarii]]+1)</f>
        <v>0.75571428571428567</v>
      </c>
      <c r="Q511">
        <f>(Zestaw_6[[#This Row],[Nominalny Czas Pracy]]-Zestaw_6[[#This Row],[Czas Naprawy]])/(Zestaw_6[[#This Row],[Ilosc Awarii]]+1)</f>
        <v>2.672857142857143</v>
      </c>
      <c r="R511">
        <f>Zestaw_6[[#This Row],[MTTR]]+Zestaw_6[[#This Row],[MTTF]]</f>
        <v>3.4285714285714288</v>
      </c>
      <c r="S511">
        <f>(Zestaw_6[[#This Row],[Nominalny Czas Pracy]]-Zestaw_6[[#This Row],[Czas Naprawy]])/Zestaw_6[[#This Row],[Nominalny Czas Pracy]]</f>
        <v>0.77958333333333341</v>
      </c>
      <c r="T511">
        <f>($AA$3*Zestaw_6[[#This Row],[Rzeczywista Ilosc Produkcji]])/(Zestaw_6[[#This Row],[Rzeczywisty Czas Pracy]]+1)</f>
        <v>0</v>
      </c>
      <c r="U511">
        <f>(Zestaw_6[[#This Row],[Rzeczywista Ilosc Produkcji]]-Zestaw_6[[#This Row],[Ilość defektów]])/(Zestaw_6[[#This Row],[Rzeczywista Ilosc Produkcji]]+1)</f>
        <v>0</v>
      </c>
      <c r="V511">
        <f>Zestaw_6[[#This Row],[D]]*Zestaw_6[[#This Row],[E]]*Zestaw_6[[#This Row],[J]]</f>
        <v>0</v>
      </c>
    </row>
    <row r="512" spans="1:22" x14ac:dyDescent="0.25">
      <c r="A512" t="s">
        <v>14</v>
      </c>
      <c r="B512" s="1">
        <v>44211</v>
      </c>
      <c r="C512">
        <v>2021</v>
      </c>
      <c r="D512">
        <v>1</v>
      </c>
      <c r="E512">
        <v>2</v>
      </c>
      <c r="F512">
        <v>24</v>
      </c>
      <c r="G512">
        <v>1000</v>
      </c>
      <c r="H512">
        <v>24000</v>
      </c>
      <c r="I512">
        <v>11.15</v>
      </c>
      <c r="J512">
        <v>11149</v>
      </c>
      <c r="K512">
        <v>6873</v>
      </c>
      <c r="L512">
        <v>6873</v>
      </c>
      <c r="M512">
        <v>13</v>
      </c>
      <c r="N512">
        <v>12.85</v>
      </c>
      <c r="O512">
        <f>Zestaw_6[[#This Row],[Rzeczywista Ilosc Produkcji]]-Zestaw_6[[#This Row],[Ilosc Produktow Prawidlowych]]</f>
        <v>0</v>
      </c>
      <c r="P512">
        <f>Zestaw_6[[#This Row],[Czas Naprawy]]/(Zestaw_6[[#This Row],[Ilosc Awarii]]+1)</f>
        <v>0.91785714285714282</v>
      </c>
      <c r="Q512">
        <f>(Zestaw_6[[#This Row],[Nominalny Czas Pracy]]-Zestaw_6[[#This Row],[Czas Naprawy]])/(Zestaw_6[[#This Row],[Ilosc Awarii]]+1)</f>
        <v>0.79642857142857149</v>
      </c>
      <c r="R512">
        <f>Zestaw_6[[#This Row],[MTTR]]+Zestaw_6[[#This Row],[MTTF]]</f>
        <v>1.7142857142857144</v>
      </c>
      <c r="S512">
        <f>(Zestaw_6[[#This Row],[Nominalny Czas Pracy]]-Zestaw_6[[#This Row],[Czas Naprawy]])/Zestaw_6[[#This Row],[Nominalny Czas Pracy]]</f>
        <v>0.46458333333333335</v>
      </c>
      <c r="T512">
        <f>($AA$3*Zestaw_6[[#This Row],[Rzeczywista Ilosc Produkcji]])/(Zestaw_6[[#This Row],[Rzeczywisty Czas Pracy]]+1)</f>
        <v>0.56567901234567897</v>
      </c>
      <c r="U512">
        <f>(Zestaw_6[[#This Row],[Rzeczywista Ilosc Produkcji]]-Zestaw_6[[#This Row],[Ilość defektów]])/(Zestaw_6[[#This Row],[Rzeczywista Ilosc Produkcji]]+1)</f>
        <v>0.99985452429444288</v>
      </c>
      <c r="V512">
        <f>Zestaw_6[[#This Row],[D]]*Zestaw_6[[#This Row],[E]]*Zestaw_6[[#This Row],[J]]</f>
        <v>0.2627668094034778</v>
      </c>
    </row>
    <row r="513" spans="1:22" x14ac:dyDescent="0.25">
      <c r="A513" t="s">
        <v>14</v>
      </c>
      <c r="B513" s="1">
        <v>44214</v>
      </c>
      <c r="C513">
        <v>2021</v>
      </c>
      <c r="D513">
        <v>1</v>
      </c>
      <c r="E513">
        <v>3</v>
      </c>
      <c r="F513">
        <v>24</v>
      </c>
      <c r="G513">
        <v>1000</v>
      </c>
      <c r="H513">
        <v>24000</v>
      </c>
      <c r="I513">
        <v>10.68</v>
      </c>
      <c r="J513">
        <v>10678</v>
      </c>
      <c r="K513">
        <v>6135</v>
      </c>
      <c r="L513">
        <v>5981</v>
      </c>
      <c r="M513">
        <v>13</v>
      </c>
      <c r="N513">
        <v>13.32</v>
      </c>
      <c r="O513">
        <f>Zestaw_6[[#This Row],[Rzeczywista Ilosc Produkcji]]-Zestaw_6[[#This Row],[Ilosc Produktow Prawidlowych]]</f>
        <v>154</v>
      </c>
      <c r="P513">
        <f>Zestaw_6[[#This Row],[Czas Naprawy]]/(Zestaw_6[[#This Row],[Ilosc Awarii]]+1)</f>
        <v>0.9514285714285714</v>
      </c>
      <c r="Q513">
        <f>(Zestaw_6[[#This Row],[Nominalny Czas Pracy]]-Zestaw_6[[#This Row],[Czas Naprawy]])/(Zestaw_6[[#This Row],[Ilosc Awarii]]+1)</f>
        <v>0.76285714285714279</v>
      </c>
      <c r="R513">
        <f>Zestaw_6[[#This Row],[MTTR]]+Zestaw_6[[#This Row],[MTTF]]</f>
        <v>1.7142857142857142</v>
      </c>
      <c r="S513">
        <f>(Zestaw_6[[#This Row],[Nominalny Czas Pracy]]-Zestaw_6[[#This Row],[Czas Naprawy]])/Zestaw_6[[#This Row],[Nominalny Czas Pracy]]</f>
        <v>0.44500000000000001</v>
      </c>
      <c r="T513">
        <f>($AA$3*Zestaw_6[[#This Row],[Rzeczywista Ilosc Produkcji]])/(Zestaw_6[[#This Row],[Rzeczywisty Czas Pracy]]+1)</f>
        <v>0.52525684931506844</v>
      </c>
      <c r="U513">
        <f>(Zestaw_6[[#This Row],[Rzeczywista Ilosc Produkcji]]-Zestaw_6[[#This Row],[Ilość defektów]])/(Zestaw_6[[#This Row],[Rzeczywista Ilosc Produkcji]]+1)</f>
        <v>0.97473924380704047</v>
      </c>
      <c r="V513">
        <f>Zestaw_6[[#This Row],[D]]*Zestaw_6[[#This Row],[E]]*Zestaw_6[[#This Row],[J]]</f>
        <v>0.22783486652709808</v>
      </c>
    </row>
    <row r="514" spans="1:22" x14ac:dyDescent="0.25">
      <c r="A514" t="s">
        <v>14</v>
      </c>
      <c r="B514" s="1">
        <v>44215</v>
      </c>
      <c r="C514">
        <v>2021</v>
      </c>
      <c r="D514">
        <v>1</v>
      </c>
      <c r="E514">
        <v>3</v>
      </c>
      <c r="F514">
        <v>24</v>
      </c>
      <c r="G514">
        <v>1000</v>
      </c>
      <c r="H514">
        <v>24000</v>
      </c>
      <c r="I514">
        <v>13</v>
      </c>
      <c r="J514">
        <v>13001</v>
      </c>
      <c r="K514">
        <v>9778</v>
      </c>
      <c r="L514">
        <v>8114</v>
      </c>
      <c r="M514">
        <v>11</v>
      </c>
      <c r="N514">
        <v>11</v>
      </c>
      <c r="O514">
        <f>Zestaw_6[[#This Row],[Rzeczywista Ilosc Produkcji]]-Zestaw_6[[#This Row],[Ilosc Produktow Prawidlowych]]</f>
        <v>1664</v>
      </c>
      <c r="P514">
        <f>Zestaw_6[[#This Row],[Czas Naprawy]]/(Zestaw_6[[#This Row],[Ilosc Awarii]]+1)</f>
        <v>0.91666666666666663</v>
      </c>
      <c r="Q514">
        <f>(Zestaw_6[[#This Row],[Nominalny Czas Pracy]]-Zestaw_6[[#This Row],[Czas Naprawy]])/(Zestaw_6[[#This Row],[Ilosc Awarii]]+1)</f>
        <v>1.0833333333333333</v>
      </c>
      <c r="R514">
        <f>Zestaw_6[[#This Row],[MTTR]]+Zestaw_6[[#This Row],[MTTF]]</f>
        <v>2</v>
      </c>
      <c r="S514">
        <f>(Zestaw_6[[#This Row],[Nominalny Czas Pracy]]-Zestaw_6[[#This Row],[Czas Naprawy]])/Zestaw_6[[#This Row],[Nominalny Czas Pracy]]</f>
        <v>0.54166666666666663</v>
      </c>
      <c r="T514">
        <f>($AA$3*Zestaw_6[[#This Row],[Rzeczywista Ilosc Produkcji]])/(Zestaw_6[[#This Row],[Rzeczywisty Czas Pracy]]+1)</f>
        <v>0.69842857142857151</v>
      </c>
      <c r="U514">
        <f>(Zestaw_6[[#This Row],[Rzeczywista Ilosc Produkcji]]-Zestaw_6[[#This Row],[Ilość defektów]])/(Zestaw_6[[#This Row],[Rzeczywista Ilosc Produkcji]]+1)</f>
        <v>0.82973719194191631</v>
      </c>
      <c r="V514">
        <f>Zestaw_6[[#This Row],[D]]*Zestaw_6[[#This Row],[E]]*Zestaw_6[[#This Row],[J]]</f>
        <v>0.31390242088245462</v>
      </c>
    </row>
    <row r="515" spans="1:22" x14ac:dyDescent="0.25">
      <c r="A515" t="s">
        <v>14</v>
      </c>
      <c r="B515" s="1">
        <v>44216</v>
      </c>
      <c r="C515">
        <v>2021</v>
      </c>
      <c r="D515">
        <v>1</v>
      </c>
      <c r="E515">
        <v>3</v>
      </c>
      <c r="F515">
        <v>24</v>
      </c>
      <c r="G515">
        <v>1000</v>
      </c>
      <c r="H515">
        <v>24000</v>
      </c>
      <c r="I515">
        <v>13.33</v>
      </c>
      <c r="J515">
        <v>13334</v>
      </c>
      <c r="K515">
        <v>8274</v>
      </c>
      <c r="L515">
        <v>8274</v>
      </c>
      <c r="M515">
        <v>11</v>
      </c>
      <c r="N515">
        <v>10.67</v>
      </c>
      <c r="O515">
        <f>Zestaw_6[[#This Row],[Rzeczywista Ilosc Produkcji]]-Zestaw_6[[#This Row],[Ilosc Produktow Prawidlowych]]</f>
        <v>0</v>
      </c>
      <c r="P515">
        <f>Zestaw_6[[#This Row],[Czas Naprawy]]/(Zestaw_6[[#This Row],[Ilosc Awarii]]+1)</f>
        <v>0.88916666666666666</v>
      </c>
      <c r="Q515">
        <f>(Zestaw_6[[#This Row],[Nominalny Czas Pracy]]-Zestaw_6[[#This Row],[Czas Naprawy]])/(Zestaw_6[[#This Row],[Ilosc Awarii]]+1)</f>
        <v>1.1108333333333333</v>
      </c>
      <c r="R515">
        <f>Zestaw_6[[#This Row],[MTTR]]+Zestaw_6[[#This Row],[MTTF]]</f>
        <v>2</v>
      </c>
      <c r="S515">
        <f>(Zestaw_6[[#This Row],[Nominalny Czas Pracy]]-Zestaw_6[[#This Row],[Czas Naprawy]])/Zestaw_6[[#This Row],[Nominalny Czas Pracy]]</f>
        <v>0.55541666666666667</v>
      </c>
      <c r="T515">
        <f>($AA$3*Zestaw_6[[#This Row],[Rzeczywista Ilosc Produkcji]])/(Zestaw_6[[#This Row],[Rzeczywisty Czas Pracy]]+1)</f>
        <v>0.5773900907187719</v>
      </c>
      <c r="U515">
        <f>(Zestaw_6[[#This Row],[Rzeczywista Ilosc Produkcji]]-Zestaw_6[[#This Row],[Ilość defektów]])/(Zestaw_6[[#This Row],[Rzeczywista Ilosc Produkcji]]+1)</f>
        <v>0.99987915407854988</v>
      </c>
      <c r="V515">
        <f>Zestaw_6[[#This Row],[D]]*Zestaw_6[[#This Row],[E]]*Zestaw_6[[#This Row],[J]]</f>
        <v>0.32065332522352918</v>
      </c>
    </row>
    <row r="516" spans="1:22" x14ac:dyDescent="0.25">
      <c r="A516" t="s">
        <v>14</v>
      </c>
      <c r="B516" s="1">
        <v>44217</v>
      </c>
      <c r="C516">
        <v>2021</v>
      </c>
      <c r="D516">
        <v>1</v>
      </c>
      <c r="E516">
        <v>3</v>
      </c>
      <c r="F516">
        <v>24</v>
      </c>
      <c r="G516">
        <v>1000</v>
      </c>
      <c r="H516">
        <v>24000</v>
      </c>
      <c r="I516">
        <v>18.309999999999999</v>
      </c>
      <c r="J516">
        <v>18312</v>
      </c>
      <c r="K516">
        <v>9239</v>
      </c>
      <c r="L516">
        <v>8085</v>
      </c>
      <c r="M516">
        <v>6</v>
      </c>
      <c r="N516">
        <v>5.69</v>
      </c>
      <c r="O516">
        <f>Zestaw_6[[#This Row],[Rzeczywista Ilosc Produkcji]]-Zestaw_6[[#This Row],[Ilosc Produktow Prawidlowych]]</f>
        <v>1154</v>
      </c>
      <c r="P516">
        <f>Zestaw_6[[#This Row],[Czas Naprawy]]/(Zestaw_6[[#This Row],[Ilosc Awarii]]+1)</f>
        <v>0.81285714285714294</v>
      </c>
      <c r="Q516">
        <f>(Zestaw_6[[#This Row],[Nominalny Czas Pracy]]-Zestaw_6[[#This Row],[Czas Naprawy]])/(Zestaw_6[[#This Row],[Ilosc Awarii]]+1)</f>
        <v>2.6157142857142857</v>
      </c>
      <c r="R516">
        <f>Zestaw_6[[#This Row],[MTTR]]+Zestaw_6[[#This Row],[MTTF]]</f>
        <v>3.4285714285714288</v>
      </c>
      <c r="S516">
        <f>(Zestaw_6[[#This Row],[Nominalny Czas Pracy]]-Zestaw_6[[#This Row],[Czas Naprawy]])/Zestaw_6[[#This Row],[Nominalny Czas Pracy]]</f>
        <v>0.76291666666666658</v>
      </c>
      <c r="T516">
        <f>($AA$3*Zestaw_6[[#This Row],[Rzeczywista Ilosc Produkcji]])/(Zestaw_6[[#This Row],[Rzeczywisty Czas Pracy]]+1)</f>
        <v>0.47845675815639571</v>
      </c>
      <c r="U516">
        <f>(Zestaw_6[[#This Row],[Rzeczywista Ilosc Produkcji]]-Zestaw_6[[#This Row],[Ilość defektów]])/(Zestaw_6[[#This Row],[Rzeczywista Ilosc Produkcji]]+1)</f>
        <v>0.875</v>
      </c>
      <c r="V516">
        <f>Zestaw_6[[#This Row],[D]]*Zestaw_6[[#This Row],[E]]*Zestaw_6[[#This Row],[J]]</f>
        <v>0.31939480569221479</v>
      </c>
    </row>
    <row r="517" spans="1:22" x14ac:dyDescent="0.25">
      <c r="A517" t="s">
        <v>14</v>
      </c>
      <c r="B517" s="1">
        <v>44218</v>
      </c>
      <c r="C517">
        <v>2021</v>
      </c>
      <c r="D517">
        <v>1</v>
      </c>
      <c r="E517">
        <v>3</v>
      </c>
      <c r="F517">
        <v>24</v>
      </c>
      <c r="G517">
        <v>1000</v>
      </c>
      <c r="H517">
        <v>24000</v>
      </c>
      <c r="I517">
        <v>19.14</v>
      </c>
      <c r="J517">
        <v>19142</v>
      </c>
      <c r="K517">
        <v>14613</v>
      </c>
      <c r="L517">
        <v>12249</v>
      </c>
      <c r="M517">
        <v>5</v>
      </c>
      <c r="N517">
        <v>4.8600000000000003</v>
      </c>
      <c r="O517">
        <f>Zestaw_6[[#This Row],[Rzeczywista Ilosc Produkcji]]-Zestaw_6[[#This Row],[Ilosc Produktow Prawidlowych]]</f>
        <v>2364</v>
      </c>
      <c r="P517">
        <f>Zestaw_6[[#This Row],[Czas Naprawy]]/(Zestaw_6[[#This Row],[Ilosc Awarii]]+1)</f>
        <v>0.81</v>
      </c>
      <c r="Q517">
        <f>(Zestaw_6[[#This Row],[Nominalny Czas Pracy]]-Zestaw_6[[#This Row],[Czas Naprawy]])/(Zestaw_6[[#This Row],[Ilosc Awarii]]+1)</f>
        <v>3.19</v>
      </c>
      <c r="R517">
        <f>Zestaw_6[[#This Row],[MTTR]]+Zestaw_6[[#This Row],[MTTF]]</f>
        <v>4</v>
      </c>
      <c r="S517">
        <f>(Zestaw_6[[#This Row],[Nominalny Czas Pracy]]-Zestaw_6[[#This Row],[Czas Naprawy]])/Zestaw_6[[#This Row],[Nominalny Czas Pracy]]</f>
        <v>0.79749999999999999</v>
      </c>
      <c r="T517">
        <f>($AA$3*Zestaw_6[[#This Row],[Rzeczywista Ilosc Produkcji]])/(Zestaw_6[[#This Row],[Rzeczywisty Czas Pracy]]+1)</f>
        <v>0.7255710029791459</v>
      </c>
      <c r="U517">
        <f>(Zestaw_6[[#This Row],[Rzeczywista Ilosc Produkcji]]-Zestaw_6[[#This Row],[Ilość defektów]])/(Zestaw_6[[#This Row],[Rzeczywista Ilosc Produkcji]]+1)</f>
        <v>0.8381688791569728</v>
      </c>
      <c r="V517">
        <f>Zestaw_6[[#This Row],[D]]*Zestaw_6[[#This Row],[E]]*Zestaw_6[[#This Row],[J]]</f>
        <v>0.48500044986687546</v>
      </c>
    </row>
    <row r="518" spans="1:22" x14ac:dyDescent="0.25">
      <c r="A518" t="s">
        <v>14</v>
      </c>
      <c r="B518" s="1">
        <v>44221</v>
      </c>
      <c r="C518">
        <v>2021</v>
      </c>
      <c r="D518">
        <v>1</v>
      </c>
      <c r="E518">
        <v>4</v>
      </c>
      <c r="F518">
        <v>24</v>
      </c>
      <c r="G518">
        <v>1000</v>
      </c>
      <c r="H518">
        <v>24000</v>
      </c>
      <c r="I518">
        <v>10.57</v>
      </c>
      <c r="J518">
        <v>10574</v>
      </c>
      <c r="K518">
        <v>5676</v>
      </c>
      <c r="L518">
        <v>5399</v>
      </c>
      <c r="M518">
        <v>13</v>
      </c>
      <c r="N518">
        <v>13.43</v>
      </c>
      <c r="O518">
        <f>Zestaw_6[[#This Row],[Rzeczywista Ilosc Produkcji]]-Zestaw_6[[#This Row],[Ilosc Produktow Prawidlowych]]</f>
        <v>277</v>
      </c>
      <c r="P518">
        <f>Zestaw_6[[#This Row],[Czas Naprawy]]/(Zestaw_6[[#This Row],[Ilosc Awarii]]+1)</f>
        <v>0.9592857142857143</v>
      </c>
      <c r="Q518">
        <f>(Zestaw_6[[#This Row],[Nominalny Czas Pracy]]-Zestaw_6[[#This Row],[Czas Naprawy]])/(Zestaw_6[[#This Row],[Ilosc Awarii]]+1)</f>
        <v>0.755</v>
      </c>
      <c r="R518">
        <f>Zestaw_6[[#This Row],[MTTR]]+Zestaw_6[[#This Row],[MTTF]]</f>
        <v>1.7142857142857144</v>
      </c>
      <c r="S518">
        <f>(Zestaw_6[[#This Row],[Nominalny Czas Pracy]]-Zestaw_6[[#This Row],[Czas Naprawy]])/Zestaw_6[[#This Row],[Nominalny Czas Pracy]]</f>
        <v>0.44041666666666668</v>
      </c>
      <c r="T518">
        <f>($AA$3*Zestaw_6[[#This Row],[Rzeczywista Ilosc Produkcji]])/(Zestaw_6[[#This Row],[Rzeczywisty Czas Pracy]]+1)</f>
        <v>0.49057908383751081</v>
      </c>
      <c r="U518">
        <f>(Zestaw_6[[#This Row],[Rzeczywista Ilosc Produkcji]]-Zestaw_6[[#This Row],[Ilość defektów]])/(Zestaw_6[[#This Row],[Rzeczywista Ilosc Produkcji]]+1)</f>
        <v>0.95103047384181782</v>
      </c>
      <c r="V518">
        <f>Zestaw_6[[#This Row],[D]]*Zestaw_6[[#This Row],[E]]*Zestaw_6[[#This Row],[J]]</f>
        <v>0.20547888795697022</v>
      </c>
    </row>
    <row r="519" spans="1:22" x14ac:dyDescent="0.25">
      <c r="A519" t="s">
        <v>14</v>
      </c>
      <c r="B519" s="1">
        <v>44222</v>
      </c>
      <c r="C519">
        <v>2021</v>
      </c>
      <c r="D519">
        <v>1</v>
      </c>
      <c r="E519">
        <v>4</v>
      </c>
      <c r="F519">
        <v>24</v>
      </c>
      <c r="G519">
        <v>1000</v>
      </c>
      <c r="H519">
        <v>24000</v>
      </c>
      <c r="I519">
        <v>16.579999999999998</v>
      </c>
      <c r="J519">
        <v>16581</v>
      </c>
      <c r="K519">
        <v>16581</v>
      </c>
      <c r="L519">
        <v>16388</v>
      </c>
      <c r="M519">
        <v>8</v>
      </c>
      <c r="N519">
        <v>7.42</v>
      </c>
      <c r="O519">
        <f>Zestaw_6[[#This Row],[Rzeczywista Ilosc Produkcji]]-Zestaw_6[[#This Row],[Ilosc Produktow Prawidlowych]]</f>
        <v>193</v>
      </c>
      <c r="P519">
        <f>Zestaw_6[[#This Row],[Czas Naprawy]]/(Zestaw_6[[#This Row],[Ilosc Awarii]]+1)</f>
        <v>0.82444444444444442</v>
      </c>
      <c r="Q519">
        <f>(Zestaw_6[[#This Row],[Nominalny Czas Pracy]]-Zestaw_6[[#This Row],[Czas Naprawy]])/(Zestaw_6[[#This Row],[Ilosc Awarii]]+1)</f>
        <v>1.842222222222222</v>
      </c>
      <c r="R519">
        <f>Zestaw_6[[#This Row],[MTTR]]+Zestaw_6[[#This Row],[MTTF]]</f>
        <v>2.6666666666666665</v>
      </c>
      <c r="S519">
        <f>(Zestaw_6[[#This Row],[Nominalny Czas Pracy]]-Zestaw_6[[#This Row],[Czas Naprawy]])/Zestaw_6[[#This Row],[Nominalny Czas Pracy]]</f>
        <v>0.6908333333333333</v>
      </c>
      <c r="T519">
        <f>($AA$3*Zestaw_6[[#This Row],[Rzeczywista Ilosc Produkcji]])/(Zestaw_6[[#This Row],[Rzeczywisty Czas Pracy]]+1)</f>
        <v>0.94317406143344718</v>
      </c>
      <c r="U519">
        <f>(Zestaw_6[[#This Row],[Rzeczywista Ilosc Produkcji]]-Zestaw_6[[#This Row],[Ilość defektów]])/(Zestaw_6[[#This Row],[Rzeczywista Ilosc Produkcji]]+1)</f>
        <v>0.9883005668797491</v>
      </c>
      <c r="V519">
        <f>Zestaw_6[[#This Row],[D]]*Zestaw_6[[#This Row],[E]]*Zestaw_6[[#This Row],[J]]</f>
        <v>0.64395300999384042</v>
      </c>
    </row>
    <row r="520" spans="1:22" x14ac:dyDescent="0.25">
      <c r="A520" t="s">
        <v>14</v>
      </c>
      <c r="B520" s="1">
        <v>44223</v>
      </c>
      <c r="C520">
        <v>2021</v>
      </c>
      <c r="D520">
        <v>1</v>
      </c>
      <c r="E520">
        <v>4</v>
      </c>
      <c r="F520">
        <v>24</v>
      </c>
      <c r="G520">
        <v>1000</v>
      </c>
      <c r="H520">
        <v>24000</v>
      </c>
      <c r="I520">
        <v>24</v>
      </c>
      <c r="J520">
        <v>24000</v>
      </c>
      <c r="K520">
        <v>17011</v>
      </c>
      <c r="L520">
        <v>14851</v>
      </c>
      <c r="M520">
        <v>0</v>
      </c>
      <c r="N520">
        <v>0</v>
      </c>
      <c r="O520">
        <f>Zestaw_6[[#This Row],[Rzeczywista Ilosc Produkcji]]-Zestaw_6[[#This Row],[Ilosc Produktow Prawidlowych]]</f>
        <v>2160</v>
      </c>
      <c r="P520">
        <f>Zestaw_6[[#This Row],[Czas Naprawy]]/(Zestaw_6[[#This Row],[Ilosc Awarii]]+1)</f>
        <v>0</v>
      </c>
      <c r="Q520">
        <f>(Zestaw_6[[#This Row],[Nominalny Czas Pracy]]-Zestaw_6[[#This Row],[Czas Naprawy]])/(Zestaw_6[[#This Row],[Ilosc Awarii]]+1)</f>
        <v>24</v>
      </c>
      <c r="R520">
        <f>Zestaw_6[[#This Row],[MTTR]]+Zestaw_6[[#This Row],[MTTF]]</f>
        <v>24</v>
      </c>
      <c r="S520">
        <f>(Zestaw_6[[#This Row],[Nominalny Czas Pracy]]-Zestaw_6[[#This Row],[Czas Naprawy]])/Zestaw_6[[#This Row],[Nominalny Czas Pracy]]</f>
        <v>1</v>
      </c>
      <c r="T520">
        <f>($AA$3*Zestaw_6[[#This Row],[Rzeczywista Ilosc Produkcji]])/(Zestaw_6[[#This Row],[Rzeczywisty Czas Pracy]]+1)</f>
        <v>0.68043999999999993</v>
      </c>
      <c r="U520">
        <f>(Zestaw_6[[#This Row],[Rzeczywista Ilosc Produkcji]]-Zestaw_6[[#This Row],[Ilość defektów]])/(Zestaw_6[[#This Row],[Rzeczywista Ilosc Produkcji]]+1)</f>
        <v>0.87297201975076422</v>
      </c>
      <c r="V520">
        <f>Zestaw_6[[#This Row],[D]]*Zestaw_6[[#This Row],[E]]*Zestaw_6[[#This Row],[J]]</f>
        <v>0.59400508111920991</v>
      </c>
    </row>
    <row r="521" spans="1:22" x14ac:dyDescent="0.25">
      <c r="A521" t="s">
        <v>14</v>
      </c>
      <c r="B521" s="1">
        <v>44224</v>
      </c>
      <c r="C521">
        <v>2021</v>
      </c>
      <c r="D521">
        <v>1</v>
      </c>
      <c r="E521">
        <v>4</v>
      </c>
      <c r="F521">
        <v>24</v>
      </c>
      <c r="G521">
        <v>1000</v>
      </c>
      <c r="H521">
        <v>24000</v>
      </c>
      <c r="I521">
        <v>24</v>
      </c>
      <c r="J521">
        <v>24000</v>
      </c>
      <c r="K521">
        <v>15129</v>
      </c>
      <c r="L521">
        <v>15129</v>
      </c>
      <c r="M521">
        <v>0</v>
      </c>
      <c r="N521">
        <v>0</v>
      </c>
      <c r="O521">
        <f>Zestaw_6[[#This Row],[Rzeczywista Ilosc Produkcji]]-Zestaw_6[[#This Row],[Ilosc Produktow Prawidlowych]]</f>
        <v>0</v>
      </c>
      <c r="P521">
        <f>Zestaw_6[[#This Row],[Czas Naprawy]]/(Zestaw_6[[#This Row],[Ilosc Awarii]]+1)</f>
        <v>0</v>
      </c>
      <c r="Q521">
        <f>(Zestaw_6[[#This Row],[Nominalny Czas Pracy]]-Zestaw_6[[#This Row],[Czas Naprawy]])/(Zestaw_6[[#This Row],[Ilosc Awarii]]+1)</f>
        <v>24</v>
      </c>
      <c r="R521">
        <f>Zestaw_6[[#This Row],[MTTR]]+Zestaw_6[[#This Row],[MTTF]]</f>
        <v>24</v>
      </c>
      <c r="S521">
        <f>(Zestaw_6[[#This Row],[Nominalny Czas Pracy]]-Zestaw_6[[#This Row],[Czas Naprawy]])/Zestaw_6[[#This Row],[Nominalny Czas Pracy]]</f>
        <v>1</v>
      </c>
      <c r="T521">
        <f>($AA$3*Zestaw_6[[#This Row],[Rzeczywista Ilosc Produkcji]])/(Zestaw_6[[#This Row],[Rzeczywisty Czas Pracy]]+1)</f>
        <v>0.60516000000000003</v>
      </c>
      <c r="U521">
        <f>(Zestaw_6[[#This Row],[Rzeczywista Ilosc Produkcji]]-Zestaw_6[[#This Row],[Ilość defektów]])/(Zestaw_6[[#This Row],[Rzeczywista Ilosc Produkcji]]+1)</f>
        <v>0.99993390614672839</v>
      </c>
      <c r="V521">
        <f>Zestaw_6[[#This Row],[D]]*Zestaw_6[[#This Row],[E]]*Zestaw_6[[#This Row],[J]]</f>
        <v>0.60512000264375421</v>
      </c>
    </row>
    <row r="522" spans="1:22" x14ac:dyDescent="0.25">
      <c r="A522" t="s">
        <v>14</v>
      </c>
      <c r="B522" s="1">
        <v>44225</v>
      </c>
      <c r="C522">
        <v>2021</v>
      </c>
      <c r="D522">
        <v>1</v>
      </c>
      <c r="E522">
        <v>4</v>
      </c>
      <c r="F522">
        <v>24</v>
      </c>
      <c r="G522">
        <v>1000</v>
      </c>
      <c r="H522">
        <v>24000</v>
      </c>
      <c r="I522">
        <v>0</v>
      </c>
      <c r="J522">
        <v>0</v>
      </c>
      <c r="K522">
        <v>0</v>
      </c>
      <c r="L522">
        <v>0</v>
      </c>
      <c r="M522">
        <v>23</v>
      </c>
      <c r="N522">
        <v>24</v>
      </c>
      <c r="O522">
        <f>Zestaw_6[[#This Row],[Rzeczywista Ilosc Produkcji]]-Zestaw_6[[#This Row],[Ilosc Produktow Prawidlowych]]</f>
        <v>0</v>
      </c>
      <c r="P522">
        <f>Zestaw_6[[#This Row],[Czas Naprawy]]/(Zestaw_6[[#This Row],[Ilosc Awarii]]+1)</f>
        <v>1</v>
      </c>
      <c r="Q522">
        <f>(Zestaw_6[[#This Row],[Nominalny Czas Pracy]]-Zestaw_6[[#This Row],[Czas Naprawy]])/(Zestaw_6[[#This Row],[Ilosc Awarii]]+1)</f>
        <v>0</v>
      </c>
      <c r="R522">
        <f>Zestaw_6[[#This Row],[MTTR]]+Zestaw_6[[#This Row],[MTTF]]</f>
        <v>1</v>
      </c>
      <c r="S522">
        <f>(Zestaw_6[[#This Row],[Nominalny Czas Pracy]]-Zestaw_6[[#This Row],[Czas Naprawy]])/Zestaw_6[[#This Row],[Nominalny Czas Pracy]]</f>
        <v>0</v>
      </c>
      <c r="T522">
        <f>($AA$3*Zestaw_6[[#This Row],[Rzeczywista Ilosc Produkcji]])/(Zestaw_6[[#This Row],[Rzeczywisty Czas Pracy]]+1)</f>
        <v>0</v>
      </c>
      <c r="U522">
        <f>(Zestaw_6[[#This Row],[Rzeczywista Ilosc Produkcji]]-Zestaw_6[[#This Row],[Ilość defektów]])/(Zestaw_6[[#This Row],[Rzeczywista Ilosc Produkcji]]+1)</f>
        <v>0</v>
      </c>
      <c r="V522">
        <f>Zestaw_6[[#This Row],[D]]*Zestaw_6[[#This Row],[E]]*Zestaw_6[[#This Row],[J]]</f>
        <v>0</v>
      </c>
    </row>
    <row r="523" spans="1:22" x14ac:dyDescent="0.25">
      <c r="A523" t="s">
        <v>14</v>
      </c>
      <c r="B523" s="1">
        <v>44228</v>
      </c>
      <c r="C523">
        <v>2021</v>
      </c>
      <c r="D523">
        <v>2</v>
      </c>
      <c r="E523">
        <v>5</v>
      </c>
      <c r="F523">
        <v>24</v>
      </c>
      <c r="G523">
        <v>1000</v>
      </c>
      <c r="H523">
        <v>24000</v>
      </c>
      <c r="I523">
        <v>14.88</v>
      </c>
      <c r="J523">
        <v>14882</v>
      </c>
      <c r="K523">
        <v>14882</v>
      </c>
      <c r="L523">
        <v>12362</v>
      </c>
      <c r="M523">
        <v>9</v>
      </c>
      <c r="N523">
        <v>9.1199999999999992</v>
      </c>
      <c r="O523">
        <f>Zestaw_6[[#This Row],[Rzeczywista Ilosc Produkcji]]-Zestaw_6[[#This Row],[Ilosc Produktow Prawidlowych]]</f>
        <v>2520</v>
      </c>
      <c r="P523">
        <f>Zestaw_6[[#This Row],[Czas Naprawy]]/(Zestaw_6[[#This Row],[Ilosc Awarii]]+1)</f>
        <v>0.91199999999999992</v>
      </c>
      <c r="Q523">
        <f>(Zestaw_6[[#This Row],[Nominalny Czas Pracy]]-Zestaw_6[[#This Row],[Czas Naprawy]])/(Zestaw_6[[#This Row],[Ilosc Awarii]]+1)</f>
        <v>1.488</v>
      </c>
      <c r="R523">
        <f>Zestaw_6[[#This Row],[MTTR]]+Zestaw_6[[#This Row],[MTTF]]</f>
        <v>2.4</v>
      </c>
      <c r="S523">
        <f>(Zestaw_6[[#This Row],[Nominalny Czas Pracy]]-Zestaw_6[[#This Row],[Czas Naprawy]])/Zestaw_6[[#This Row],[Nominalny Czas Pracy]]</f>
        <v>0.62</v>
      </c>
      <c r="T523">
        <f>($AA$3*Zestaw_6[[#This Row],[Rzeczywista Ilosc Produkcji]])/(Zestaw_6[[#This Row],[Rzeczywisty Czas Pracy]]+1)</f>
        <v>0.93715365239294701</v>
      </c>
      <c r="U523">
        <f>(Zestaw_6[[#This Row],[Rzeczywista Ilosc Produkcji]]-Zestaw_6[[#This Row],[Ilość defektów]])/(Zestaw_6[[#This Row],[Rzeczywista Ilosc Produkcji]]+1)</f>
        <v>0.83061210777397032</v>
      </c>
      <c r="V523">
        <f>Zestaw_6[[#This Row],[D]]*Zestaw_6[[#This Row],[E]]*Zestaw_6[[#This Row],[J]]</f>
        <v>0.48261492572375192</v>
      </c>
    </row>
    <row r="524" spans="1:22" x14ac:dyDescent="0.25">
      <c r="A524" t="s">
        <v>14</v>
      </c>
      <c r="B524" s="1">
        <v>44229</v>
      </c>
      <c r="C524">
        <v>2021</v>
      </c>
      <c r="D524">
        <v>2</v>
      </c>
      <c r="E524">
        <v>5</v>
      </c>
      <c r="F524">
        <v>24</v>
      </c>
      <c r="G524">
        <v>1000</v>
      </c>
      <c r="H524">
        <v>24000</v>
      </c>
      <c r="I524">
        <v>0</v>
      </c>
      <c r="J524">
        <v>0</v>
      </c>
      <c r="K524">
        <v>0</v>
      </c>
      <c r="L524">
        <v>0</v>
      </c>
      <c r="M524">
        <v>24</v>
      </c>
      <c r="N524">
        <v>24</v>
      </c>
      <c r="O524">
        <f>Zestaw_6[[#This Row],[Rzeczywista Ilosc Produkcji]]-Zestaw_6[[#This Row],[Ilosc Produktow Prawidlowych]]</f>
        <v>0</v>
      </c>
      <c r="P524">
        <f>Zestaw_6[[#This Row],[Czas Naprawy]]/(Zestaw_6[[#This Row],[Ilosc Awarii]]+1)</f>
        <v>0.96</v>
      </c>
      <c r="Q524">
        <f>(Zestaw_6[[#This Row],[Nominalny Czas Pracy]]-Zestaw_6[[#This Row],[Czas Naprawy]])/(Zestaw_6[[#This Row],[Ilosc Awarii]]+1)</f>
        <v>0</v>
      </c>
      <c r="R524">
        <f>Zestaw_6[[#This Row],[MTTR]]+Zestaw_6[[#This Row],[MTTF]]</f>
        <v>0.96</v>
      </c>
      <c r="S524">
        <f>(Zestaw_6[[#This Row],[Nominalny Czas Pracy]]-Zestaw_6[[#This Row],[Czas Naprawy]])/Zestaw_6[[#This Row],[Nominalny Czas Pracy]]</f>
        <v>0</v>
      </c>
      <c r="T524">
        <f>($AA$3*Zestaw_6[[#This Row],[Rzeczywista Ilosc Produkcji]])/(Zestaw_6[[#This Row],[Rzeczywisty Czas Pracy]]+1)</f>
        <v>0</v>
      </c>
      <c r="U524">
        <f>(Zestaw_6[[#This Row],[Rzeczywista Ilosc Produkcji]]-Zestaw_6[[#This Row],[Ilość defektów]])/(Zestaw_6[[#This Row],[Rzeczywista Ilosc Produkcji]]+1)</f>
        <v>0</v>
      </c>
      <c r="V524">
        <f>Zestaw_6[[#This Row],[D]]*Zestaw_6[[#This Row],[E]]*Zestaw_6[[#This Row],[J]]</f>
        <v>0</v>
      </c>
    </row>
    <row r="525" spans="1:22" x14ac:dyDescent="0.25">
      <c r="A525" t="s">
        <v>14</v>
      </c>
      <c r="B525" s="1">
        <v>44230</v>
      </c>
      <c r="C525">
        <v>2021</v>
      </c>
      <c r="D525">
        <v>2</v>
      </c>
      <c r="E525">
        <v>5</v>
      </c>
      <c r="F525">
        <v>24</v>
      </c>
      <c r="G525">
        <v>1000</v>
      </c>
      <c r="H525">
        <v>24000</v>
      </c>
      <c r="I525">
        <v>16.63</v>
      </c>
      <c r="J525">
        <v>16633</v>
      </c>
      <c r="K525">
        <v>11212</v>
      </c>
      <c r="L525">
        <v>10254</v>
      </c>
      <c r="M525">
        <v>8</v>
      </c>
      <c r="N525">
        <v>7.37</v>
      </c>
      <c r="O525">
        <f>Zestaw_6[[#This Row],[Rzeczywista Ilosc Produkcji]]-Zestaw_6[[#This Row],[Ilosc Produktow Prawidlowych]]</f>
        <v>958</v>
      </c>
      <c r="P525">
        <f>Zestaw_6[[#This Row],[Czas Naprawy]]/(Zestaw_6[[#This Row],[Ilosc Awarii]]+1)</f>
        <v>0.81888888888888889</v>
      </c>
      <c r="Q525">
        <f>(Zestaw_6[[#This Row],[Nominalny Czas Pracy]]-Zestaw_6[[#This Row],[Czas Naprawy]])/(Zestaw_6[[#This Row],[Ilosc Awarii]]+1)</f>
        <v>1.8477777777777777</v>
      </c>
      <c r="R525">
        <f>Zestaw_6[[#This Row],[MTTR]]+Zestaw_6[[#This Row],[MTTF]]</f>
        <v>2.6666666666666665</v>
      </c>
      <c r="S525">
        <f>(Zestaw_6[[#This Row],[Nominalny Czas Pracy]]-Zestaw_6[[#This Row],[Czas Naprawy]])/Zestaw_6[[#This Row],[Nominalny Czas Pracy]]</f>
        <v>0.69291666666666663</v>
      </c>
      <c r="T525">
        <f>($AA$3*Zestaw_6[[#This Row],[Rzeczywista Ilosc Produkcji]])/(Zestaw_6[[#This Row],[Rzeczywisty Czas Pracy]]+1)</f>
        <v>0.63596142938173572</v>
      </c>
      <c r="U525">
        <f>(Zestaw_6[[#This Row],[Rzeczywista Ilosc Produkcji]]-Zestaw_6[[#This Row],[Ilość defektów]])/(Zestaw_6[[#This Row],[Rzeczywista Ilosc Produkcji]]+1)</f>
        <v>0.91447427093552125</v>
      </c>
      <c r="V525">
        <f>Zestaw_6[[#This Row],[D]]*Zestaw_6[[#This Row],[E]]*Zestaw_6[[#This Row],[J]]</f>
        <v>0.40297979838550374</v>
      </c>
    </row>
    <row r="526" spans="1:22" x14ac:dyDescent="0.25">
      <c r="A526" t="s">
        <v>14</v>
      </c>
      <c r="B526" s="1">
        <v>44231</v>
      </c>
      <c r="C526">
        <v>2021</v>
      </c>
      <c r="D526">
        <v>2</v>
      </c>
      <c r="E526">
        <v>5</v>
      </c>
      <c r="F526">
        <v>24</v>
      </c>
      <c r="G526">
        <v>1000</v>
      </c>
      <c r="H526">
        <v>24000</v>
      </c>
      <c r="I526">
        <v>13.85</v>
      </c>
      <c r="J526">
        <v>13848</v>
      </c>
      <c r="K526">
        <v>7755</v>
      </c>
      <c r="L526">
        <v>7237</v>
      </c>
      <c r="M526">
        <v>10</v>
      </c>
      <c r="N526">
        <v>10.15</v>
      </c>
      <c r="O526">
        <f>Zestaw_6[[#This Row],[Rzeczywista Ilosc Produkcji]]-Zestaw_6[[#This Row],[Ilosc Produktow Prawidlowych]]</f>
        <v>518</v>
      </c>
      <c r="P526">
        <f>Zestaw_6[[#This Row],[Czas Naprawy]]/(Zestaw_6[[#This Row],[Ilosc Awarii]]+1)</f>
        <v>0.92272727272727273</v>
      </c>
      <c r="Q526">
        <f>(Zestaw_6[[#This Row],[Nominalny Czas Pracy]]-Zestaw_6[[#This Row],[Czas Naprawy]])/(Zestaw_6[[#This Row],[Ilosc Awarii]]+1)</f>
        <v>1.259090909090909</v>
      </c>
      <c r="R526">
        <f>Zestaw_6[[#This Row],[MTTR]]+Zestaw_6[[#This Row],[MTTF]]</f>
        <v>2.1818181818181817</v>
      </c>
      <c r="S526">
        <f>(Zestaw_6[[#This Row],[Nominalny Czas Pracy]]-Zestaw_6[[#This Row],[Czas Naprawy]])/Zestaw_6[[#This Row],[Nominalny Czas Pracy]]</f>
        <v>0.57708333333333328</v>
      </c>
      <c r="T526">
        <f>($AA$3*Zestaw_6[[#This Row],[Rzeczywista Ilosc Produkcji]])/(Zestaw_6[[#This Row],[Rzeczywisty Czas Pracy]]+1)</f>
        <v>0.52222222222222225</v>
      </c>
      <c r="U526">
        <f>(Zestaw_6[[#This Row],[Rzeczywista Ilosc Produkcji]]-Zestaw_6[[#This Row],[Ilość defektów]])/(Zestaw_6[[#This Row],[Rzeczywista Ilosc Produkcji]]+1)</f>
        <v>0.93308406395048993</v>
      </c>
      <c r="V526">
        <f>Zestaw_6[[#This Row],[D]]*Zestaw_6[[#This Row],[E]]*Zestaw_6[[#This Row],[J]]</f>
        <v>0.28119957010582008</v>
      </c>
    </row>
    <row r="527" spans="1:22" x14ac:dyDescent="0.25">
      <c r="A527" t="s">
        <v>14</v>
      </c>
      <c r="B527" s="1">
        <v>44232</v>
      </c>
      <c r="C527">
        <v>2021</v>
      </c>
      <c r="D527">
        <v>2</v>
      </c>
      <c r="E527">
        <v>5</v>
      </c>
      <c r="F527">
        <v>24</v>
      </c>
      <c r="G527">
        <v>1000</v>
      </c>
      <c r="H527">
        <v>24000</v>
      </c>
      <c r="I527">
        <v>17.510000000000002</v>
      </c>
      <c r="J527">
        <v>17512</v>
      </c>
      <c r="K527">
        <v>9093</v>
      </c>
      <c r="L527">
        <v>8286</v>
      </c>
      <c r="M527">
        <v>6</v>
      </c>
      <c r="N527">
        <v>6.49</v>
      </c>
      <c r="O527">
        <f>Zestaw_6[[#This Row],[Rzeczywista Ilosc Produkcji]]-Zestaw_6[[#This Row],[Ilosc Produktow Prawidlowych]]</f>
        <v>807</v>
      </c>
      <c r="P527">
        <f>Zestaw_6[[#This Row],[Czas Naprawy]]/(Zestaw_6[[#This Row],[Ilosc Awarii]]+1)</f>
        <v>0.92714285714285716</v>
      </c>
      <c r="Q527">
        <f>(Zestaw_6[[#This Row],[Nominalny Czas Pracy]]-Zestaw_6[[#This Row],[Czas Naprawy]])/(Zestaw_6[[#This Row],[Ilosc Awarii]]+1)</f>
        <v>2.5014285714285713</v>
      </c>
      <c r="R527">
        <f>Zestaw_6[[#This Row],[MTTR]]+Zestaw_6[[#This Row],[MTTF]]</f>
        <v>3.4285714285714284</v>
      </c>
      <c r="S527">
        <f>(Zestaw_6[[#This Row],[Nominalny Czas Pracy]]-Zestaw_6[[#This Row],[Czas Naprawy]])/Zestaw_6[[#This Row],[Nominalny Czas Pracy]]</f>
        <v>0.72958333333333325</v>
      </c>
      <c r="T527">
        <f>($AA$3*Zestaw_6[[#This Row],[Rzeczywista Ilosc Produkcji]])/(Zestaw_6[[#This Row],[Rzeczywisty Czas Pracy]]+1)</f>
        <v>0.49124797406807125</v>
      </c>
      <c r="U527">
        <f>(Zestaw_6[[#This Row],[Rzeczywista Ilosc Produkcji]]-Zestaw_6[[#This Row],[Ilość defektów]])/(Zestaw_6[[#This Row],[Rzeczywista Ilosc Produkcji]]+1)</f>
        <v>0.91115020892896414</v>
      </c>
      <c r="V527">
        <f>Zestaw_6[[#This Row],[D]]*Zestaw_6[[#This Row],[E]]*Zestaw_6[[#This Row],[J]]</f>
        <v>0.32656200648262568</v>
      </c>
    </row>
    <row r="528" spans="1:22" x14ac:dyDescent="0.25">
      <c r="A528" t="s">
        <v>14</v>
      </c>
      <c r="B528" s="1">
        <v>44235</v>
      </c>
      <c r="C528">
        <v>2021</v>
      </c>
      <c r="D528">
        <v>2</v>
      </c>
      <c r="E528">
        <v>6</v>
      </c>
      <c r="F528">
        <v>24</v>
      </c>
      <c r="G528">
        <v>1000</v>
      </c>
      <c r="H528">
        <v>24000</v>
      </c>
      <c r="I528">
        <v>9.83</v>
      </c>
      <c r="J528">
        <v>9830</v>
      </c>
      <c r="K528">
        <v>4316</v>
      </c>
      <c r="L528">
        <v>4172</v>
      </c>
      <c r="M528">
        <v>14</v>
      </c>
      <c r="N528">
        <v>14.17</v>
      </c>
      <c r="O528">
        <f>Zestaw_6[[#This Row],[Rzeczywista Ilosc Produkcji]]-Zestaw_6[[#This Row],[Ilosc Produktow Prawidlowych]]</f>
        <v>144</v>
      </c>
      <c r="P528">
        <f>Zestaw_6[[#This Row],[Czas Naprawy]]/(Zestaw_6[[#This Row],[Ilosc Awarii]]+1)</f>
        <v>0.94466666666666665</v>
      </c>
      <c r="Q528">
        <f>(Zestaw_6[[#This Row],[Nominalny Czas Pracy]]-Zestaw_6[[#This Row],[Czas Naprawy]])/(Zestaw_6[[#This Row],[Ilosc Awarii]]+1)</f>
        <v>0.65533333333333332</v>
      </c>
      <c r="R528">
        <f>Zestaw_6[[#This Row],[MTTR]]+Zestaw_6[[#This Row],[MTTF]]</f>
        <v>1.6</v>
      </c>
      <c r="S528">
        <f>(Zestaw_6[[#This Row],[Nominalny Czas Pracy]]-Zestaw_6[[#This Row],[Czas Naprawy]])/Zestaw_6[[#This Row],[Nominalny Czas Pracy]]</f>
        <v>0.40958333333333335</v>
      </c>
      <c r="T528">
        <f>($AA$3*Zestaw_6[[#This Row],[Rzeczywista Ilosc Produkcji]])/(Zestaw_6[[#This Row],[Rzeczywisty Czas Pracy]]+1)</f>
        <v>0.39852262234533703</v>
      </c>
      <c r="U528">
        <f>(Zestaw_6[[#This Row],[Rzeczywista Ilosc Produkcji]]-Zestaw_6[[#This Row],[Ilość defektów]])/(Zestaw_6[[#This Row],[Rzeczywista Ilosc Produkcji]]+1)</f>
        <v>0.96641186008802404</v>
      </c>
      <c r="V528">
        <f>Zestaw_6[[#This Row],[D]]*Zestaw_6[[#This Row],[E]]*Zestaw_6[[#This Row],[J]]</f>
        <v>0.15774569164133323</v>
      </c>
    </row>
    <row r="529" spans="1:22" x14ac:dyDescent="0.25">
      <c r="A529" t="s">
        <v>14</v>
      </c>
      <c r="B529" s="1">
        <v>44236</v>
      </c>
      <c r="C529">
        <v>2021</v>
      </c>
      <c r="D529">
        <v>2</v>
      </c>
      <c r="E529">
        <v>6</v>
      </c>
      <c r="F529">
        <v>24</v>
      </c>
      <c r="G529">
        <v>1000</v>
      </c>
      <c r="H529">
        <v>24000</v>
      </c>
      <c r="I529">
        <v>19.010000000000002</v>
      </c>
      <c r="J529">
        <v>19009</v>
      </c>
      <c r="K529">
        <v>8135</v>
      </c>
      <c r="L529">
        <v>7665</v>
      </c>
      <c r="M529">
        <v>5</v>
      </c>
      <c r="N529">
        <v>4.99</v>
      </c>
      <c r="O529">
        <f>Zestaw_6[[#This Row],[Rzeczywista Ilosc Produkcji]]-Zestaw_6[[#This Row],[Ilosc Produktow Prawidlowych]]</f>
        <v>470</v>
      </c>
      <c r="P529">
        <f>Zestaw_6[[#This Row],[Czas Naprawy]]/(Zestaw_6[[#This Row],[Ilosc Awarii]]+1)</f>
        <v>0.83166666666666667</v>
      </c>
      <c r="Q529">
        <f>(Zestaw_6[[#This Row],[Nominalny Czas Pracy]]-Zestaw_6[[#This Row],[Czas Naprawy]])/(Zestaw_6[[#This Row],[Ilosc Awarii]]+1)</f>
        <v>3.168333333333333</v>
      </c>
      <c r="R529">
        <f>Zestaw_6[[#This Row],[MTTR]]+Zestaw_6[[#This Row],[MTTF]]</f>
        <v>3.9999999999999996</v>
      </c>
      <c r="S529">
        <f>(Zestaw_6[[#This Row],[Nominalny Czas Pracy]]-Zestaw_6[[#This Row],[Czas Naprawy]])/Zestaw_6[[#This Row],[Nominalny Czas Pracy]]</f>
        <v>0.79208333333333325</v>
      </c>
      <c r="T529">
        <f>($AA$3*Zestaw_6[[#This Row],[Rzeczywista Ilosc Produkcji]])/(Zestaw_6[[#This Row],[Rzeczywisty Czas Pracy]]+1)</f>
        <v>0.40654672663668162</v>
      </c>
      <c r="U529">
        <f>(Zestaw_6[[#This Row],[Rzeczywista Ilosc Produkcji]]-Zestaw_6[[#This Row],[Ilość defektów]])/(Zestaw_6[[#This Row],[Rzeczywista Ilosc Produkcji]]+1)</f>
        <v>0.94210914454277284</v>
      </c>
      <c r="V529">
        <f>Zestaw_6[[#This Row],[D]]*Zestaw_6[[#This Row],[E]]*Zestaw_6[[#This Row],[J]]</f>
        <v>0.30337693758362944</v>
      </c>
    </row>
    <row r="530" spans="1:22" x14ac:dyDescent="0.25">
      <c r="A530" t="s">
        <v>14</v>
      </c>
      <c r="B530" s="1">
        <v>44237</v>
      </c>
      <c r="C530">
        <v>2021</v>
      </c>
      <c r="D530">
        <v>2</v>
      </c>
      <c r="E530">
        <v>6</v>
      </c>
      <c r="F530">
        <v>24</v>
      </c>
      <c r="G530">
        <v>1000</v>
      </c>
      <c r="H530">
        <v>24000</v>
      </c>
      <c r="I530">
        <v>24</v>
      </c>
      <c r="J530">
        <v>24000</v>
      </c>
      <c r="K530">
        <v>24000</v>
      </c>
      <c r="L530">
        <v>24000</v>
      </c>
      <c r="M530">
        <v>0</v>
      </c>
      <c r="N530">
        <v>0</v>
      </c>
      <c r="O530">
        <f>Zestaw_6[[#This Row],[Rzeczywista Ilosc Produkcji]]-Zestaw_6[[#This Row],[Ilosc Produktow Prawidlowych]]</f>
        <v>0</v>
      </c>
      <c r="P530">
        <f>Zestaw_6[[#This Row],[Czas Naprawy]]/(Zestaw_6[[#This Row],[Ilosc Awarii]]+1)</f>
        <v>0</v>
      </c>
      <c r="Q530">
        <f>(Zestaw_6[[#This Row],[Nominalny Czas Pracy]]-Zestaw_6[[#This Row],[Czas Naprawy]])/(Zestaw_6[[#This Row],[Ilosc Awarii]]+1)</f>
        <v>24</v>
      </c>
      <c r="R530">
        <f>Zestaw_6[[#This Row],[MTTR]]+Zestaw_6[[#This Row],[MTTF]]</f>
        <v>24</v>
      </c>
      <c r="S530">
        <f>(Zestaw_6[[#This Row],[Nominalny Czas Pracy]]-Zestaw_6[[#This Row],[Czas Naprawy]])/Zestaw_6[[#This Row],[Nominalny Czas Pracy]]</f>
        <v>1</v>
      </c>
      <c r="T530">
        <f>($AA$3*Zestaw_6[[#This Row],[Rzeczywista Ilosc Produkcji]])/(Zestaw_6[[#This Row],[Rzeczywisty Czas Pracy]]+1)</f>
        <v>0.96</v>
      </c>
      <c r="U530">
        <f>(Zestaw_6[[#This Row],[Rzeczywista Ilosc Produkcji]]-Zestaw_6[[#This Row],[Ilość defektów]])/(Zestaw_6[[#This Row],[Rzeczywista Ilosc Produkcji]]+1)</f>
        <v>0.99995833506937215</v>
      </c>
      <c r="V530">
        <f>Zestaw_6[[#This Row],[D]]*Zestaw_6[[#This Row],[E]]*Zestaw_6[[#This Row],[J]]</f>
        <v>0.95996000166659723</v>
      </c>
    </row>
    <row r="531" spans="1:22" x14ac:dyDescent="0.25">
      <c r="A531" t="s">
        <v>14</v>
      </c>
      <c r="B531" s="1">
        <v>44238</v>
      </c>
      <c r="C531">
        <v>2021</v>
      </c>
      <c r="D531">
        <v>2</v>
      </c>
      <c r="E531">
        <v>6</v>
      </c>
      <c r="F531">
        <v>24</v>
      </c>
      <c r="G531">
        <v>1000</v>
      </c>
      <c r="H531">
        <v>24000</v>
      </c>
      <c r="I531">
        <v>10.19</v>
      </c>
      <c r="J531">
        <v>10190</v>
      </c>
      <c r="K531">
        <v>4129</v>
      </c>
      <c r="L531">
        <v>3892</v>
      </c>
      <c r="M531">
        <v>14</v>
      </c>
      <c r="N531">
        <v>13.81</v>
      </c>
      <c r="O531">
        <f>Zestaw_6[[#This Row],[Rzeczywista Ilosc Produkcji]]-Zestaw_6[[#This Row],[Ilosc Produktow Prawidlowych]]</f>
        <v>237</v>
      </c>
      <c r="P531">
        <f>Zestaw_6[[#This Row],[Czas Naprawy]]/(Zestaw_6[[#This Row],[Ilosc Awarii]]+1)</f>
        <v>0.92066666666666674</v>
      </c>
      <c r="Q531">
        <f>(Zestaw_6[[#This Row],[Nominalny Czas Pracy]]-Zestaw_6[[#This Row],[Czas Naprawy]])/(Zestaw_6[[#This Row],[Ilosc Awarii]]+1)</f>
        <v>0.67933333333333334</v>
      </c>
      <c r="R531">
        <f>Zestaw_6[[#This Row],[MTTR]]+Zestaw_6[[#This Row],[MTTF]]</f>
        <v>1.6</v>
      </c>
      <c r="S531">
        <f>(Zestaw_6[[#This Row],[Nominalny Czas Pracy]]-Zestaw_6[[#This Row],[Czas Naprawy]])/Zestaw_6[[#This Row],[Nominalny Czas Pracy]]</f>
        <v>0.42458333333333331</v>
      </c>
      <c r="T531">
        <f>($AA$3*Zestaw_6[[#This Row],[Rzeczywista Ilosc Produkcji]])/(Zestaw_6[[#This Row],[Rzeczywisty Czas Pracy]]+1)</f>
        <v>0.36899016979445942</v>
      </c>
      <c r="U531">
        <f>(Zestaw_6[[#This Row],[Rzeczywista Ilosc Produkcji]]-Zestaw_6[[#This Row],[Ilość defektów]])/(Zestaw_6[[#This Row],[Rzeczywista Ilosc Produkcji]]+1)</f>
        <v>0.94237288135593222</v>
      </c>
      <c r="V531">
        <f>Zestaw_6[[#This Row],[D]]*Zestaw_6[[#This Row],[E]]*Zestaw_6[[#This Row],[J]]</f>
        <v>0.14763880406739271</v>
      </c>
    </row>
    <row r="532" spans="1:22" x14ac:dyDescent="0.25">
      <c r="A532" t="s">
        <v>14</v>
      </c>
      <c r="B532" s="1">
        <v>44239</v>
      </c>
      <c r="C532">
        <v>2021</v>
      </c>
      <c r="D532">
        <v>2</v>
      </c>
      <c r="E532">
        <v>6</v>
      </c>
      <c r="F532">
        <v>24</v>
      </c>
      <c r="G532">
        <v>1000</v>
      </c>
      <c r="H532">
        <v>24000</v>
      </c>
      <c r="I532">
        <v>0</v>
      </c>
      <c r="J532">
        <v>0</v>
      </c>
      <c r="K532">
        <v>0</v>
      </c>
      <c r="L532">
        <v>0</v>
      </c>
      <c r="M532">
        <v>22</v>
      </c>
      <c r="N532">
        <v>24</v>
      </c>
      <c r="O532">
        <f>Zestaw_6[[#This Row],[Rzeczywista Ilosc Produkcji]]-Zestaw_6[[#This Row],[Ilosc Produktow Prawidlowych]]</f>
        <v>0</v>
      </c>
      <c r="P532">
        <f>Zestaw_6[[#This Row],[Czas Naprawy]]/(Zestaw_6[[#This Row],[Ilosc Awarii]]+1)</f>
        <v>1.0434782608695652</v>
      </c>
      <c r="Q532">
        <f>(Zestaw_6[[#This Row],[Nominalny Czas Pracy]]-Zestaw_6[[#This Row],[Czas Naprawy]])/(Zestaw_6[[#This Row],[Ilosc Awarii]]+1)</f>
        <v>0</v>
      </c>
      <c r="R532">
        <f>Zestaw_6[[#This Row],[MTTR]]+Zestaw_6[[#This Row],[MTTF]]</f>
        <v>1.0434782608695652</v>
      </c>
      <c r="S532">
        <f>(Zestaw_6[[#This Row],[Nominalny Czas Pracy]]-Zestaw_6[[#This Row],[Czas Naprawy]])/Zestaw_6[[#This Row],[Nominalny Czas Pracy]]</f>
        <v>0</v>
      </c>
      <c r="T532">
        <f>($AA$3*Zestaw_6[[#This Row],[Rzeczywista Ilosc Produkcji]])/(Zestaw_6[[#This Row],[Rzeczywisty Czas Pracy]]+1)</f>
        <v>0</v>
      </c>
      <c r="U532">
        <f>(Zestaw_6[[#This Row],[Rzeczywista Ilosc Produkcji]]-Zestaw_6[[#This Row],[Ilość defektów]])/(Zestaw_6[[#This Row],[Rzeczywista Ilosc Produkcji]]+1)</f>
        <v>0</v>
      </c>
      <c r="V532">
        <f>Zestaw_6[[#This Row],[D]]*Zestaw_6[[#This Row],[E]]*Zestaw_6[[#This Row],[J]]</f>
        <v>0</v>
      </c>
    </row>
    <row r="533" spans="1:22" x14ac:dyDescent="0.25">
      <c r="A533" t="s">
        <v>14</v>
      </c>
      <c r="B533" s="1">
        <v>44242</v>
      </c>
      <c r="C533">
        <v>2021</v>
      </c>
      <c r="D533">
        <v>2</v>
      </c>
      <c r="E533">
        <v>7</v>
      </c>
      <c r="F533">
        <v>24</v>
      </c>
      <c r="G533">
        <v>1000</v>
      </c>
      <c r="H533">
        <v>24000</v>
      </c>
      <c r="I533">
        <v>9.6999999999999993</v>
      </c>
      <c r="J533">
        <v>9704</v>
      </c>
      <c r="K533">
        <v>3963</v>
      </c>
      <c r="L533">
        <v>3576</v>
      </c>
      <c r="M533">
        <v>14</v>
      </c>
      <c r="N533">
        <v>14.3</v>
      </c>
      <c r="O533">
        <f>Zestaw_6[[#This Row],[Rzeczywista Ilosc Produkcji]]-Zestaw_6[[#This Row],[Ilosc Produktow Prawidlowych]]</f>
        <v>387</v>
      </c>
      <c r="P533">
        <f>Zestaw_6[[#This Row],[Czas Naprawy]]/(Zestaw_6[[#This Row],[Ilosc Awarii]]+1)</f>
        <v>0.95333333333333337</v>
      </c>
      <c r="Q533">
        <f>(Zestaw_6[[#This Row],[Nominalny Czas Pracy]]-Zestaw_6[[#This Row],[Czas Naprawy]])/(Zestaw_6[[#This Row],[Ilosc Awarii]]+1)</f>
        <v>0.64666666666666661</v>
      </c>
      <c r="R533">
        <f>Zestaw_6[[#This Row],[MTTR]]+Zestaw_6[[#This Row],[MTTF]]</f>
        <v>1.6</v>
      </c>
      <c r="S533">
        <f>(Zestaw_6[[#This Row],[Nominalny Czas Pracy]]-Zestaw_6[[#This Row],[Czas Naprawy]])/Zestaw_6[[#This Row],[Nominalny Czas Pracy]]</f>
        <v>0.40416666666666662</v>
      </c>
      <c r="T533">
        <f>($AA$3*Zestaw_6[[#This Row],[Rzeczywista Ilosc Produkcji]])/(Zestaw_6[[#This Row],[Rzeczywisty Czas Pracy]]+1)</f>
        <v>0.37037383177570099</v>
      </c>
      <c r="U533">
        <f>(Zestaw_6[[#This Row],[Rzeczywista Ilosc Produkcji]]-Zestaw_6[[#This Row],[Ilość defektów]])/(Zestaw_6[[#This Row],[Rzeczywista Ilosc Produkcji]]+1)</f>
        <v>0.90211907164480321</v>
      </c>
      <c r="V533">
        <f>Zestaw_6[[#This Row],[D]]*Zestaw_6[[#This Row],[E]]*Zestaw_6[[#This Row],[J]]</f>
        <v>0.13504069098522214</v>
      </c>
    </row>
    <row r="534" spans="1:22" x14ac:dyDescent="0.25">
      <c r="A534" t="s">
        <v>14</v>
      </c>
      <c r="B534" s="1">
        <v>44243</v>
      </c>
      <c r="C534">
        <v>2021</v>
      </c>
      <c r="D534">
        <v>2</v>
      </c>
      <c r="E534">
        <v>7</v>
      </c>
      <c r="F534">
        <v>24</v>
      </c>
      <c r="G534">
        <v>1000</v>
      </c>
      <c r="H534">
        <v>24000</v>
      </c>
      <c r="I534">
        <v>17.03</v>
      </c>
      <c r="J534">
        <v>17032</v>
      </c>
      <c r="K534">
        <v>10578</v>
      </c>
      <c r="L534">
        <v>9502</v>
      </c>
      <c r="M534">
        <v>7</v>
      </c>
      <c r="N534">
        <v>6.97</v>
      </c>
      <c r="O534">
        <f>Zestaw_6[[#This Row],[Rzeczywista Ilosc Produkcji]]-Zestaw_6[[#This Row],[Ilosc Produktow Prawidlowych]]</f>
        <v>1076</v>
      </c>
      <c r="P534">
        <f>Zestaw_6[[#This Row],[Czas Naprawy]]/(Zestaw_6[[#This Row],[Ilosc Awarii]]+1)</f>
        <v>0.87124999999999997</v>
      </c>
      <c r="Q534">
        <f>(Zestaw_6[[#This Row],[Nominalny Czas Pracy]]-Zestaw_6[[#This Row],[Czas Naprawy]])/(Zestaw_6[[#This Row],[Ilosc Awarii]]+1)</f>
        <v>2.1287500000000001</v>
      </c>
      <c r="R534">
        <f>Zestaw_6[[#This Row],[MTTR]]+Zestaw_6[[#This Row],[MTTF]]</f>
        <v>3</v>
      </c>
      <c r="S534">
        <f>(Zestaw_6[[#This Row],[Nominalny Czas Pracy]]-Zestaw_6[[#This Row],[Czas Naprawy]])/Zestaw_6[[#This Row],[Nominalny Czas Pracy]]</f>
        <v>0.70958333333333334</v>
      </c>
      <c r="T534">
        <f>($AA$3*Zestaw_6[[#This Row],[Rzeczywista Ilosc Produkcji]])/(Zestaw_6[[#This Row],[Rzeczywisty Czas Pracy]]+1)</f>
        <v>0.58668885191347742</v>
      </c>
      <c r="U534">
        <f>(Zestaw_6[[#This Row],[Rzeczywista Ilosc Produkcji]]-Zestaw_6[[#This Row],[Ilość defektów]])/(Zestaw_6[[#This Row],[Rzeczywista Ilosc Produkcji]]+1)</f>
        <v>0.89819453634559032</v>
      </c>
      <c r="V534">
        <f>Zestaw_6[[#This Row],[D]]*Zestaw_6[[#This Row],[E]]*Zestaw_6[[#This Row],[J]]</f>
        <v>0.37392254517250417</v>
      </c>
    </row>
    <row r="535" spans="1:22" x14ac:dyDescent="0.25">
      <c r="A535" t="s">
        <v>14</v>
      </c>
      <c r="B535" s="1">
        <v>44244</v>
      </c>
      <c r="C535">
        <v>2021</v>
      </c>
      <c r="D535">
        <v>2</v>
      </c>
      <c r="E535">
        <v>7</v>
      </c>
      <c r="F535">
        <v>24</v>
      </c>
      <c r="G535">
        <v>1000</v>
      </c>
      <c r="H535">
        <v>24000</v>
      </c>
      <c r="I535">
        <v>17.190000000000001</v>
      </c>
      <c r="J535">
        <v>17195</v>
      </c>
      <c r="K535">
        <v>10427</v>
      </c>
      <c r="L535">
        <v>8426</v>
      </c>
      <c r="M535">
        <v>7</v>
      </c>
      <c r="N535">
        <v>6.81</v>
      </c>
      <c r="O535">
        <f>Zestaw_6[[#This Row],[Rzeczywista Ilosc Produkcji]]-Zestaw_6[[#This Row],[Ilosc Produktow Prawidlowych]]</f>
        <v>2001</v>
      </c>
      <c r="P535">
        <f>Zestaw_6[[#This Row],[Czas Naprawy]]/(Zestaw_6[[#This Row],[Ilosc Awarii]]+1)</f>
        <v>0.85124999999999995</v>
      </c>
      <c r="Q535">
        <f>(Zestaw_6[[#This Row],[Nominalny Czas Pracy]]-Zestaw_6[[#This Row],[Czas Naprawy]])/(Zestaw_6[[#This Row],[Ilosc Awarii]]+1)</f>
        <v>2.1487500000000002</v>
      </c>
      <c r="R535">
        <f>Zestaw_6[[#This Row],[MTTR]]+Zestaw_6[[#This Row],[MTTF]]</f>
        <v>3</v>
      </c>
      <c r="S535">
        <f>(Zestaw_6[[#This Row],[Nominalny Czas Pracy]]-Zestaw_6[[#This Row],[Czas Naprawy]])/Zestaw_6[[#This Row],[Nominalny Czas Pracy]]</f>
        <v>0.71625000000000005</v>
      </c>
      <c r="T535">
        <f>($AA$3*Zestaw_6[[#This Row],[Rzeczywista Ilosc Produkcji]])/(Zestaw_6[[#This Row],[Rzeczywisty Czas Pracy]]+1)</f>
        <v>0.57322704782847711</v>
      </c>
      <c r="U535">
        <f>(Zestaw_6[[#This Row],[Rzeczywista Ilosc Produkcji]]-Zestaw_6[[#This Row],[Ilość defektów]])/(Zestaw_6[[#This Row],[Rzeczywista Ilosc Produkcji]]+1)</f>
        <v>0.80801687763713081</v>
      </c>
      <c r="V535">
        <f>Zestaw_6[[#This Row],[D]]*Zestaw_6[[#This Row],[E]]*Zestaw_6[[#This Row],[J]]</f>
        <v>0.33175061890661861</v>
      </c>
    </row>
    <row r="536" spans="1:22" x14ac:dyDescent="0.25">
      <c r="A536" t="s">
        <v>14</v>
      </c>
      <c r="B536" s="1">
        <v>44245</v>
      </c>
      <c r="C536">
        <v>2021</v>
      </c>
      <c r="D536">
        <v>2</v>
      </c>
      <c r="E536">
        <v>7</v>
      </c>
      <c r="F536">
        <v>24</v>
      </c>
      <c r="G536">
        <v>1000</v>
      </c>
      <c r="H536">
        <v>24000</v>
      </c>
      <c r="I536">
        <v>15.37</v>
      </c>
      <c r="J536">
        <v>15367</v>
      </c>
      <c r="K536">
        <v>7568</v>
      </c>
      <c r="L536">
        <v>6347</v>
      </c>
      <c r="M536">
        <v>9</v>
      </c>
      <c r="N536">
        <v>8.6300000000000008</v>
      </c>
      <c r="O536">
        <f>Zestaw_6[[#This Row],[Rzeczywista Ilosc Produkcji]]-Zestaw_6[[#This Row],[Ilosc Produktow Prawidlowych]]</f>
        <v>1221</v>
      </c>
      <c r="P536">
        <f>Zestaw_6[[#This Row],[Czas Naprawy]]/(Zestaw_6[[#This Row],[Ilosc Awarii]]+1)</f>
        <v>0.8630000000000001</v>
      </c>
      <c r="Q536">
        <f>(Zestaw_6[[#This Row],[Nominalny Czas Pracy]]-Zestaw_6[[#This Row],[Czas Naprawy]])/(Zestaw_6[[#This Row],[Ilosc Awarii]]+1)</f>
        <v>1.5369999999999999</v>
      </c>
      <c r="R536">
        <f>Zestaw_6[[#This Row],[MTTR]]+Zestaw_6[[#This Row],[MTTF]]</f>
        <v>2.4</v>
      </c>
      <c r="S536">
        <f>(Zestaw_6[[#This Row],[Nominalny Czas Pracy]]-Zestaw_6[[#This Row],[Czas Naprawy]])/Zestaw_6[[#This Row],[Nominalny Czas Pracy]]</f>
        <v>0.64041666666666663</v>
      </c>
      <c r="T536">
        <f>($AA$3*Zestaw_6[[#This Row],[Rzeczywista Ilosc Produkcji]])/(Zestaw_6[[#This Row],[Rzeczywisty Czas Pracy]]+1)</f>
        <v>0.46230910201588282</v>
      </c>
      <c r="U536">
        <f>(Zestaw_6[[#This Row],[Rzeczywista Ilosc Produkcji]]-Zestaw_6[[#This Row],[Ilość defektów]])/(Zestaw_6[[#This Row],[Rzeczywista Ilosc Produkcji]]+1)</f>
        <v>0.83855198837362932</v>
      </c>
      <c r="V536">
        <f>Zestaw_6[[#This Row],[D]]*Zestaw_6[[#This Row],[E]]*Zestaw_6[[#This Row],[J]]</f>
        <v>0.24827046796970761</v>
      </c>
    </row>
    <row r="537" spans="1:22" x14ac:dyDescent="0.25">
      <c r="A537" t="s">
        <v>14</v>
      </c>
      <c r="B537" s="1">
        <v>44246</v>
      </c>
      <c r="C537">
        <v>2021</v>
      </c>
      <c r="D537">
        <v>2</v>
      </c>
      <c r="E537">
        <v>7</v>
      </c>
      <c r="F537">
        <v>24</v>
      </c>
      <c r="G537">
        <v>1000</v>
      </c>
      <c r="H537">
        <v>24000</v>
      </c>
      <c r="I537">
        <v>16.2</v>
      </c>
      <c r="J537">
        <v>16196</v>
      </c>
      <c r="K537">
        <v>6997</v>
      </c>
      <c r="L537">
        <v>6687</v>
      </c>
      <c r="M537">
        <v>8</v>
      </c>
      <c r="N537">
        <v>7.8</v>
      </c>
      <c r="O537">
        <f>Zestaw_6[[#This Row],[Rzeczywista Ilosc Produkcji]]-Zestaw_6[[#This Row],[Ilosc Produktow Prawidlowych]]</f>
        <v>310</v>
      </c>
      <c r="P537">
        <f>Zestaw_6[[#This Row],[Czas Naprawy]]/(Zestaw_6[[#This Row],[Ilosc Awarii]]+1)</f>
        <v>0.8666666666666667</v>
      </c>
      <c r="Q537">
        <f>(Zestaw_6[[#This Row],[Nominalny Czas Pracy]]-Zestaw_6[[#This Row],[Czas Naprawy]])/(Zestaw_6[[#This Row],[Ilosc Awarii]]+1)</f>
        <v>1.7999999999999998</v>
      </c>
      <c r="R537">
        <f>Zestaw_6[[#This Row],[MTTR]]+Zestaw_6[[#This Row],[MTTF]]</f>
        <v>2.6666666666666665</v>
      </c>
      <c r="S537">
        <f>(Zestaw_6[[#This Row],[Nominalny Czas Pracy]]-Zestaw_6[[#This Row],[Czas Naprawy]])/Zestaw_6[[#This Row],[Nominalny Czas Pracy]]</f>
        <v>0.67499999999999993</v>
      </c>
      <c r="T537">
        <f>($AA$3*Zestaw_6[[#This Row],[Rzeczywista Ilosc Produkcji]])/(Zestaw_6[[#This Row],[Rzeczywisty Czas Pracy]]+1)</f>
        <v>0.40680232558139534</v>
      </c>
      <c r="U537">
        <f>(Zestaw_6[[#This Row],[Rzeczywista Ilosc Produkcji]]-Zestaw_6[[#This Row],[Ilość defektów]])/(Zestaw_6[[#This Row],[Rzeczywista Ilosc Produkcji]]+1)</f>
        <v>0.95555873106601885</v>
      </c>
      <c r="V537">
        <f>Zestaw_6[[#This Row],[D]]*Zestaw_6[[#This Row],[E]]*Zestaw_6[[#This Row],[J]]</f>
        <v>0.26238837196840287</v>
      </c>
    </row>
    <row r="538" spans="1:22" x14ac:dyDescent="0.25">
      <c r="A538" t="s">
        <v>14</v>
      </c>
      <c r="B538" s="1">
        <v>44249</v>
      </c>
      <c r="C538">
        <v>2021</v>
      </c>
      <c r="D538">
        <v>2</v>
      </c>
      <c r="E538">
        <v>8</v>
      </c>
      <c r="F538">
        <v>24</v>
      </c>
      <c r="G538">
        <v>1000</v>
      </c>
      <c r="H538">
        <v>24000</v>
      </c>
      <c r="I538">
        <v>11.16</v>
      </c>
      <c r="J538">
        <v>11161</v>
      </c>
      <c r="K538">
        <v>5630</v>
      </c>
      <c r="L538">
        <v>4551</v>
      </c>
      <c r="M538">
        <v>12</v>
      </c>
      <c r="N538">
        <v>12.84</v>
      </c>
      <c r="O538">
        <f>Zestaw_6[[#This Row],[Rzeczywista Ilosc Produkcji]]-Zestaw_6[[#This Row],[Ilosc Produktow Prawidlowych]]</f>
        <v>1079</v>
      </c>
      <c r="P538">
        <f>Zestaw_6[[#This Row],[Czas Naprawy]]/(Zestaw_6[[#This Row],[Ilosc Awarii]]+1)</f>
        <v>0.98769230769230765</v>
      </c>
      <c r="Q538">
        <f>(Zestaw_6[[#This Row],[Nominalny Czas Pracy]]-Zestaw_6[[#This Row],[Czas Naprawy]])/(Zestaw_6[[#This Row],[Ilosc Awarii]]+1)</f>
        <v>0.8584615384615385</v>
      </c>
      <c r="R538">
        <f>Zestaw_6[[#This Row],[MTTR]]+Zestaw_6[[#This Row],[MTTF]]</f>
        <v>1.8461538461538463</v>
      </c>
      <c r="S538">
        <f>(Zestaw_6[[#This Row],[Nominalny Czas Pracy]]-Zestaw_6[[#This Row],[Czas Naprawy]])/Zestaw_6[[#This Row],[Nominalny Czas Pracy]]</f>
        <v>0.46500000000000002</v>
      </c>
      <c r="T538">
        <f>($AA$3*Zestaw_6[[#This Row],[Rzeczywista Ilosc Produkcji]])/(Zestaw_6[[#This Row],[Rzeczywisty Czas Pracy]]+1)</f>
        <v>0.46299342105263158</v>
      </c>
      <c r="U538">
        <f>(Zestaw_6[[#This Row],[Rzeczywista Ilosc Produkcji]]-Zestaw_6[[#This Row],[Ilość defektów]])/(Zestaw_6[[#This Row],[Rzeczywista Ilosc Produkcji]]+1)</f>
        <v>0.80820458177943522</v>
      </c>
      <c r="V538">
        <f>Zestaw_6[[#This Row],[D]]*Zestaw_6[[#This Row],[E]]*Zestaw_6[[#This Row],[J]]</f>
        <v>0.17399993296623953</v>
      </c>
    </row>
    <row r="539" spans="1:22" x14ac:dyDescent="0.25">
      <c r="A539" t="s">
        <v>14</v>
      </c>
      <c r="B539" s="1">
        <v>44250</v>
      </c>
      <c r="C539">
        <v>2021</v>
      </c>
      <c r="D539">
        <v>2</v>
      </c>
      <c r="E539">
        <v>8</v>
      </c>
      <c r="F539">
        <v>24</v>
      </c>
      <c r="G539">
        <v>1000</v>
      </c>
      <c r="H539">
        <v>24000</v>
      </c>
      <c r="I539">
        <v>16.32</v>
      </c>
      <c r="J539">
        <v>16318</v>
      </c>
      <c r="K539">
        <v>11544</v>
      </c>
      <c r="L539">
        <v>11544</v>
      </c>
      <c r="M539">
        <v>8</v>
      </c>
      <c r="N539">
        <v>7.68</v>
      </c>
      <c r="O539">
        <f>Zestaw_6[[#This Row],[Rzeczywista Ilosc Produkcji]]-Zestaw_6[[#This Row],[Ilosc Produktow Prawidlowych]]</f>
        <v>0</v>
      </c>
      <c r="P539">
        <f>Zestaw_6[[#This Row],[Czas Naprawy]]/(Zestaw_6[[#This Row],[Ilosc Awarii]]+1)</f>
        <v>0.85333333333333328</v>
      </c>
      <c r="Q539">
        <f>(Zestaw_6[[#This Row],[Nominalny Czas Pracy]]-Zestaw_6[[#This Row],[Czas Naprawy]])/(Zestaw_6[[#This Row],[Ilosc Awarii]]+1)</f>
        <v>1.8133333333333335</v>
      </c>
      <c r="R539">
        <f>Zestaw_6[[#This Row],[MTTR]]+Zestaw_6[[#This Row],[MTTF]]</f>
        <v>2.666666666666667</v>
      </c>
      <c r="S539">
        <f>(Zestaw_6[[#This Row],[Nominalny Czas Pracy]]-Zestaw_6[[#This Row],[Czas Naprawy]])/Zestaw_6[[#This Row],[Nominalny Czas Pracy]]</f>
        <v>0.68</v>
      </c>
      <c r="T539">
        <f>($AA$3*Zestaw_6[[#This Row],[Rzeczywista Ilosc Produkcji]])/(Zestaw_6[[#This Row],[Rzeczywisty Czas Pracy]]+1)</f>
        <v>0.66651270207852198</v>
      </c>
      <c r="U539">
        <f>(Zestaw_6[[#This Row],[Rzeczywista Ilosc Produkcji]]-Zestaw_6[[#This Row],[Ilość defektów]])/(Zestaw_6[[#This Row],[Rzeczywista Ilosc Produkcji]]+1)</f>
        <v>0.99991338241663053</v>
      </c>
      <c r="V539">
        <f>Zestaw_6[[#This Row],[D]]*Zestaw_6[[#This Row],[E]]*Zestaw_6[[#This Row],[J]]</f>
        <v>0.4531893798441084</v>
      </c>
    </row>
    <row r="540" spans="1:22" x14ac:dyDescent="0.25">
      <c r="A540" t="s">
        <v>14</v>
      </c>
      <c r="B540" s="1">
        <v>44251</v>
      </c>
      <c r="C540">
        <v>2021</v>
      </c>
      <c r="D540">
        <v>2</v>
      </c>
      <c r="E540">
        <v>8</v>
      </c>
      <c r="F540">
        <v>24</v>
      </c>
      <c r="G540">
        <v>1000</v>
      </c>
      <c r="H540">
        <v>24000</v>
      </c>
      <c r="I540">
        <v>14.8</v>
      </c>
      <c r="J540">
        <v>14804</v>
      </c>
      <c r="K540">
        <v>14804</v>
      </c>
      <c r="L540">
        <v>12134</v>
      </c>
      <c r="M540">
        <v>9</v>
      </c>
      <c r="N540">
        <v>9.1999999999999993</v>
      </c>
      <c r="O540">
        <f>Zestaw_6[[#This Row],[Rzeczywista Ilosc Produkcji]]-Zestaw_6[[#This Row],[Ilosc Produktow Prawidlowych]]</f>
        <v>2670</v>
      </c>
      <c r="P540">
        <f>Zestaw_6[[#This Row],[Czas Naprawy]]/(Zestaw_6[[#This Row],[Ilosc Awarii]]+1)</f>
        <v>0.91999999999999993</v>
      </c>
      <c r="Q540">
        <f>(Zestaw_6[[#This Row],[Nominalny Czas Pracy]]-Zestaw_6[[#This Row],[Czas Naprawy]])/(Zestaw_6[[#This Row],[Ilosc Awarii]]+1)</f>
        <v>1.48</v>
      </c>
      <c r="R540">
        <f>Zestaw_6[[#This Row],[MTTR]]+Zestaw_6[[#This Row],[MTTF]]</f>
        <v>2.4</v>
      </c>
      <c r="S540">
        <f>(Zestaw_6[[#This Row],[Nominalny Czas Pracy]]-Zestaw_6[[#This Row],[Czas Naprawy]])/Zestaw_6[[#This Row],[Nominalny Czas Pracy]]</f>
        <v>0.6166666666666667</v>
      </c>
      <c r="T540">
        <f>($AA$3*Zestaw_6[[#This Row],[Rzeczywista Ilosc Produkcji]])/(Zestaw_6[[#This Row],[Rzeczywisty Czas Pracy]]+1)</f>
        <v>0.93696202531645567</v>
      </c>
      <c r="U540">
        <f>(Zestaw_6[[#This Row],[Rzeczywista Ilosc Produkcji]]-Zestaw_6[[#This Row],[Ilość defektów]])/(Zestaw_6[[#This Row],[Rzeczywista Ilosc Produkcji]]+1)</f>
        <v>0.81958797703478559</v>
      </c>
      <c r="V540">
        <f>Zestaw_6[[#This Row],[D]]*Zestaw_6[[#This Row],[E]]*Zestaw_6[[#This Row],[J]]</f>
        <v>0.47355240004730986</v>
      </c>
    </row>
    <row r="541" spans="1:22" x14ac:dyDescent="0.25">
      <c r="A541" t="s">
        <v>14</v>
      </c>
      <c r="B541" s="1">
        <v>44252</v>
      </c>
      <c r="C541">
        <v>2021</v>
      </c>
      <c r="D541">
        <v>2</v>
      </c>
      <c r="E541">
        <v>8</v>
      </c>
      <c r="F541">
        <v>24</v>
      </c>
      <c r="G541">
        <v>1000</v>
      </c>
      <c r="H541">
        <v>24000</v>
      </c>
      <c r="I541">
        <v>16.649999999999999</v>
      </c>
      <c r="J541">
        <v>16655</v>
      </c>
      <c r="K541">
        <v>16655</v>
      </c>
      <c r="L541">
        <v>16150</v>
      </c>
      <c r="M541">
        <v>8</v>
      </c>
      <c r="N541">
        <v>7.35</v>
      </c>
      <c r="O541">
        <f>Zestaw_6[[#This Row],[Rzeczywista Ilosc Produkcji]]-Zestaw_6[[#This Row],[Ilosc Produktow Prawidlowych]]</f>
        <v>505</v>
      </c>
      <c r="P541">
        <f>Zestaw_6[[#This Row],[Czas Naprawy]]/(Zestaw_6[[#This Row],[Ilosc Awarii]]+1)</f>
        <v>0.81666666666666665</v>
      </c>
      <c r="Q541">
        <f>(Zestaw_6[[#This Row],[Nominalny Czas Pracy]]-Zestaw_6[[#This Row],[Czas Naprawy]])/(Zestaw_6[[#This Row],[Ilosc Awarii]]+1)</f>
        <v>1.8499999999999999</v>
      </c>
      <c r="R541">
        <f>Zestaw_6[[#This Row],[MTTR]]+Zestaw_6[[#This Row],[MTTF]]</f>
        <v>2.6666666666666665</v>
      </c>
      <c r="S541">
        <f>(Zestaw_6[[#This Row],[Nominalny Czas Pracy]]-Zestaw_6[[#This Row],[Czas Naprawy]])/Zestaw_6[[#This Row],[Nominalny Czas Pracy]]</f>
        <v>0.69374999999999998</v>
      </c>
      <c r="T541">
        <f>($AA$3*Zestaw_6[[#This Row],[Rzeczywista Ilosc Produkcji]])/(Zestaw_6[[#This Row],[Rzeczywisty Czas Pracy]]+1)</f>
        <v>0.94362606232294632</v>
      </c>
      <c r="U541">
        <f>(Zestaw_6[[#This Row],[Rzeczywista Ilosc Produkcji]]-Zestaw_6[[#This Row],[Ilość defektów]])/(Zestaw_6[[#This Row],[Rzeczywista Ilosc Produkcji]]+1)</f>
        <v>0.96962055715658024</v>
      </c>
      <c r="V541">
        <f>Zestaw_6[[#This Row],[D]]*Zestaw_6[[#This Row],[E]]*Zestaw_6[[#This Row],[J]]</f>
        <v>0.634752964631075</v>
      </c>
    </row>
    <row r="542" spans="1:22" x14ac:dyDescent="0.25">
      <c r="A542" t="s">
        <v>14</v>
      </c>
      <c r="B542" s="1">
        <v>44253</v>
      </c>
      <c r="C542">
        <v>2021</v>
      </c>
      <c r="D542">
        <v>2</v>
      </c>
      <c r="E542">
        <v>8</v>
      </c>
      <c r="F542">
        <v>24</v>
      </c>
      <c r="G542">
        <v>1000</v>
      </c>
      <c r="H542">
        <v>24000</v>
      </c>
      <c r="I542">
        <v>12.65</v>
      </c>
      <c r="J542">
        <v>12647</v>
      </c>
      <c r="K542">
        <v>0</v>
      </c>
      <c r="L542">
        <v>0</v>
      </c>
      <c r="M542">
        <v>12</v>
      </c>
      <c r="N542">
        <v>11.35</v>
      </c>
      <c r="O542">
        <f>Zestaw_6[[#This Row],[Rzeczywista Ilosc Produkcji]]-Zestaw_6[[#This Row],[Ilosc Produktow Prawidlowych]]</f>
        <v>0</v>
      </c>
      <c r="P542">
        <f>Zestaw_6[[#This Row],[Czas Naprawy]]/(Zestaw_6[[#This Row],[Ilosc Awarii]]+1)</f>
        <v>0.87307692307692308</v>
      </c>
      <c r="Q542">
        <f>(Zestaw_6[[#This Row],[Nominalny Czas Pracy]]-Zestaw_6[[#This Row],[Czas Naprawy]])/(Zestaw_6[[#This Row],[Ilosc Awarii]]+1)</f>
        <v>0.97307692307692306</v>
      </c>
      <c r="R542">
        <f>Zestaw_6[[#This Row],[MTTR]]+Zestaw_6[[#This Row],[MTTF]]</f>
        <v>1.8461538461538463</v>
      </c>
      <c r="S542">
        <f>(Zestaw_6[[#This Row],[Nominalny Czas Pracy]]-Zestaw_6[[#This Row],[Czas Naprawy]])/Zestaw_6[[#This Row],[Nominalny Czas Pracy]]</f>
        <v>0.52708333333333335</v>
      </c>
      <c r="T542">
        <f>($AA$3*Zestaw_6[[#This Row],[Rzeczywista Ilosc Produkcji]])/(Zestaw_6[[#This Row],[Rzeczywisty Czas Pracy]]+1)</f>
        <v>0</v>
      </c>
      <c r="U542">
        <f>(Zestaw_6[[#This Row],[Rzeczywista Ilosc Produkcji]]-Zestaw_6[[#This Row],[Ilość defektów]])/(Zestaw_6[[#This Row],[Rzeczywista Ilosc Produkcji]]+1)</f>
        <v>0</v>
      </c>
      <c r="V542">
        <f>Zestaw_6[[#This Row],[D]]*Zestaw_6[[#This Row],[E]]*Zestaw_6[[#This Row],[J]]</f>
        <v>0</v>
      </c>
    </row>
    <row r="543" spans="1:22" x14ac:dyDescent="0.25">
      <c r="A543" t="s">
        <v>14</v>
      </c>
      <c r="B543" s="1">
        <v>44256</v>
      </c>
      <c r="C543">
        <v>2021</v>
      </c>
      <c r="D543">
        <v>3</v>
      </c>
      <c r="E543">
        <v>9</v>
      </c>
      <c r="F543">
        <v>24</v>
      </c>
      <c r="G543">
        <v>1000</v>
      </c>
      <c r="H543">
        <v>24000</v>
      </c>
      <c r="I543">
        <v>17.559999999999999</v>
      </c>
      <c r="J543">
        <v>17563</v>
      </c>
      <c r="K543">
        <v>8109</v>
      </c>
      <c r="L543">
        <v>6978</v>
      </c>
      <c r="M543">
        <v>7</v>
      </c>
      <c r="N543">
        <v>6.44</v>
      </c>
      <c r="O543">
        <f>Zestaw_6[[#This Row],[Rzeczywista Ilosc Produkcji]]-Zestaw_6[[#This Row],[Ilosc Produktow Prawidlowych]]</f>
        <v>1131</v>
      </c>
      <c r="P543">
        <f>Zestaw_6[[#This Row],[Czas Naprawy]]/(Zestaw_6[[#This Row],[Ilosc Awarii]]+1)</f>
        <v>0.80500000000000005</v>
      </c>
      <c r="Q543">
        <f>(Zestaw_6[[#This Row],[Nominalny Czas Pracy]]-Zestaw_6[[#This Row],[Czas Naprawy]])/(Zestaw_6[[#This Row],[Ilosc Awarii]]+1)</f>
        <v>2.1949999999999998</v>
      </c>
      <c r="R543">
        <f>Zestaw_6[[#This Row],[MTTR]]+Zestaw_6[[#This Row],[MTTF]]</f>
        <v>3</v>
      </c>
      <c r="S543">
        <f>(Zestaw_6[[#This Row],[Nominalny Czas Pracy]]-Zestaw_6[[#This Row],[Czas Naprawy]])/Zestaw_6[[#This Row],[Nominalny Czas Pracy]]</f>
        <v>0.73166666666666658</v>
      </c>
      <c r="T543">
        <f>($AA$3*Zestaw_6[[#This Row],[Rzeczywista Ilosc Produkcji]])/(Zestaw_6[[#This Row],[Rzeczywisty Czas Pracy]]+1)</f>
        <v>0.43690732758620693</v>
      </c>
      <c r="U543">
        <f>(Zestaw_6[[#This Row],[Rzeczywista Ilosc Produkcji]]-Zestaw_6[[#This Row],[Ilość defektów]])/(Zestaw_6[[#This Row],[Rzeczywista Ilosc Produkcji]]+1)</f>
        <v>0.86041923551171395</v>
      </c>
      <c r="V543">
        <f>Zestaw_6[[#This Row],[D]]*Zestaw_6[[#This Row],[E]]*Zestaw_6[[#This Row],[J]]</f>
        <v>0.27505067133222078</v>
      </c>
    </row>
    <row r="544" spans="1:22" x14ac:dyDescent="0.25">
      <c r="A544" t="s">
        <v>14</v>
      </c>
      <c r="B544" s="1">
        <v>44257</v>
      </c>
      <c r="C544">
        <v>2021</v>
      </c>
      <c r="D544">
        <v>3</v>
      </c>
      <c r="E544">
        <v>9</v>
      </c>
      <c r="F544">
        <v>24</v>
      </c>
      <c r="G544">
        <v>1000</v>
      </c>
      <c r="H544">
        <v>24000</v>
      </c>
      <c r="I544">
        <v>11.55</v>
      </c>
      <c r="J544">
        <v>11546</v>
      </c>
      <c r="K544">
        <v>8100</v>
      </c>
      <c r="L544">
        <v>7494</v>
      </c>
      <c r="M544">
        <v>13</v>
      </c>
      <c r="N544">
        <v>12.45</v>
      </c>
      <c r="O544">
        <f>Zestaw_6[[#This Row],[Rzeczywista Ilosc Produkcji]]-Zestaw_6[[#This Row],[Ilosc Produktow Prawidlowych]]</f>
        <v>606</v>
      </c>
      <c r="P544">
        <f>Zestaw_6[[#This Row],[Czas Naprawy]]/(Zestaw_6[[#This Row],[Ilosc Awarii]]+1)</f>
        <v>0.88928571428571423</v>
      </c>
      <c r="Q544">
        <f>(Zestaw_6[[#This Row],[Nominalny Czas Pracy]]-Zestaw_6[[#This Row],[Czas Naprawy]])/(Zestaw_6[[#This Row],[Ilosc Awarii]]+1)</f>
        <v>0.82500000000000007</v>
      </c>
      <c r="R544">
        <f>Zestaw_6[[#This Row],[MTTR]]+Zestaw_6[[#This Row],[MTTF]]</f>
        <v>1.7142857142857144</v>
      </c>
      <c r="S544">
        <f>(Zestaw_6[[#This Row],[Nominalny Czas Pracy]]-Zestaw_6[[#This Row],[Czas Naprawy]])/Zestaw_6[[#This Row],[Nominalny Czas Pracy]]</f>
        <v>0.48125000000000001</v>
      </c>
      <c r="T544">
        <f>($AA$3*Zestaw_6[[#This Row],[Rzeczywista Ilosc Produkcji]])/(Zestaw_6[[#This Row],[Rzeczywisty Czas Pracy]]+1)</f>
        <v>0.64541832669322707</v>
      </c>
      <c r="U544">
        <f>(Zestaw_6[[#This Row],[Rzeczywista Ilosc Produkcji]]-Zestaw_6[[#This Row],[Ilość defektów]])/(Zestaw_6[[#This Row],[Rzeczywista Ilosc Produkcji]]+1)</f>
        <v>0.92507097889149492</v>
      </c>
      <c r="V544">
        <f>Zestaw_6[[#This Row],[D]]*Zestaw_6[[#This Row],[E]]*Zestaw_6[[#This Row],[J]]</f>
        <v>0.28733404857302058</v>
      </c>
    </row>
    <row r="545" spans="1:22" x14ac:dyDescent="0.25">
      <c r="A545" t="s">
        <v>14</v>
      </c>
      <c r="B545" s="1">
        <v>44258</v>
      </c>
      <c r="C545">
        <v>2021</v>
      </c>
      <c r="D545">
        <v>3</v>
      </c>
      <c r="E545">
        <v>9</v>
      </c>
      <c r="F545">
        <v>24</v>
      </c>
      <c r="G545">
        <v>1000</v>
      </c>
      <c r="H545">
        <v>24000</v>
      </c>
      <c r="I545">
        <v>11.34</v>
      </c>
      <c r="J545">
        <v>11337</v>
      </c>
      <c r="K545">
        <v>6851</v>
      </c>
      <c r="L545">
        <v>6108</v>
      </c>
      <c r="M545">
        <v>13</v>
      </c>
      <c r="N545">
        <v>12.66</v>
      </c>
      <c r="O545">
        <f>Zestaw_6[[#This Row],[Rzeczywista Ilosc Produkcji]]-Zestaw_6[[#This Row],[Ilosc Produktow Prawidlowych]]</f>
        <v>743</v>
      </c>
      <c r="P545">
        <f>Zestaw_6[[#This Row],[Czas Naprawy]]/(Zestaw_6[[#This Row],[Ilosc Awarii]]+1)</f>
        <v>0.90428571428571425</v>
      </c>
      <c r="Q545">
        <f>(Zestaw_6[[#This Row],[Nominalny Czas Pracy]]-Zestaw_6[[#This Row],[Czas Naprawy]])/(Zestaw_6[[#This Row],[Ilosc Awarii]]+1)</f>
        <v>0.80999999999999994</v>
      </c>
      <c r="R545">
        <f>Zestaw_6[[#This Row],[MTTR]]+Zestaw_6[[#This Row],[MTTF]]</f>
        <v>1.7142857142857142</v>
      </c>
      <c r="S545">
        <f>(Zestaw_6[[#This Row],[Nominalny Czas Pracy]]-Zestaw_6[[#This Row],[Czas Naprawy]])/Zestaw_6[[#This Row],[Nominalny Czas Pracy]]</f>
        <v>0.47249999999999998</v>
      </c>
      <c r="T545">
        <f>($AA$3*Zestaw_6[[#This Row],[Rzeczywista Ilosc Produkcji]])/(Zestaw_6[[#This Row],[Rzeczywisty Czas Pracy]]+1)</f>
        <v>0.55518638573743928</v>
      </c>
      <c r="U545">
        <f>(Zestaw_6[[#This Row],[Rzeczywista Ilosc Produkcji]]-Zestaw_6[[#This Row],[Ilość defektów]])/(Zestaw_6[[#This Row],[Rzeczywista Ilosc Produkcji]]+1)</f>
        <v>0.89141856392294216</v>
      </c>
      <c r="V545">
        <f>Zestaw_6[[#This Row],[D]]*Zestaw_6[[#This Row],[E]]*Zestaw_6[[#This Row],[J]]</f>
        <v>0.23384188044801835</v>
      </c>
    </row>
    <row r="546" spans="1:22" x14ac:dyDescent="0.25">
      <c r="A546" t="s">
        <v>14</v>
      </c>
      <c r="B546" s="1">
        <v>44259</v>
      </c>
      <c r="C546">
        <v>2021</v>
      </c>
      <c r="D546">
        <v>3</v>
      </c>
      <c r="E546">
        <v>9</v>
      </c>
      <c r="F546">
        <v>24</v>
      </c>
      <c r="G546">
        <v>1000</v>
      </c>
      <c r="H546">
        <v>24000</v>
      </c>
      <c r="I546">
        <v>0</v>
      </c>
      <c r="J546">
        <v>0</v>
      </c>
      <c r="K546">
        <v>0</v>
      </c>
      <c r="L546">
        <v>0</v>
      </c>
      <c r="M546">
        <v>23</v>
      </c>
      <c r="N546">
        <v>24</v>
      </c>
      <c r="O546">
        <f>Zestaw_6[[#This Row],[Rzeczywista Ilosc Produkcji]]-Zestaw_6[[#This Row],[Ilosc Produktow Prawidlowych]]</f>
        <v>0</v>
      </c>
      <c r="P546">
        <f>Zestaw_6[[#This Row],[Czas Naprawy]]/(Zestaw_6[[#This Row],[Ilosc Awarii]]+1)</f>
        <v>1</v>
      </c>
      <c r="Q546">
        <f>(Zestaw_6[[#This Row],[Nominalny Czas Pracy]]-Zestaw_6[[#This Row],[Czas Naprawy]])/(Zestaw_6[[#This Row],[Ilosc Awarii]]+1)</f>
        <v>0</v>
      </c>
      <c r="R546">
        <f>Zestaw_6[[#This Row],[MTTR]]+Zestaw_6[[#This Row],[MTTF]]</f>
        <v>1</v>
      </c>
      <c r="S546">
        <f>(Zestaw_6[[#This Row],[Nominalny Czas Pracy]]-Zestaw_6[[#This Row],[Czas Naprawy]])/Zestaw_6[[#This Row],[Nominalny Czas Pracy]]</f>
        <v>0</v>
      </c>
      <c r="T546">
        <f>($AA$3*Zestaw_6[[#This Row],[Rzeczywista Ilosc Produkcji]])/(Zestaw_6[[#This Row],[Rzeczywisty Czas Pracy]]+1)</f>
        <v>0</v>
      </c>
      <c r="U546">
        <f>(Zestaw_6[[#This Row],[Rzeczywista Ilosc Produkcji]]-Zestaw_6[[#This Row],[Ilość defektów]])/(Zestaw_6[[#This Row],[Rzeczywista Ilosc Produkcji]]+1)</f>
        <v>0</v>
      </c>
      <c r="V546">
        <f>Zestaw_6[[#This Row],[D]]*Zestaw_6[[#This Row],[E]]*Zestaw_6[[#This Row],[J]]</f>
        <v>0</v>
      </c>
    </row>
    <row r="547" spans="1:22" x14ac:dyDescent="0.25">
      <c r="A547" t="s">
        <v>14</v>
      </c>
      <c r="B547" s="1">
        <v>44260</v>
      </c>
      <c r="C547">
        <v>2021</v>
      </c>
      <c r="D547">
        <v>3</v>
      </c>
      <c r="E547">
        <v>9</v>
      </c>
      <c r="F547">
        <v>24</v>
      </c>
      <c r="G547">
        <v>1000</v>
      </c>
      <c r="H547">
        <v>24000</v>
      </c>
      <c r="I547">
        <v>24</v>
      </c>
      <c r="J547">
        <v>24000</v>
      </c>
      <c r="K547">
        <v>0</v>
      </c>
      <c r="L547">
        <v>0</v>
      </c>
      <c r="M547">
        <v>0</v>
      </c>
      <c r="N547">
        <v>0</v>
      </c>
      <c r="O547">
        <f>Zestaw_6[[#This Row],[Rzeczywista Ilosc Produkcji]]-Zestaw_6[[#This Row],[Ilosc Produktow Prawidlowych]]</f>
        <v>0</v>
      </c>
      <c r="P547">
        <f>Zestaw_6[[#This Row],[Czas Naprawy]]/(Zestaw_6[[#This Row],[Ilosc Awarii]]+1)</f>
        <v>0</v>
      </c>
      <c r="Q547">
        <f>(Zestaw_6[[#This Row],[Nominalny Czas Pracy]]-Zestaw_6[[#This Row],[Czas Naprawy]])/(Zestaw_6[[#This Row],[Ilosc Awarii]]+1)</f>
        <v>24</v>
      </c>
      <c r="R547">
        <f>Zestaw_6[[#This Row],[MTTR]]+Zestaw_6[[#This Row],[MTTF]]</f>
        <v>24</v>
      </c>
      <c r="S547">
        <f>(Zestaw_6[[#This Row],[Nominalny Czas Pracy]]-Zestaw_6[[#This Row],[Czas Naprawy]])/Zestaw_6[[#This Row],[Nominalny Czas Pracy]]</f>
        <v>1</v>
      </c>
      <c r="T547">
        <f>($AA$3*Zestaw_6[[#This Row],[Rzeczywista Ilosc Produkcji]])/(Zestaw_6[[#This Row],[Rzeczywisty Czas Pracy]]+1)</f>
        <v>0</v>
      </c>
      <c r="U547">
        <f>(Zestaw_6[[#This Row],[Rzeczywista Ilosc Produkcji]]-Zestaw_6[[#This Row],[Ilość defektów]])/(Zestaw_6[[#This Row],[Rzeczywista Ilosc Produkcji]]+1)</f>
        <v>0</v>
      </c>
      <c r="V547">
        <f>Zestaw_6[[#This Row],[D]]*Zestaw_6[[#This Row],[E]]*Zestaw_6[[#This Row],[J]]</f>
        <v>0</v>
      </c>
    </row>
    <row r="548" spans="1:22" x14ac:dyDescent="0.25">
      <c r="A548" t="s">
        <v>14</v>
      </c>
      <c r="B548" s="1">
        <v>44263</v>
      </c>
      <c r="C548">
        <v>2021</v>
      </c>
      <c r="D548">
        <v>3</v>
      </c>
      <c r="E548">
        <v>10</v>
      </c>
      <c r="F548">
        <v>24</v>
      </c>
      <c r="G548">
        <v>1000</v>
      </c>
      <c r="H548">
        <v>24000</v>
      </c>
      <c r="I548">
        <v>11.05</v>
      </c>
      <c r="J548">
        <v>11047</v>
      </c>
      <c r="K548">
        <v>11047</v>
      </c>
      <c r="L548">
        <v>11047</v>
      </c>
      <c r="M548">
        <v>13</v>
      </c>
      <c r="N548">
        <v>12.95</v>
      </c>
      <c r="O548">
        <f>Zestaw_6[[#This Row],[Rzeczywista Ilosc Produkcji]]-Zestaw_6[[#This Row],[Ilosc Produktow Prawidlowych]]</f>
        <v>0</v>
      </c>
      <c r="P548">
        <f>Zestaw_6[[#This Row],[Czas Naprawy]]/(Zestaw_6[[#This Row],[Ilosc Awarii]]+1)</f>
        <v>0.92499999999999993</v>
      </c>
      <c r="Q548">
        <f>(Zestaw_6[[#This Row],[Nominalny Czas Pracy]]-Zestaw_6[[#This Row],[Czas Naprawy]])/(Zestaw_6[[#This Row],[Ilosc Awarii]]+1)</f>
        <v>0.78928571428571437</v>
      </c>
      <c r="R548">
        <f>Zestaw_6[[#This Row],[MTTR]]+Zestaw_6[[#This Row],[MTTF]]</f>
        <v>1.7142857142857144</v>
      </c>
      <c r="S548">
        <f>(Zestaw_6[[#This Row],[Nominalny Czas Pracy]]-Zestaw_6[[#This Row],[Czas Naprawy]])/Zestaw_6[[#This Row],[Nominalny Czas Pracy]]</f>
        <v>0.4604166666666667</v>
      </c>
      <c r="T548">
        <f>($AA$3*Zestaw_6[[#This Row],[Rzeczywista Ilosc Produkcji]])/(Zestaw_6[[#This Row],[Rzeczywisty Czas Pracy]]+1)</f>
        <v>0.91676348547717845</v>
      </c>
      <c r="U548">
        <f>(Zestaw_6[[#This Row],[Rzeczywista Ilosc Produkcji]]-Zestaw_6[[#This Row],[Ilość defektów]])/(Zestaw_6[[#This Row],[Rzeczywista Ilosc Produkcji]]+1)</f>
        <v>0.99990948587979722</v>
      </c>
      <c r="V548">
        <f>Zestaw_6[[#This Row],[D]]*Zestaw_6[[#This Row],[E]]*Zestaw_6[[#This Row],[J]]</f>
        <v>0.42205498271155267</v>
      </c>
    </row>
    <row r="549" spans="1:22" x14ac:dyDescent="0.25">
      <c r="A549" t="s">
        <v>14</v>
      </c>
      <c r="B549" s="1">
        <v>44264</v>
      </c>
      <c r="C549">
        <v>2021</v>
      </c>
      <c r="D549">
        <v>3</v>
      </c>
      <c r="E549">
        <v>10</v>
      </c>
      <c r="F549">
        <v>24</v>
      </c>
      <c r="G549">
        <v>1000</v>
      </c>
      <c r="H549">
        <v>24000</v>
      </c>
      <c r="I549">
        <v>14.01</v>
      </c>
      <c r="J549">
        <v>14011</v>
      </c>
      <c r="K549">
        <v>6984</v>
      </c>
      <c r="L549">
        <v>5782</v>
      </c>
      <c r="M549">
        <v>10</v>
      </c>
      <c r="N549">
        <v>9.99</v>
      </c>
      <c r="O549">
        <f>Zestaw_6[[#This Row],[Rzeczywista Ilosc Produkcji]]-Zestaw_6[[#This Row],[Ilosc Produktow Prawidlowych]]</f>
        <v>1202</v>
      </c>
      <c r="P549">
        <f>Zestaw_6[[#This Row],[Czas Naprawy]]/(Zestaw_6[[#This Row],[Ilosc Awarii]]+1)</f>
        <v>0.9081818181818182</v>
      </c>
      <c r="Q549">
        <f>(Zestaw_6[[#This Row],[Nominalny Czas Pracy]]-Zestaw_6[[#This Row],[Czas Naprawy]])/(Zestaw_6[[#This Row],[Ilosc Awarii]]+1)</f>
        <v>1.2736363636363637</v>
      </c>
      <c r="R549">
        <f>Zestaw_6[[#This Row],[MTTR]]+Zestaw_6[[#This Row],[MTTF]]</f>
        <v>2.1818181818181817</v>
      </c>
      <c r="S549">
        <f>(Zestaw_6[[#This Row],[Nominalny Czas Pracy]]-Zestaw_6[[#This Row],[Czas Naprawy]])/Zestaw_6[[#This Row],[Nominalny Czas Pracy]]</f>
        <v>0.58374999999999999</v>
      </c>
      <c r="T549">
        <f>($AA$3*Zestaw_6[[#This Row],[Rzeczywista Ilosc Produkcji]])/(Zestaw_6[[#This Row],[Rzeczywisty Czas Pracy]]+1)</f>
        <v>0.46528980679546972</v>
      </c>
      <c r="U549">
        <f>(Zestaw_6[[#This Row],[Rzeczywista Ilosc Produkcji]]-Zestaw_6[[#This Row],[Ilość defektów]])/(Zestaw_6[[#This Row],[Rzeczywista Ilosc Produkcji]]+1)</f>
        <v>0.82777380100214748</v>
      </c>
      <c r="V549">
        <f>Zestaw_6[[#This Row],[D]]*Zestaw_6[[#This Row],[E]]*Zestaw_6[[#This Row],[J]]</f>
        <v>0.22483406309418155</v>
      </c>
    </row>
    <row r="550" spans="1:22" x14ac:dyDescent="0.25">
      <c r="A550" t="s">
        <v>14</v>
      </c>
      <c r="B550" s="1">
        <v>44265</v>
      </c>
      <c r="C550">
        <v>2021</v>
      </c>
      <c r="D550">
        <v>3</v>
      </c>
      <c r="E550">
        <v>10</v>
      </c>
      <c r="F550">
        <v>24</v>
      </c>
      <c r="G550">
        <v>1000</v>
      </c>
      <c r="H550">
        <v>24000</v>
      </c>
      <c r="I550">
        <v>16.079999999999998</v>
      </c>
      <c r="J550">
        <v>16078</v>
      </c>
      <c r="K550">
        <v>10917</v>
      </c>
      <c r="L550">
        <v>10190</v>
      </c>
      <c r="M550">
        <v>8</v>
      </c>
      <c r="N550">
        <v>7.92</v>
      </c>
      <c r="O550">
        <f>Zestaw_6[[#This Row],[Rzeczywista Ilosc Produkcji]]-Zestaw_6[[#This Row],[Ilosc Produktow Prawidlowych]]</f>
        <v>727</v>
      </c>
      <c r="P550">
        <f>Zestaw_6[[#This Row],[Czas Naprawy]]/(Zestaw_6[[#This Row],[Ilosc Awarii]]+1)</f>
        <v>0.88</v>
      </c>
      <c r="Q550">
        <f>(Zestaw_6[[#This Row],[Nominalny Czas Pracy]]-Zestaw_6[[#This Row],[Czas Naprawy]])/(Zestaw_6[[#This Row],[Ilosc Awarii]]+1)</f>
        <v>1.7866666666666664</v>
      </c>
      <c r="R550">
        <f>Zestaw_6[[#This Row],[MTTR]]+Zestaw_6[[#This Row],[MTTF]]</f>
        <v>2.6666666666666665</v>
      </c>
      <c r="S550">
        <f>(Zestaw_6[[#This Row],[Nominalny Czas Pracy]]-Zestaw_6[[#This Row],[Czas Naprawy]])/Zestaw_6[[#This Row],[Nominalny Czas Pracy]]</f>
        <v>0.66999999999999993</v>
      </c>
      <c r="T550">
        <f>($AA$3*Zestaw_6[[#This Row],[Rzeczywista Ilosc Produkcji]])/(Zestaw_6[[#This Row],[Rzeczywisty Czas Pracy]]+1)</f>
        <v>0.63916861826697902</v>
      </c>
      <c r="U550">
        <f>(Zestaw_6[[#This Row],[Rzeczywista Ilosc Produkcji]]-Zestaw_6[[#This Row],[Ilość defektów]])/(Zestaw_6[[#This Row],[Rzeczywista Ilosc Produkcji]]+1)</f>
        <v>0.93332112108444765</v>
      </c>
      <c r="V550">
        <f>Zestaw_6[[#This Row],[D]]*Zestaw_6[[#This Row],[E]]*Zestaw_6[[#This Row],[J]]</f>
        <v>0.39968821281316591</v>
      </c>
    </row>
    <row r="551" spans="1:22" x14ac:dyDescent="0.25">
      <c r="A551" t="s">
        <v>14</v>
      </c>
      <c r="B551" s="1">
        <v>44266</v>
      </c>
      <c r="C551">
        <v>2021</v>
      </c>
      <c r="D551">
        <v>3</v>
      </c>
      <c r="E551">
        <v>10</v>
      </c>
      <c r="F551">
        <v>24</v>
      </c>
      <c r="G551">
        <v>1000</v>
      </c>
      <c r="H551">
        <v>24000</v>
      </c>
      <c r="I551">
        <v>11.26</v>
      </c>
      <c r="J551">
        <v>11259</v>
      </c>
      <c r="K551">
        <v>5655</v>
      </c>
      <c r="L551">
        <v>5556</v>
      </c>
      <c r="M551">
        <v>13</v>
      </c>
      <c r="N551">
        <v>12.74</v>
      </c>
      <c r="O551">
        <f>Zestaw_6[[#This Row],[Rzeczywista Ilosc Produkcji]]-Zestaw_6[[#This Row],[Ilosc Produktow Prawidlowych]]</f>
        <v>99</v>
      </c>
      <c r="P551">
        <f>Zestaw_6[[#This Row],[Czas Naprawy]]/(Zestaw_6[[#This Row],[Ilosc Awarii]]+1)</f>
        <v>0.91</v>
      </c>
      <c r="Q551">
        <f>(Zestaw_6[[#This Row],[Nominalny Czas Pracy]]-Zestaw_6[[#This Row],[Czas Naprawy]])/(Zestaw_6[[#This Row],[Ilosc Awarii]]+1)</f>
        <v>0.80428571428571427</v>
      </c>
      <c r="R551">
        <f>Zestaw_6[[#This Row],[MTTR]]+Zestaw_6[[#This Row],[MTTF]]</f>
        <v>1.7142857142857144</v>
      </c>
      <c r="S551">
        <f>(Zestaw_6[[#This Row],[Nominalny Czas Pracy]]-Zestaw_6[[#This Row],[Czas Naprawy]])/Zestaw_6[[#This Row],[Nominalny Czas Pracy]]</f>
        <v>0.46916666666666668</v>
      </c>
      <c r="T551">
        <f>($AA$3*Zestaw_6[[#This Row],[Rzeczywista Ilosc Produkcji]])/(Zestaw_6[[#This Row],[Rzeczywisty Czas Pracy]]+1)</f>
        <v>0.46125611745513867</v>
      </c>
      <c r="U551">
        <f>(Zestaw_6[[#This Row],[Rzeczywista Ilosc Produkcji]]-Zestaw_6[[#This Row],[Ilość defektów]])/(Zestaw_6[[#This Row],[Rzeczywista Ilosc Produkcji]]+1)</f>
        <v>0.98231966053748232</v>
      </c>
      <c r="V551">
        <f>Zestaw_6[[#This Row],[D]]*Zestaw_6[[#This Row],[E]]*Zestaw_6[[#This Row],[J]]</f>
        <v>0.21257986365083723</v>
      </c>
    </row>
    <row r="552" spans="1:22" x14ac:dyDescent="0.25">
      <c r="A552" t="s">
        <v>14</v>
      </c>
      <c r="B552" s="1">
        <v>44267</v>
      </c>
      <c r="C552">
        <v>2021</v>
      </c>
      <c r="D552">
        <v>3</v>
      </c>
      <c r="E552">
        <v>10</v>
      </c>
      <c r="F552">
        <v>24</v>
      </c>
      <c r="G552">
        <v>1000</v>
      </c>
      <c r="H552">
        <v>24000</v>
      </c>
      <c r="I552">
        <v>14.45</v>
      </c>
      <c r="J552">
        <v>14445</v>
      </c>
      <c r="K552">
        <v>9656</v>
      </c>
      <c r="L552">
        <v>9217</v>
      </c>
      <c r="M552">
        <v>10</v>
      </c>
      <c r="N552">
        <v>9.5500000000000007</v>
      </c>
      <c r="O552">
        <f>Zestaw_6[[#This Row],[Rzeczywista Ilosc Produkcji]]-Zestaw_6[[#This Row],[Ilosc Produktow Prawidlowych]]</f>
        <v>439</v>
      </c>
      <c r="P552">
        <f>Zestaw_6[[#This Row],[Czas Naprawy]]/(Zestaw_6[[#This Row],[Ilosc Awarii]]+1)</f>
        <v>0.86818181818181828</v>
      </c>
      <c r="Q552">
        <f>(Zestaw_6[[#This Row],[Nominalny Czas Pracy]]-Zestaw_6[[#This Row],[Czas Naprawy]])/(Zestaw_6[[#This Row],[Ilosc Awarii]]+1)</f>
        <v>1.3136363636363635</v>
      </c>
      <c r="R552">
        <f>Zestaw_6[[#This Row],[MTTR]]+Zestaw_6[[#This Row],[MTTF]]</f>
        <v>2.1818181818181817</v>
      </c>
      <c r="S552">
        <f>(Zestaw_6[[#This Row],[Nominalny Czas Pracy]]-Zestaw_6[[#This Row],[Czas Naprawy]])/Zestaw_6[[#This Row],[Nominalny Czas Pracy]]</f>
        <v>0.6020833333333333</v>
      </c>
      <c r="T552">
        <f>($AA$3*Zestaw_6[[#This Row],[Rzeczywista Ilosc Produkcji]])/(Zestaw_6[[#This Row],[Rzeczywisty Czas Pracy]]+1)</f>
        <v>0.62498381877022657</v>
      </c>
      <c r="U552">
        <f>(Zestaw_6[[#This Row],[Rzeczywista Ilosc Produkcji]]-Zestaw_6[[#This Row],[Ilość defektów]])/(Zestaw_6[[#This Row],[Rzeczywista Ilosc Produkcji]]+1)</f>
        <v>0.95443719581650621</v>
      </c>
      <c r="V552">
        <f>Zestaw_6[[#This Row],[D]]*Zestaw_6[[#This Row],[E]]*Zestaw_6[[#This Row],[J]]</f>
        <v>0.35914740664110156</v>
      </c>
    </row>
    <row r="553" spans="1:22" x14ac:dyDescent="0.25">
      <c r="A553" t="s">
        <v>14</v>
      </c>
      <c r="B553" s="1">
        <v>44270</v>
      </c>
      <c r="C553">
        <v>2021</v>
      </c>
      <c r="D553">
        <v>3</v>
      </c>
      <c r="E553">
        <v>11</v>
      </c>
      <c r="F553">
        <v>24</v>
      </c>
      <c r="G553">
        <v>1000</v>
      </c>
      <c r="H553">
        <v>24000</v>
      </c>
      <c r="I553">
        <v>10.62</v>
      </c>
      <c r="J553">
        <v>10624</v>
      </c>
      <c r="K553">
        <v>7901</v>
      </c>
      <c r="L553">
        <v>6378</v>
      </c>
      <c r="M553">
        <v>14</v>
      </c>
      <c r="N553">
        <v>13.38</v>
      </c>
      <c r="O553">
        <f>Zestaw_6[[#This Row],[Rzeczywista Ilosc Produkcji]]-Zestaw_6[[#This Row],[Ilosc Produktow Prawidlowych]]</f>
        <v>1523</v>
      </c>
      <c r="P553">
        <f>Zestaw_6[[#This Row],[Czas Naprawy]]/(Zestaw_6[[#This Row],[Ilosc Awarii]]+1)</f>
        <v>0.89200000000000002</v>
      </c>
      <c r="Q553">
        <f>(Zestaw_6[[#This Row],[Nominalny Czas Pracy]]-Zestaw_6[[#This Row],[Czas Naprawy]])/(Zestaw_6[[#This Row],[Ilosc Awarii]]+1)</f>
        <v>0.70799999999999996</v>
      </c>
      <c r="R553">
        <f>Zestaw_6[[#This Row],[MTTR]]+Zestaw_6[[#This Row],[MTTF]]</f>
        <v>1.6</v>
      </c>
      <c r="S553">
        <f>(Zestaw_6[[#This Row],[Nominalny Czas Pracy]]-Zestaw_6[[#This Row],[Czas Naprawy]])/Zestaw_6[[#This Row],[Nominalny Czas Pracy]]</f>
        <v>0.44249999999999995</v>
      </c>
      <c r="T553">
        <f>($AA$3*Zestaw_6[[#This Row],[Rzeczywista Ilosc Produkcji]])/(Zestaw_6[[#This Row],[Rzeczywisty Czas Pracy]]+1)</f>
        <v>0.67994836488812394</v>
      </c>
      <c r="U553">
        <f>(Zestaw_6[[#This Row],[Rzeczywista Ilosc Produkcji]]-Zestaw_6[[#This Row],[Ilość defektów]])/(Zestaw_6[[#This Row],[Rzeczywista Ilosc Produkcji]]+1)</f>
        <v>0.80713743356112377</v>
      </c>
      <c r="V553">
        <f>Zestaw_6[[#This Row],[D]]*Zestaw_6[[#This Row],[E]]*Zestaw_6[[#This Row],[J]]</f>
        <v>0.24284921184902317</v>
      </c>
    </row>
    <row r="554" spans="1:22" x14ac:dyDescent="0.25">
      <c r="A554" t="s">
        <v>14</v>
      </c>
      <c r="B554" s="1">
        <v>44271</v>
      </c>
      <c r="C554">
        <v>2021</v>
      </c>
      <c r="D554">
        <v>3</v>
      </c>
      <c r="E554">
        <v>11</v>
      </c>
      <c r="F554">
        <v>24</v>
      </c>
      <c r="G554">
        <v>1000</v>
      </c>
      <c r="H554">
        <v>24000</v>
      </c>
      <c r="I554">
        <v>16.8</v>
      </c>
      <c r="J554">
        <v>16799</v>
      </c>
      <c r="K554">
        <v>11509</v>
      </c>
      <c r="L554">
        <v>10549</v>
      </c>
      <c r="M554">
        <v>7</v>
      </c>
      <c r="N554">
        <v>7.2</v>
      </c>
      <c r="O554">
        <f>Zestaw_6[[#This Row],[Rzeczywista Ilosc Produkcji]]-Zestaw_6[[#This Row],[Ilosc Produktow Prawidlowych]]</f>
        <v>960</v>
      </c>
      <c r="P554">
        <f>Zestaw_6[[#This Row],[Czas Naprawy]]/(Zestaw_6[[#This Row],[Ilosc Awarii]]+1)</f>
        <v>0.9</v>
      </c>
      <c r="Q554">
        <f>(Zestaw_6[[#This Row],[Nominalny Czas Pracy]]-Zestaw_6[[#This Row],[Czas Naprawy]])/(Zestaw_6[[#This Row],[Ilosc Awarii]]+1)</f>
        <v>2.1</v>
      </c>
      <c r="R554">
        <f>Zestaw_6[[#This Row],[MTTR]]+Zestaw_6[[#This Row],[MTTF]]</f>
        <v>3</v>
      </c>
      <c r="S554">
        <f>(Zestaw_6[[#This Row],[Nominalny Czas Pracy]]-Zestaw_6[[#This Row],[Czas Naprawy]])/Zestaw_6[[#This Row],[Nominalny Czas Pracy]]</f>
        <v>0.70000000000000007</v>
      </c>
      <c r="T554">
        <f>($AA$3*Zestaw_6[[#This Row],[Rzeczywista Ilosc Produkcji]])/(Zestaw_6[[#This Row],[Rzeczywisty Czas Pracy]]+1)</f>
        <v>0.64657303370786512</v>
      </c>
      <c r="U554">
        <f>(Zestaw_6[[#This Row],[Rzeczywista Ilosc Produkcji]]-Zestaw_6[[#This Row],[Ilość defektów]])/(Zestaw_6[[#This Row],[Rzeczywista Ilosc Produkcji]]+1)</f>
        <v>0.91650738488271066</v>
      </c>
      <c r="V554">
        <f>Zestaw_6[[#This Row],[D]]*Zestaw_6[[#This Row],[E]]*Zestaw_6[[#This Row],[J]]</f>
        <v>0.41481227218149336</v>
      </c>
    </row>
    <row r="555" spans="1:22" x14ac:dyDescent="0.25">
      <c r="A555" t="s">
        <v>14</v>
      </c>
      <c r="B555" s="1">
        <v>44272</v>
      </c>
      <c r="C555">
        <v>2021</v>
      </c>
      <c r="D555">
        <v>3</v>
      </c>
      <c r="E555">
        <v>11</v>
      </c>
      <c r="F555">
        <v>24</v>
      </c>
      <c r="G555">
        <v>1000</v>
      </c>
      <c r="H555">
        <v>24000</v>
      </c>
      <c r="I555">
        <v>16.7</v>
      </c>
      <c r="J555">
        <v>16696</v>
      </c>
      <c r="K555">
        <v>12396</v>
      </c>
      <c r="L555">
        <v>12114</v>
      </c>
      <c r="M555">
        <v>8</v>
      </c>
      <c r="N555">
        <v>7.3</v>
      </c>
      <c r="O555">
        <f>Zestaw_6[[#This Row],[Rzeczywista Ilosc Produkcji]]-Zestaw_6[[#This Row],[Ilosc Produktow Prawidlowych]]</f>
        <v>282</v>
      </c>
      <c r="P555">
        <f>Zestaw_6[[#This Row],[Czas Naprawy]]/(Zestaw_6[[#This Row],[Ilosc Awarii]]+1)</f>
        <v>0.81111111111111112</v>
      </c>
      <c r="Q555">
        <f>(Zestaw_6[[#This Row],[Nominalny Czas Pracy]]-Zestaw_6[[#This Row],[Czas Naprawy]])/(Zestaw_6[[#This Row],[Ilosc Awarii]]+1)</f>
        <v>1.8555555555555554</v>
      </c>
      <c r="R555">
        <f>Zestaw_6[[#This Row],[MTTR]]+Zestaw_6[[#This Row],[MTTF]]</f>
        <v>2.6666666666666665</v>
      </c>
      <c r="S555">
        <f>(Zestaw_6[[#This Row],[Nominalny Czas Pracy]]-Zestaw_6[[#This Row],[Czas Naprawy]])/Zestaw_6[[#This Row],[Nominalny Czas Pracy]]</f>
        <v>0.6958333333333333</v>
      </c>
      <c r="T555">
        <f>($AA$3*Zestaw_6[[#This Row],[Rzeczywista Ilosc Produkcji]])/(Zestaw_6[[#This Row],[Rzeczywisty Czas Pracy]]+1)</f>
        <v>0.70033898305084752</v>
      </c>
      <c r="U555">
        <f>(Zestaw_6[[#This Row],[Rzeczywista Ilosc Produkcji]]-Zestaw_6[[#This Row],[Ilość defektów]])/(Zestaw_6[[#This Row],[Rzeczywista Ilosc Produkcji]]+1)</f>
        <v>0.97717189642655478</v>
      </c>
      <c r="V555">
        <f>Zestaw_6[[#This Row],[D]]*Zestaw_6[[#This Row],[E]]*Zestaw_6[[#This Row],[J]]</f>
        <v>0.47619463566226383</v>
      </c>
    </row>
    <row r="556" spans="1:22" x14ac:dyDescent="0.25">
      <c r="A556" t="s">
        <v>14</v>
      </c>
      <c r="B556" s="1">
        <v>44273</v>
      </c>
      <c r="C556">
        <v>2021</v>
      </c>
      <c r="D556">
        <v>3</v>
      </c>
      <c r="E556">
        <v>11</v>
      </c>
      <c r="F556">
        <v>24</v>
      </c>
      <c r="G556">
        <v>1000</v>
      </c>
      <c r="H556">
        <v>24000</v>
      </c>
      <c r="I556">
        <v>15.59</v>
      </c>
      <c r="J556">
        <v>15592</v>
      </c>
      <c r="K556">
        <v>0</v>
      </c>
      <c r="L556">
        <v>0</v>
      </c>
      <c r="M556">
        <v>8</v>
      </c>
      <c r="N556">
        <v>8.41</v>
      </c>
      <c r="O556">
        <f>Zestaw_6[[#This Row],[Rzeczywista Ilosc Produkcji]]-Zestaw_6[[#This Row],[Ilosc Produktow Prawidlowych]]</f>
        <v>0</v>
      </c>
      <c r="P556">
        <f>Zestaw_6[[#This Row],[Czas Naprawy]]/(Zestaw_6[[#This Row],[Ilosc Awarii]]+1)</f>
        <v>0.93444444444444441</v>
      </c>
      <c r="Q556">
        <f>(Zestaw_6[[#This Row],[Nominalny Czas Pracy]]-Zestaw_6[[#This Row],[Czas Naprawy]])/(Zestaw_6[[#This Row],[Ilosc Awarii]]+1)</f>
        <v>1.7322222222222221</v>
      </c>
      <c r="R556">
        <f>Zestaw_6[[#This Row],[MTTR]]+Zestaw_6[[#This Row],[MTTF]]</f>
        <v>2.6666666666666665</v>
      </c>
      <c r="S556">
        <f>(Zestaw_6[[#This Row],[Nominalny Czas Pracy]]-Zestaw_6[[#This Row],[Czas Naprawy]])/Zestaw_6[[#This Row],[Nominalny Czas Pracy]]</f>
        <v>0.64958333333333329</v>
      </c>
      <c r="T556">
        <f>($AA$3*Zestaw_6[[#This Row],[Rzeczywista Ilosc Produkcji]])/(Zestaw_6[[#This Row],[Rzeczywisty Czas Pracy]]+1)</f>
        <v>0</v>
      </c>
      <c r="U556">
        <f>(Zestaw_6[[#This Row],[Rzeczywista Ilosc Produkcji]]-Zestaw_6[[#This Row],[Ilość defektów]])/(Zestaw_6[[#This Row],[Rzeczywista Ilosc Produkcji]]+1)</f>
        <v>0</v>
      </c>
      <c r="V556">
        <f>Zestaw_6[[#This Row],[D]]*Zestaw_6[[#This Row],[E]]*Zestaw_6[[#This Row],[J]]</f>
        <v>0</v>
      </c>
    </row>
    <row r="557" spans="1:22" x14ac:dyDescent="0.25">
      <c r="A557" t="s">
        <v>14</v>
      </c>
      <c r="B557" s="1">
        <v>44274</v>
      </c>
      <c r="C557">
        <v>2021</v>
      </c>
      <c r="D557">
        <v>3</v>
      </c>
      <c r="E557">
        <v>11</v>
      </c>
      <c r="F557">
        <v>24</v>
      </c>
      <c r="G557">
        <v>1000</v>
      </c>
      <c r="H557">
        <v>24000</v>
      </c>
      <c r="I557">
        <v>18.11</v>
      </c>
      <c r="J557">
        <v>18110</v>
      </c>
      <c r="K557">
        <v>11531</v>
      </c>
      <c r="L557">
        <v>10503</v>
      </c>
      <c r="M557">
        <v>6</v>
      </c>
      <c r="N557">
        <v>5.89</v>
      </c>
      <c r="O557">
        <f>Zestaw_6[[#This Row],[Rzeczywista Ilosc Produkcji]]-Zestaw_6[[#This Row],[Ilosc Produktow Prawidlowych]]</f>
        <v>1028</v>
      </c>
      <c r="P557">
        <f>Zestaw_6[[#This Row],[Czas Naprawy]]/(Zestaw_6[[#This Row],[Ilosc Awarii]]+1)</f>
        <v>0.84142857142857141</v>
      </c>
      <c r="Q557">
        <f>(Zestaw_6[[#This Row],[Nominalny Czas Pracy]]-Zestaw_6[[#This Row],[Czas Naprawy]])/(Zestaw_6[[#This Row],[Ilosc Awarii]]+1)</f>
        <v>2.5871428571428572</v>
      </c>
      <c r="R557">
        <f>Zestaw_6[[#This Row],[MTTR]]+Zestaw_6[[#This Row],[MTTF]]</f>
        <v>3.4285714285714288</v>
      </c>
      <c r="S557">
        <f>(Zestaw_6[[#This Row],[Nominalny Czas Pracy]]-Zestaw_6[[#This Row],[Czas Naprawy]])/Zestaw_6[[#This Row],[Nominalny Czas Pracy]]</f>
        <v>0.75458333333333327</v>
      </c>
      <c r="T557">
        <f>($AA$3*Zestaw_6[[#This Row],[Rzeczywista Ilosc Produkcji]])/(Zestaw_6[[#This Row],[Rzeczywisty Czas Pracy]]+1)</f>
        <v>0.60340136054421778</v>
      </c>
      <c r="U557">
        <f>(Zestaw_6[[#This Row],[Rzeczywista Ilosc Produkcji]]-Zestaw_6[[#This Row],[Ilość defektów]])/(Zestaw_6[[#This Row],[Rzeczywista Ilosc Produkcji]]+1)</f>
        <v>0.91077003121748179</v>
      </c>
      <c r="V557">
        <f>Zestaw_6[[#This Row],[D]]*Zestaw_6[[#This Row],[E]]*Zestaw_6[[#This Row],[J]]</f>
        <v>0.41468872308288562</v>
      </c>
    </row>
    <row r="558" spans="1:22" x14ac:dyDescent="0.25">
      <c r="A558" t="s">
        <v>14</v>
      </c>
      <c r="B558" s="1">
        <v>44277</v>
      </c>
      <c r="C558">
        <v>2021</v>
      </c>
      <c r="D558">
        <v>3</v>
      </c>
      <c r="E558">
        <v>12</v>
      </c>
      <c r="F558">
        <v>24</v>
      </c>
      <c r="G558">
        <v>1000</v>
      </c>
      <c r="H558">
        <v>24000</v>
      </c>
      <c r="I558">
        <v>18.670000000000002</v>
      </c>
      <c r="J558">
        <v>18670</v>
      </c>
      <c r="K558">
        <v>8194</v>
      </c>
      <c r="L558">
        <v>7002</v>
      </c>
      <c r="M558">
        <v>5</v>
      </c>
      <c r="N558">
        <v>5.33</v>
      </c>
      <c r="O558">
        <f>Zestaw_6[[#This Row],[Rzeczywista Ilosc Produkcji]]-Zestaw_6[[#This Row],[Ilosc Produktow Prawidlowych]]</f>
        <v>1192</v>
      </c>
      <c r="P558">
        <f>Zestaw_6[[#This Row],[Czas Naprawy]]/(Zestaw_6[[#This Row],[Ilosc Awarii]]+1)</f>
        <v>0.88833333333333331</v>
      </c>
      <c r="Q558">
        <f>(Zestaw_6[[#This Row],[Nominalny Czas Pracy]]-Zestaw_6[[#This Row],[Czas Naprawy]])/(Zestaw_6[[#This Row],[Ilosc Awarii]]+1)</f>
        <v>3.1116666666666668</v>
      </c>
      <c r="R558">
        <f>Zestaw_6[[#This Row],[MTTR]]+Zestaw_6[[#This Row],[MTTF]]</f>
        <v>4</v>
      </c>
      <c r="S558">
        <f>(Zestaw_6[[#This Row],[Nominalny Czas Pracy]]-Zestaw_6[[#This Row],[Czas Naprawy]])/Zestaw_6[[#This Row],[Nominalny Czas Pracy]]</f>
        <v>0.7779166666666667</v>
      </c>
      <c r="T558">
        <f>($AA$3*Zestaw_6[[#This Row],[Rzeczywista Ilosc Produkcji]])/(Zestaw_6[[#This Row],[Rzeczywisty Czas Pracy]]+1)</f>
        <v>0.41657346212506358</v>
      </c>
      <c r="U558">
        <f>(Zestaw_6[[#This Row],[Rzeczywista Ilosc Produkcji]]-Zestaw_6[[#This Row],[Ilość defektów]])/(Zestaw_6[[#This Row],[Rzeczywista Ilosc Produkcji]]+1)</f>
        <v>0.85442342892007317</v>
      </c>
      <c r="V558">
        <f>Zestaw_6[[#This Row],[D]]*Zestaw_6[[#This Row],[E]]*Zestaw_6[[#This Row],[J]]</f>
        <v>0.2768839771110449</v>
      </c>
    </row>
    <row r="559" spans="1:22" x14ac:dyDescent="0.25">
      <c r="A559" t="s">
        <v>14</v>
      </c>
      <c r="B559" s="1">
        <v>44278</v>
      </c>
      <c r="C559">
        <v>2021</v>
      </c>
      <c r="D559">
        <v>3</v>
      </c>
      <c r="E559">
        <v>12</v>
      </c>
      <c r="F559">
        <v>24</v>
      </c>
      <c r="G559">
        <v>1000</v>
      </c>
      <c r="H559">
        <v>24000</v>
      </c>
      <c r="I559">
        <v>10.6</v>
      </c>
      <c r="J559">
        <v>10598</v>
      </c>
      <c r="K559">
        <v>7221</v>
      </c>
      <c r="L559">
        <v>6732</v>
      </c>
      <c r="M559">
        <v>14</v>
      </c>
      <c r="N559">
        <v>13.4</v>
      </c>
      <c r="O559">
        <f>Zestaw_6[[#This Row],[Rzeczywista Ilosc Produkcji]]-Zestaw_6[[#This Row],[Ilosc Produktow Prawidlowych]]</f>
        <v>489</v>
      </c>
      <c r="P559">
        <f>Zestaw_6[[#This Row],[Czas Naprawy]]/(Zestaw_6[[#This Row],[Ilosc Awarii]]+1)</f>
        <v>0.89333333333333331</v>
      </c>
      <c r="Q559">
        <f>(Zestaw_6[[#This Row],[Nominalny Czas Pracy]]-Zestaw_6[[#This Row],[Czas Naprawy]])/(Zestaw_6[[#This Row],[Ilosc Awarii]]+1)</f>
        <v>0.70666666666666667</v>
      </c>
      <c r="R559">
        <f>Zestaw_6[[#This Row],[MTTR]]+Zestaw_6[[#This Row],[MTTF]]</f>
        <v>1.6</v>
      </c>
      <c r="S559">
        <f>(Zestaw_6[[#This Row],[Nominalny Czas Pracy]]-Zestaw_6[[#This Row],[Czas Naprawy]])/Zestaw_6[[#This Row],[Nominalny Czas Pracy]]</f>
        <v>0.44166666666666665</v>
      </c>
      <c r="T559">
        <f>($AA$3*Zestaw_6[[#This Row],[Rzeczywista Ilosc Produkcji]])/(Zestaw_6[[#This Row],[Rzeczywisty Czas Pracy]]+1)</f>
        <v>0.62250000000000005</v>
      </c>
      <c r="U559">
        <f>(Zestaw_6[[#This Row],[Rzeczywista Ilosc Produkcji]]-Zestaw_6[[#This Row],[Ilość defektów]])/(Zestaw_6[[#This Row],[Rzeczywista Ilosc Produkcji]]+1)</f>
        <v>0.93215175851564669</v>
      </c>
      <c r="V559">
        <f>Zestaw_6[[#This Row],[D]]*Zestaw_6[[#This Row],[E]]*Zestaw_6[[#This Row],[J]]</f>
        <v>0.25628347410689561</v>
      </c>
    </row>
    <row r="560" spans="1:22" x14ac:dyDescent="0.25">
      <c r="A560" t="s">
        <v>14</v>
      </c>
      <c r="B560" s="1">
        <v>44279</v>
      </c>
      <c r="C560">
        <v>2021</v>
      </c>
      <c r="D560">
        <v>3</v>
      </c>
      <c r="E560">
        <v>12</v>
      </c>
      <c r="F560">
        <v>24</v>
      </c>
      <c r="G560">
        <v>1000</v>
      </c>
      <c r="H560">
        <v>24000</v>
      </c>
      <c r="I560">
        <v>0</v>
      </c>
      <c r="J560">
        <v>0</v>
      </c>
      <c r="K560">
        <v>0</v>
      </c>
      <c r="L560">
        <v>0</v>
      </c>
      <c r="M560">
        <v>23</v>
      </c>
      <c r="N560">
        <v>24</v>
      </c>
      <c r="O560">
        <f>Zestaw_6[[#This Row],[Rzeczywista Ilosc Produkcji]]-Zestaw_6[[#This Row],[Ilosc Produktow Prawidlowych]]</f>
        <v>0</v>
      </c>
      <c r="P560">
        <f>Zestaw_6[[#This Row],[Czas Naprawy]]/(Zestaw_6[[#This Row],[Ilosc Awarii]]+1)</f>
        <v>1</v>
      </c>
      <c r="Q560">
        <f>(Zestaw_6[[#This Row],[Nominalny Czas Pracy]]-Zestaw_6[[#This Row],[Czas Naprawy]])/(Zestaw_6[[#This Row],[Ilosc Awarii]]+1)</f>
        <v>0</v>
      </c>
      <c r="R560">
        <f>Zestaw_6[[#This Row],[MTTR]]+Zestaw_6[[#This Row],[MTTF]]</f>
        <v>1</v>
      </c>
      <c r="S560">
        <f>(Zestaw_6[[#This Row],[Nominalny Czas Pracy]]-Zestaw_6[[#This Row],[Czas Naprawy]])/Zestaw_6[[#This Row],[Nominalny Czas Pracy]]</f>
        <v>0</v>
      </c>
      <c r="T560">
        <f>($AA$3*Zestaw_6[[#This Row],[Rzeczywista Ilosc Produkcji]])/(Zestaw_6[[#This Row],[Rzeczywisty Czas Pracy]]+1)</f>
        <v>0</v>
      </c>
      <c r="U560">
        <f>(Zestaw_6[[#This Row],[Rzeczywista Ilosc Produkcji]]-Zestaw_6[[#This Row],[Ilość defektów]])/(Zestaw_6[[#This Row],[Rzeczywista Ilosc Produkcji]]+1)</f>
        <v>0</v>
      </c>
      <c r="V560">
        <f>Zestaw_6[[#This Row],[D]]*Zestaw_6[[#This Row],[E]]*Zestaw_6[[#This Row],[J]]</f>
        <v>0</v>
      </c>
    </row>
    <row r="561" spans="1:22" x14ac:dyDescent="0.25">
      <c r="A561" t="s">
        <v>14</v>
      </c>
      <c r="B561" s="1">
        <v>44280</v>
      </c>
      <c r="C561">
        <v>2021</v>
      </c>
      <c r="D561">
        <v>3</v>
      </c>
      <c r="E561">
        <v>12</v>
      </c>
      <c r="F561">
        <v>24</v>
      </c>
      <c r="G561">
        <v>1000</v>
      </c>
      <c r="H561">
        <v>24000</v>
      </c>
      <c r="I561">
        <v>17.55</v>
      </c>
      <c r="J561">
        <v>17550</v>
      </c>
      <c r="K561">
        <v>11439</v>
      </c>
      <c r="L561">
        <v>11439</v>
      </c>
      <c r="M561">
        <v>7</v>
      </c>
      <c r="N561">
        <v>6.45</v>
      </c>
      <c r="O561">
        <f>Zestaw_6[[#This Row],[Rzeczywista Ilosc Produkcji]]-Zestaw_6[[#This Row],[Ilosc Produktow Prawidlowych]]</f>
        <v>0</v>
      </c>
      <c r="P561">
        <f>Zestaw_6[[#This Row],[Czas Naprawy]]/(Zestaw_6[[#This Row],[Ilosc Awarii]]+1)</f>
        <v>0.80625000000000002</v>
      </c>
      <c r="Q561">
        <f>(Zestaw_6[[#This Row],[Nominalny Czas Pracy]]-Zestaw_6[[#This Row],[Czas Naprawy]])/(Zestaw_6[[#This Row],[Ilosc Awarii]]+1)</f>
        <v>2.1937500000000001</v>
      </c>
      <c r="R561">
        <f>Zestaw_6[[#This Row],[MTTR]]+Zestaw_6[[#This Row],[MTTF]]</f>
        <v>3</v>
      </c>
      <c r="S561">
        <f>(Zestaw_6[[#This Row],[Nominalny Czas Pracy]]-Zestaw_6[[#This Row],[Czas Naprawy]])/Zestaw_6[[#This Row],[Nominalny Czas Pracy]]</f>
        <v>0.73125000000000007</v>
      </c>
      <c r="T561">
        <f>($AA$3*Zestaw_6[[#This Row],[Rzeczywista Ilosc Produkcji]])/(Zestaw_6[[#This Row],[Rzeczywisty Czas Pracy]]+1)</f>
        <v>0.61665768194070081</v>
      </c>
      <c r="U561">
        <f>(Zestaw_6[[#This Row],[Rzeczywista Ilosc Produkcji]]-Zestaw_6[[#This Row],[Ilość defektów]])/(Zestaw_6[[#This Row],[Rzeczywista Ilosc Produkcji]]+1)</f>
        <v>0.99991258741258737</v>
      </c>
      <c r="V561">
        <f>Zestaw_6[[#This Row],[D]]*Zestaw_6[[#This Row],[E]]*Zestaw_6[[#This Row],[J]]</f>
        <v>0.45089151287980889</v>
      </c>
    </row>
    <row r="562" spans="1:22" x14ac:dyDescent="0.25">
      <c r="A562" t="s">
        <v>14</v>
      </c>
      <c r="B562" s="1">
        <v>44281</v>
      </c>
      <c r="C562">
        <v>2021</v>
      </c>
      <c r="D562">
        <v>3</v>
      </c>
      <c r="E562">
        <v>12</v>
      </c>
      <c r="F562">
        <v>24</v>
      </c>
      <c r="G562">
        <v>1000</v>
      </c>
      <c r="H562">
        <v>24000</v>
      </c>
      <c r="I562">
        <v>19.149999999999999</v>
      </c>
      <c r="J562">
        <v>19152</v>
      </c>
      <c r="K562">
        <v>19152</v>
      </c>
      <c r="L562">
        <v>18529</v>
      </c>
      <c r="M562">
        <v>5</v>
      </c>
      <c r="N562">
        <v>4.8499999999999996</v>
      </c>
      <c r="O562">
        <f>Zestaw_6[[#This Row],[Rzeczywista Ilosc Produkcji]]-Zestaw_6[[#This Row],[Ilosc Produktow Prawidlowych]]</f>
        <v>623</v>
      </c>
      <c r="P562">
        <f>Zestaw_6[[#This Row],[Czas Naprawy]]/(Zestaw_6[[#This Row],[Ilosc Awarii]]+1)</f>
        <v>0.80833333333333324</v>
      </c>
      <c r="Q562">
        <f>(Zestaw_6[[#This Row],[Nominalny Czas Pracy]]-Zestaw_6[[#This Row],[Czas Naprawy]])/(Zestaw_6[[#This Row],[Ilosc Awarii]]+1)</f>
        <v>3.1916666666666664</v>
      </c>
      <c r="R562">
        <f>Zestaw_6[[#This Row],[MTTR]]+Zestaw_6[[#This Row],[MTTF]]</f>
        <v>3.9999999999999996</v>
      </c>
      <c r="S562">
        <f>(Zestaw_6[[#This Row],[Nominalny Czas Pracy]]-Zestaw_6[[#This Row],[Czas Naprawy]])/Zestaw_6[[#This Row],[Nominalny Czas Pracy]]</f>
        <v>0.79791666666666661</v>
      </c>
      <c r="T562">
        <f>($AA$3*Zestaw_6[[#This Row],[Rzeczywista Ilosc Produkcji]])/(Zestaw_6[[#This Row],[Rzeczywisty Czas Pracy]]+1)</f>
        <v>0.95047146401985128</v>
      </c>
      <c r="U562">
        <f>(Zestaw_6[[#This Row],[Rzeczywista Ilosc Produkcji]]-Zestaw_6[[#This Row],[Ilość defektów]])/(Zestaw_6[[#This Row],[Rzeczywista Ilosc Produkcji]]+1)</f>
        <v>0.96742024748081246</v>
      </c>
      <c r="V562">
        <f>Zestaw_6[[#This Row],[D]]*Zestaw_6[[#This Row],[E]]*Zestaw_6[[#This Row],[J]]</f>
        <v>0.73368863503362447</v>
      </c>
    </row>
    <row r="563" spans="1:22" x14ac:dyDescent="0.25">
      <c r="A563" t="s">
        <v>14</v>
      </c>
      <c r="B563" s="1">
        <v>44284</v>
      </c>
      <c r="C563">
        <v>2021</v>
      </c>
      <c r="D563">
        <v>3</v>
      </c>
      <c r="E563">
        <v>13</v>
      </c>
      <c r="F563">
        <v>24</v>
      </c>
      <c r="G563">
        <v>1000</v>
      </c>
      <c r="H563">
        <v>24000</v>
      </c>
      <c r="I563">
        <v>11.34</v>
      </c>
      <c r="J563">
        <v>11340</v>
      </c>
      <c r="K563">
        <v>7268</v>
      </c>
      <c r="L563">
        <v>6742</v>
      </c>
      <c r="M563">
        <v>12</v>
      </c>
      <c r="N563">
        <v>12.66</v>
      </c>
      <c r="O563">
        <f>Zestaw_6[[#This Row],[Rzeczywista Ilosc Produkcji]]-Zestaw_6[[#This Row],[Ilosc Produktow Prawidlowych]]</f>
        <v>526</v>
      </c>
      <c r="P563">
        <f>Zestaw_6[[#This Row],[Czas Naprawy]]/(Zestaw_6[[#This Row],[Ilosc Awarii]]+1)</f>
        <v>0.97384615384615381</v>
      </c>
      <c r="Q563">
        <f>(Zestaw_6[[#This Row],[Nominalny Czas Pracy]]-Zestaw_6[[#This Row],[Czas Naprawy]])/(Zestaw_6[[#This Row],[Ilosc Awarii]]+1)</f>
        <v>0.87230769230769234</v>
      </c>
      <c r="R563">
        <f>Zestaw_6[[#This Row],[MTTR]]+Zestaw_6[[#This Row],[MTTF]]</f>
        <v>1.8461538461538463</v>
      </c>
      <c r="S563">
        <f>(Zestaw_6[[#This Row],[Nominalny Czas Pracy]]-Zestaw_6[[#This Row],[Czas Naprawy]])/Zestaw_6[[#This Row],[Nominalny Czas Pracy]]</f>
        <v>0.47249999999999998</v>
      </c>
      <c r="T563">
        <f>($AA$3*Zestaw_6[[#This Row],[Rzeczywista Ilosc Produkcji]])/(Zestaw_6[[#This Row],[Rzeczywisty Czas Pracy]]+1)</f>
        <v>0.58897893030794168</v>
      </c>
      <c r="U563">
        <f>(Zestaw_6[[#This Row],[Rzeczywista Ilosc Produkcji]]-Zestaw_6[[#This Row],[Ilość defektów]])/(Zestaw_6[[#This Row],[Rzeczywista Ilosc Produkcji]]+1)</f>
        <v>0.92750034392626224</v>
      </c>
      <c r="V563">
        <f>Zestaw_6[[#This Row],[D]]*Zestaw_6[[#This Row],[E]]*Zestaw_6[[#This Row],[J]]</f>
        <v>0.25811643080125568</v>
      </c>
    </row>
    <row r="564" spans="1:22" x14ac:dyDescent="0.25">
      <c r="A564" t="s">
        <v>14</v>
      </c>
      <c r="B564" s="1">
        <v>44285</v>
      </c>
      <c r="C564">
        <v>2021</v>
      </c>
      <c r="D564">
        <v>3</v>
      </c>
      <c r="E564">
        <v>13</v>
      </c>
      <c r="F564">
        <v>24</v>
      </c>
      <c r="G564">
        <v>1000</v>
      </c>
      <c r="H564">
        <v>24000</v>
      </c>
      <c r="I564">
        <v>12.58</v>
      </c>
      <c r="J564">
        <v>12575</v>
      </c>
      <c r="K564">
        <v>8972</v>
      </c>
      <c r="L564">
        <v>7939</v>
      </c>
      <c r="M564">
        <v>11</v>
      </c>
      <c r="N564">
        <v>11.42</v>
      </c>
      <c r="O564">
        <f>Zestaw_6[[#This Row],[Rzeczywista Ilosc Produkcji]]-Zestaw_6[[#This Row],[Ilosc Produktow Prawidlowych]]</f>
        <v>1033</v>
      </c>
      <c r="P564">
        <f>Zestaw_6[[#This Row],[Czas Naprawy]]/(Zestaw_6[[#This Row],[Ilosc Awarii]]+1)</f>
        <v>0.95166666666666666</v>
      </c>
      <c r="Q564">
        <f>(Zestaw_6[[#This Row],[Nominalny Czas Pracy]]-Zestaw_6[[#This Row],[Czas Naprawy]])/(Zestaw_6[[#This Row],[Ilosc Awarii]]+1)</f>
        <v>1.0483333333333333</v>
      </c>
      <c r="R564">
        <f>Zestaw_6[[#This Row],[MTTR]]+Zestaw_6[[#This Row],[MTTF]]</f>
        <v>2</v>
      </c>
      <c r="S564">
        <f>(Zestaw_6[[#This Row],[Nominalny Czas Pracy]]-Zestaw_6[[#This Row],[Czas Naprawy]])/Zestaw_6[[#This Row],[Nominalny Czas Pracy]]</f>
        <v>0.52416666666666667</v>
      </c>
      <c r="T564">
        <f>($AA$3*Zestaw_6[[#This Row],[Rzeczywista Ilosc Produkcji]])/(Zestaw_6[[#This Row],[Rzeczywisty Czas Pracy]]+1)</f>
        <v>0.66067746686303386</v>
      </c>
      <c r="U564">
        <f>(Zestaw_6[[#This Row],[Rzeczywista Ilosc Produkcji]]-Zestaw_6[[#This Row],[Ilość defektów]])/(Zestaw_6[[#This Row],[Rzeczywista Ilosc Produkcji]]+1)</f>
        <v>0.88476540733311049</v>
      </c>
      <c r="V564">
        <f>Zestaw_6[[#This Row],[D]]*Zestaw_6[[#This Row],[E]]*Zestaw_6[[#This Row],[J]]</f>
        <v>0.30639877777115782</v>
      </c>
    </row>
    <row r="565" spans="1:22" x14ac:dyDescent="0.25">
      <c r="A565" t="s">
        <v>14</v>
      </c>
      <c r="B565" s="1">
        <v>44286</v>
      </c>
      <c r="C565">
        <v>2021</v>
      </c>
      <c r="D565">
        <v>3</v>
      </c>
      <c r="E565">
        <v>13</v>
      </c>
      <c r="F565">
        <v>24</v>
      </c>
      <c r="G565">
        <v>1000</v>
      </c>
      <c r="H565">
        <v>24000</v>
      </c>
      <c r="I565">
        <v>18.190000000000001</v>
      </c>
      <c r="J565">
        <v>18191</v>
      </c>
      <c r="K565">
        <v>13507</v>
      </c>
      <c r="L565">
        <v>12905</v>
      </c>
      <c r="M565">
        <v>6</v>
      </c>
      <c r="N565">
        <v>5.81</v>
      </c>
      <c r="O565">
        <f>Zestaw_6[[#This Row],[Rzeczywista Ilosc Produkcji]]-Zestaw_6[[#This Row],[Ilosc Produktow Prawidlowych]]</f>
        <v>602</v>
      </c>
      <c r="P565">
        <f>Zestaw_6[[#This Row],[Czas Naprawy]]/(Zestaw_6[[#This Row],[Ilosc Awarii]]+1)</f>
        <v>0.83</v>
      </c>
      <c r="Q565">
        <f>(Zestaw_6[[#This Row],[Nominalny Czas Pracy]]-Zestaw_6[[#This Row],[Czas Naprawy]])/(Zestaw_6[[#This Row],[Ilosc Awarii]]+1)</f>
        <v>2.5985714285714288</v>
      </c>
      <c r="R565">
        <f>Zestaw_6[[#This Row],[MTTR]]+Zestaw_6[[#This Row],[MTTF]]</f>
        <v>3.4285714285714288</v>
      </c>
      <c r="S565">
        <f>(Zestaw_6[[#This Row],[Nominalny Czas Pracy]]-Zestaw_6[[#This Row],[Czas Naprawy]])/Zestaw_6[[#This Row],[Nominalny Czas Pracy]]</f>
        <v>0.75791666666666668</v>
      </c>
      <c r="T565">
        <f>($AA$3*Zestaw_6[[#This Row],[Rzeczywista Ilosc Produkcji]])/(Zestaw_6[[#This Row],[Rzeczywisty Czas Pracy]]+1)</f>
        <v>0.70385617509119325</v>
      </c>
      <c r="U565">
        <f>(Zestaw_6[[#This Row],[Rzeczywista Ilosc Produkcji]]-Zestaw_6[[#This Row],[Ilość defektów]])/(Zestaw_6[[#This Row],[Rzeczywista Ilosc Produkcji]]+1)</f>
        <v>0.95535978679301159</v>
      </c>
      <c r="V565">
        <f>Zestaw_6[[#This Row],[D]]*Zestaw_6[[#This Row],[E]]*Zestaw_6[[#This Row],[J]]</f>
        <v>0.50965036478521408</v>
      </c>
    </row>
    <row r="566" spans="1:22" x14ac:dyDescent="0.25">
      <c r="A566" t="s">
        <v>14</v>
      </c>
      <c r="B566" s="1">
        <v>44287</v>
      </c>
      <c r="C566">
        <v>2021</v>
      </c>
      <c r="D566">
        <v>4</v>
      </c>
      <c r="E566">
        <v>13</v>
      </c>
      <c r="F566">
        <v>24</v>
      </c>
      <c r="G566">
        <v>1000</v>
      </c>
      <c r="H566">
        <v>24000</v>
      </c>
      <c r="I566">
        <v>11.65</v>
      </c>
      <c r="J566">
        <v>11649</v>
      </c>
      <c r="K566">
        <v>8505</v>
      </c>
      <c r="L566">
        <v>6992</v>
      </c>
      <c r="M566">
        <v>12</v>
      </c>
      <c r="N566">
        <v>12.35</v>
      </c>
      <c r="O566">
        <f>Zestaw_6[[#This Row],[Rzeczywista Ilosc Produkcji]]-Zestaw_6[[#This Row],[Ilosc Produktow Prawidlowych]]</f>
        <v>1513</v>
      </c>
      <c r="P566">
        <f>Zestaw_6[[#This Row],[Czas Naprawy]]/(Zestaw_6[[#This Row],[Ilosc Awarii]]+1)</f>
        <v>0.95</v>
      </c>
      <c r="Q566">
        <f>(Zestaw_6[[#This Row],[Nominalny Czas Pracy]]-Zestaw_6[[#This Row],[Czas Naprawy]])/(Zestaw_6[[#This Row],[Ilosc Awarii]]+1)</f>
        <v>0.89615384615384619</v>
      </c>
      <c r="R566">
        <f>Zestaw_6[[#This Row],[MTTR]]+Zestaw_6[[#This Row],[MTTF]]</f>
        <v>1.8461538461538463</v>
      </c>
      <c r="S566">
        <f>(Zestaw_6[[#This Row],[Nominalny Czas Pracy]]-Zestaw_6[[#This Row],[Czas Naprawy]])/Zestaw_6[[#This Row],[Nominalny Czas Pracy]]</f>
        <v>0.48541666666666666</v>
      </c>
      <c r="T566">
        <f>($AA$3*Zestaw_6[[#This Row],[Rzeczywista Ilosc Produkcji]])/(Zestaw_6[[#This Row],[Rzeczywisty Czas Pracy]]+1)</f>
        <v>0.67233201581027668</v>
      </c>
      <c r="U566">
        <f>(Zestaw_6[[#This Row],[Rzeczywista Ilosc Produkcji]]-Zestaw_6[[#This Row],[Ilość defektów]])/(Zestaw_6[[#This Row],[Rzeczywista Ilosc Produkcji]]+1)</f>
        <v>0.82200799435692451</v>
      </c>
      <c r="V566">
        <f>Zestaw_6[[#This Row],[D]]*Zestaw_6[[#This Row],[E]]*Zestaw_6[[#This Row],[J]]</f>
        <v>0.26827148750614538</v>
      </c>
    </row>
    <row r="567" spans="1:22" x14ac:dyDescent="0.25">
      <c r="A567" t="s">
        <v>14</v>
      </c>
      <c r="B567" s="1">
        <v>44288</v>
      </c>
      <c r="C567">
        <v>2021</v>
      </c>
      <c r="D567">
        <v>4</v>
      </c>
      <c r="E567">
        <v>13</v>
      </c>
      <c r="F567">
        <v>24</v>
      </c>
      <c r="G567">
        <v>1000</v>
      </c>
      <c r="H567">
        <v>24000</v>
      </c>
      <c r="I567">
        <v>24</v>
      </c>
      <c r="J567">
        <v>24000</v>
      </c>
      <c r="K567">
        <v>9854</v>
      </c>
      <c r="L567">
        <v>9046</v>
      </c>
      <c r="M567">
        <v>0</v>
      </c>
      <c r="N567">
        <v>0</v>
      </c>
      <c r="O567">
        <f>Zestaw_6[[#This Row],[Rzeczywista Ilosc Produkcji]]-Zestaw_6[[#This Row],[Ilosc Produktow Prawidlowych]]</f>
        <v>808</v>
      </c>
      <c r="P567">
        <f>Zestaw_6[[#This Row],[Czas Naprawy]]/(Zestaw_6[[#This Row],[Ilosc Awarii]]+1)</f>
        <v>0</v>
      </c>
      <c r="Q567">
        <f>(Zestaw_6[[#This Row],[Nominalny Czas Pracy]]-Zestaw_6[[#This Row],[Czas Naprawy]])/(Zestaw_6[[#This Row],[Ilosc Awarii]]+1)</f>
        <v>24</v>
      </c>
      <c r="R567">
        <f>Zestaw_6[[#This Row],[MTTR]]+Zestaw_6[[#This Row],[MTTF]]</f>
        <v>24</v>
      </c>
      <c r="S567">
        <f>(Zestaw_6[[#This Row],[Nominalny Czas Pracy]]-Zestaw_6[[#This Row],[Czas Naprawy]])/Zestaw_6[[#This Row],[Nominalny Czas Pracy]]</f>
        <v>1</v>
      </c>
      <c r="T567">
        <f>($AA$3*Zestaw_6[[#This Row],[Rzeczywista Ilosc Produkcji]])/(Zestaw_6[[#This Row],[Rzeczywisty Czas Pracy]]+1)</f>
        <v>0.39416000000000007</v>
      </c>
      <c r="U567">
        <f>(Zestaw_6[[#This Row],[Rzeczywista Ilosc Produkcji]]-Zestaw_6[[#This Row],[Ilość defektów]])/(Zestaw_6[[#This Row],[Rzeczywista Ilosc Produkcji]]+1)</f>
        <v>0.91790969051243021</v>
      </c>
      <c r="V567">
        <f>Zestaw_6[[#This Row],[D]]*Zestaw_6[[#This Row],[E]]*Zestaw_6[[#This Row],[J]]</f>
        <v>0.36180328361237957</v>
      </c>
    </row>
    <row r="568" spans="1:22" x14ac:dyDescent="0.25">
      <c r="A568" t="s">
        <v>14</v>
      </c>
      <c r="B568" s="1">
        <v>44292</v>
      </c>
      <c r="C568">
        <v>2021</v>
      </c>
      <c r="D568">
        <v>4</v>
      </c>
      <c r="E568">
        <v>14</v>
      </c>
      <c r="F568">
        <v>24</v>
      </c>
      <c r="G568">
        <v>1000</v>
      </c>
      <c r="H568">
        <v>24000</v>
      </c>
      <c r="I568">
        <v>10.23</v>
      </c>
      <c r="J568">
        <v>10233</v>
      </c>
      <c r="K568">
        <v>4922</v>
      </c>
      <c r="L568">
        <v>4922</v>
      </c>
      <c r="M568">
        <v>14</v>
      </c>
      <c r="N568">
        <v>13.77</v>
      </c>
      <c r="O568">
        <f>Zestaw_6[[#This Row],[Rzeczywista Ilosc Produkcji]]-Zestaw_6[[#This Row],[Ilosc Produktow Prawidlowych]]</f>
        <v>0</v>
      </c>
      <c r="P568">
        <f>Zestaw_6[[#This Row],[Czas Naprawy]]/(Zestaw_6[[#This Row],[Ilosc Awarii]]+1)</f>
        <v>0.91799999999999993</v>
      </c>
      <c r="Q568">
        <f>(Zestaw_6[[#This Row],[Nominalny Czas Pracy]]-Zestaw_6[[#This Row],[Czas Naprawy]])/(Zestaw_6[[#This Row],[Ilosc Awarii]]+1)</f>
        <v>0.68200000000000005</v>
      </c>
      <c r="R568">
        <f>Zestaw_6[[#This Row],[MTTR]]+Zestaw_6[[#This Row],[MTTF]]</f>
        <v>1.6</v>
      </c>
      <c r="S568">
        <f>(Zestaw_6[[#This Row],[Nominalny Czas Pracy]]-Zestaw_6[[#This Row],[Czas Naprawy]])/Zestaw_6[[#This Row],[Nominalny Czas Pracy]]</f>
        <v>0.42625000000000002</v>
      </c>
      <c r="T568">
        <f>($AA$3*Zestaw_6[[#This Row],[Rzeczywista Ilosc Produkcji]])/(Zestaw_6[[#This Row],[Rzeczywisty Czas Pracy]]+1)</f>
        <v>0.43829029385574353</v>
      </c>
      <c r="U568">
        <f>(Zestaw_6[[#This Row],[Rzeczywista Ilosc Produkcji]]-Zestaw_6[[#This Row],[Ilość defektów]])/(Zestaw_6[[#This Row],[Rzeczywista Ilosc Produkcji]]+1)</f>
        <v>0.99979687182612231</v>
      </c>
      <c r="V568">
        <f>Zestaw_6[[#This Row],[D]]*Zestaw_6[[#This Row],[E]]*Zestaw_6[[#This Row],[J]]</f>
        <v>0.18678328909914374</v>
      </c>
    </row>
    <row r="569" spans="1:22" x14ac:dyDescent="0.25">
      <c r="A569" t="s">
        <v>14</v>
      </c>
      <c r="B569" s="1">
        <v>44293</v>
      </c>
      <c r="C569">
        <v>2021</v>
      </c>
      <c r="D569">
        <v>4</v>
      </c>
      <c r="E569">
        <v>14</v>
      </c>
      <c r="F569">
        <v>24</v>
      </c>
      <c r="G569">
        <v>1000</v>
      </c>
      <c r="H569">
        <v>24000</v>
      </c>
      <c r="I569">
        <v>15.4</v>
      </c>
      <c r="J569">
        <v>15403</v>
      </c>
      <c r="K569">
        <v>9966</v>
      </c>
      <c r="L569">
        <v>8594</v>
      </c>
      <c r="M569">
        <v>9</v>
      </c>
      <c r="N569">
        <v>8.6</v>
      </c>
      <c r="O569">
        <f>Zestaw_6[[#This Row],[Rzeczywista Ilosc Produkcji]]-Zestaw_6[[#This Row],[Ilosc Produktow Prawidlowych]]</f>
        <v>1372</v>
      </c>
      <c r="P569">
        <f>Zestaw_6[[#This Row],[Czas Naprawy]]/(Zestaw_6[[#This Row],[Ilosc Awarii]]+1)</f>
        <v>0.86</v>
      </c>
      <c r="Q569">
        <f>(Zestaw_6[[#This Row],[Nominalny Czas Pracy]]-Zestaw_6[[#This Row],[Czas Naprawy]])/(Zestaw_6[[#This Row],[Ilosc Awarii]]+1)</f>
        <v>1.54</v>
      </c>
      <c r="R569">
        <f>Zestaw_6[[#This Row],[MTTR]]+Zestaw_6[[#This Row],[MTTF]]</f>
        <v>2.4</v>
      </c>
      <c r="S569">
        <f>(Zestaw_6[[#This Row],[Nominalny Czas Pracy]]-Zestaw_6[[#This Row],[Czas Naprawy]])/Zestaw_6[[#This Row],[Nominalny Czas Pracy]]</f>
        <v>0.64166666666666672</v>
      </c>
      <c r="T569">
        <f>($AA$3*Zestaw_6[[#This Row],[Rzeczywista Ilosc Produkcji]])/(Zestaw_6[[#This Row],[Rzeczywisty Czas Pracy]]+1)</f>
        <v>0.60768292682926839</v>
      </c>
      <c r="U569">
        <f>(Zestaw_6[[#This Row],[Rzeczywista Ilosc Produkcji]]-Zestaw_6[[#This Row],[Ilość defektów]])/(Zestaw_6[[#This Row],[Rzeczywista Ilosc Produkcji]]+1)</f>
        <v>0.8622454098525133</v>
      </c>
      <c r="V569">
        <f>Zestaw_6[[#This Row],[D]]*Zestaw_6[[#This Row],[E]]*Zestaw_6[[#This Row],[J]]</f>
        <v>0.33621524751191134</v>
      </c>
    </row>
    <row r="570" spans="1:22" x14ac:dyDescent="0.25">
      <c r="A570" t="s">
        <v>14</v>
      </c>
      <c r="B570" s="1">
        <v>44294</v>
      </c>
      <c r="C570">
        <v>2021</v>
      </c>
      <c r="D570">
        <v>4</v>
      </c>
      <c r="E570">
        <v>14</v>
      </c>
      <c r="F570">
        <v>24</v>
      </c>
      <c r="G570">
        <v>1000</v>
      </c>
      <c r="H570">
        <v>24000</v>
      </c>
      <c r="I570">
        <v>15.52</v>
      </c>
      <c r="J570">
        <v>15518</v>
      </c>
      <c r="K570">
        <v>11733</v>
      </c>
      <c r="L570">
        <v>9766</v>
      </c>
      <c r="M570">
        <v>9</v>
      </c>
      <c r="N570">
        <v>8.48</v>
      </c>
      <c r="O570">
        <f>Zestaw_6[[#This Row],[Rzeczywista Ilosc Produkcji]]-Zestaw_6[[#This Row],[Ilosc Produktow Prawidlowych]]</f>
        <v>1967</v>
      </c>
      <c r="P570">
        <f>Zestaw_6[[#This Row],[Czas Naprawy]]/(Zestaw_6[[#This Row],[Ilosc Awarii]]+1)</f>
        <v>0.84800000000000009</v>
      </c>
      <c r="Q570">
        <f>(Zestaw_6[[#This Row],[Nominalny Czas Pracy]]-Zestaw_6[[#This Row],[Czas Naprawy]])/(Zestaw_6[[#This Row],[Ilosc Awarii]]+1)</f>
        <v>1.552</v>
      </c>
      <c r="R570">
        <f>Zestaw_6[[#This Row],[MTTR]]+Zestaw_6[[#This Row],[MTTF]]</f>
        <v>2.4000000000000004</v>
      </c>
      <c r="S570">
        <f>(Zestaw_6[[#This Row],[Nominalny Czas Pracy]]-Zestaw_6[[#This Row],[Czas Naprawy]])/Zestaw_6[[#This Row],[Nominalny Czas Pracy]]</f>
        <v>0.64666666666666661</v>
      </c>
      <c r="T570">
        <f>($AA$3*Zestaw_6[[#This Row],[Rzeczywista Ilosc Produkcji]])/(Zestaw_6[[#This Row],[Rzeczywisty Czas Pracy]]+1)</f>
        <v>0.71023002421307513</v>
      </c>
      <c r="U570">
        <f>(Zestaw_6[[#This Row],[Rzeczywista Ilosc Produkcji]]-Zestaw_6[[#This Row],[Ilość defektów]])/(Zestaw_6[[#This Row],[Rzeczywista Ilosc Produkcji]]+1)</f>
        <v>0.83228225668996081</v>
      </c>
      <c r="V570">
        <f>Zestaw_6[[#This Row],[D]]*Zestaw_6[[#This Row],[E]]*Zestaw_6[[#This Row],[J]]</f>
        <v>0.38225232793426195</v>
      </c>
    </row>
    <row r="571" spans="1:22" x14ac:dyDescent="0.25">
      <c r="A571" t="s">
        <v>14</v>
      </c>
      <c r="B571" s="1">
        <v>44295</v>
      </c>
      <c r="C571">
        <v>2021</v>
      </c>
      <c r="D571">
        <v>4</v>
      </c>
      <c r="E571">
        <v>14</v>
      </c>
      <c r="F571">
        <v>24</v>
      </c>
      <c r="G571">
        <v>1000</v>
      </c>
      <c r="H571">
        <v>24000</v>
      </c>
      <c r="I571">
        <v>16.670000000000002</v>
      </c>
      <c r="J571">
        <v>16669</v>
      </c>
      <c r="K571">
        <v>16669</v>
      </c>
      <c r="L571">
        <v>16669</v>
      </c>
      <c r="M571">
        <v>8</v>
      </c>
      <c r="N571">
        <v>7.33</v>
      </c>
      <c r="O571">
        <f>Zestaw_6[[#This Row],[Rzeczywista Ilosc Produkcji]]-Zestaw_6[[#This Row],[Ilosc Produktow Prawidlowych]]</f>
        <v>0</v>
      </c>
      <c r="P571">
        <f>Zestaw_6[[#This Row],[Czas Naprawy]]/(Zestaw_6[[#This Row],[Ilosc Awarii]]+1)</f>
        <v>0.81444444444444442</v>
      </c>
      <c r="Q571">
        <f>(Zestaw_6[[#This Row],[Nominalny Czas Pracy]]-Zestaw_6[[#This Row],[Czas Naprawy]])/(Zestaw_6[[#This Row],[Ilosc Awarii]]+1)</f>
        <v>1.8522222222222224</v>
      </c>
      <c r="R571">
        <f>Zestaw_6[[#This Row],[MTTR]]+Zestaw_6[[#This Row],[MTTF]]</f>
        <v>2.666666666666667</v>
      </c>
      <c r="S571">
        <f>(Zestaw_6[[#This Row],[Nominalny Czas Pracy]]-Zestaw_6[[#This Row],[Czas Naprawy]])/Zestaw_6[[#This Row],[Nominalny Czas Pracy]]</f>
        <v>0.69458333333333344</v>
      </c>
      <c r="T571">
        <f>($AA$3*Zestaw_6[[#This Row],[Rzeczywista Ilosc Produkcji]])/(Zestaw_6[[#This Row],[Rzeczywisty Czas Pracy]]+1)</f>
        <v>0.94335031126202595</v>
      </c>
      <c r="U571">
        <f>(Zestaw_6[[#This Row],[Rzeczywista Ilosc Produkcji]]-Zestaw_6[[#This Row],[Ilość defektów]])/(Zestaw_6[[#This Row],[Rzeczywista Ilosc Produkcji]]+1)</f>
        <v>0.99994001199760052</v>
      </c>
      <c r="V571">
        <f>Zestaw_6[[#This Row],[D]]*Zestaw_6[[#This Row],[E]]*Zestaw_6[[#This Row],[J]]</f>
        <v>0.6551960974344464</v>
      </c>
    </row>
    <row r="572" spans="1:22" x14ac:dyDescent="0.25">
      <c r="A572" t="s">
        <v>14</v>
      </c>
      <c r="B572" s="1">
        <v>44298</v>
      </c>
      <c r="C572">
        <v>2021</v>
      </c>
      <c r="D572">
        <v>4</v>
      </c>
      <c r="E572">
        <v>15</v>
      </c>
      <c r="F572">
        <v>24</v>
      </c>
      <c r="G572">
        <v>1000</v>
      </c>
      <c r="H572">
        <v>24000</v>
      </c>
      <c r="I572">
        <v>18.86</v>
      </c>
      <c r="J572">
        <v>18863</v>
      </c>
      <c r="K572">
        <v>13447</v>
      </c>
      <c r="L572">
        <v>12931</v>
      </c>
      <c r="M572">
        <v>5</v>
      </c>
      <c r="N572">
        <v>5.14</v>
      </c>
      <c r="O572">
        <f>Zestaw_6[[#This Row],[Rzeczywista Ilosc Produkcji]]-Zestaw_6[[#This Row],[Ilosc Produktow Prawidlowych]]</f>
        <v>516</v>
      </c>
      <c r="P572">
        <f>Zestaw_6[[#This Row],[Czas Naprawy]]/(Zestaw_6[[#This Row],[Ilosc Awarii]]+1)</f>
        <v>0.85666666666666658</v>
      </c>
      <c r="Q572">
        <f>(Zestaw_6[[#This Row],[Nominalny Czas Pracy]]-Zestaw_6[[#This Row],[Czas Naprawy]])/(Zestaw_6[[#This Row],[Ilosc Awarii]]+1)</f>
        <v>3.1433333333333331</v>
      </c>
      <c r="R572">
        <f>Zestaw_6[[#This Row],[MTTR]]+Zestaw_6[[#This Row],[MTTF]]</f>
        <v>3.9999999999999996</v>
      </c>
      <c r="S572">
        <f>(Zestaw_6[[#This Row],[Nominalny Czas Pracy]]-Zestaw_6[[#This Row],[Czas Naprawy]])/Zestaw_6[[#This Row],[Nominalny Czas Pracy]]</f>
        <v>0.78583333333333327</v>
      </c>
      <c r="T572">
        <f>($AA$3*Zestaw_6[[#This Row],[Rzeczywista Ilosc Produkcji]])/(Zestaw_6[[#This Row],[Rzeczywisty Czas Pracy]]+1)</f>
        <v>0.67708962739174228</v>
      </c>
      <c r="U572">
        <f>(Zestaw_6[[#This Row],[Rzeczywista Ilosc Produkcji]]-Zestaw_6[[#This Row],[Ilość defektów]])/(Zestaw_6[[#This Row],[Rzeczywista Ilosc Produkcji]]+1)</f>
        <v>0.9615556216537775</v>
      </c>
      <c r="V572">
        <f>Zestaw_6[[#This Row],[D]]*Zestaw_6[[#This Row],[E]]*Zestaw_6[[#This Row],[J]]</f>
        <v>0.51162412944984814</v>
      </c>
    </row>
    <row r="573" spans="1:22" x14ac:dyDescent="0.25">
      <c r="A573" t="s">
        <v>14</v>
      </c>
      <c r="B573" s="1">
        <v>44299</v>
      </c>
      <c r="C573">
        <v>2021</v>
      </c>
      <c r="D573">
        <v>4</v>
      </c>
      <c r="E573">
        <v>15</v>
      </c>
      <c r="F573">
        <v>24</v>
      </c>
      <c r="G573">
        <v>1000</v>
      </c>
      <c r="H573">
        <v>24000</v>
      </c>
      <c r="I573">
        <v>19.03</v>
      </c>
      <c r="J573">
        <v>19034</v>
      </c>
      <c r="K573">
        <v>8125</v>
      </c>
      <c r="L573">
        <v>6852</v>
      </c>
      <c r="M573">
        <v>5</v>
      </c>
      <c r="N573">
        <v>4.97</v>
      </c>
      <c r="O573">
        <f>Zestaw_6[[#This Row],[Rzeczywista Ilosc Produkcji]]-Zestaw_6[[#This Row],[Ilosc Produktow Prawidlowych]]</f>
        <v>1273</v>
      </c>
      <c r="P573">
        <f>Zestaw_6[[#This Row],[Czas Naprawy]]/(Zestaw_6[[#This Row],[Ilosc Awarii]]+1)</f>
        <v>0.82833333333333325</v>
      </c>
      <c r="Q573">
        <f>(Zestaw_6[[#This Row],[Nominalny Czas Pracy]]-Zestaw_6[[#This Row],[Czas Naprawy]])/(Zestaw_6[[#This Row],[Ilosc Awarii]]+1)</f>
        <v>3.1716666666666669</v>
      </c>
      <c r="R573">
        <f>Zestaw_6[[#This Row],[MTTR]]+Zestaw_6[[#This Row],[MTTF]]</f>
        <v>4</v>
      </c>
      <c r="S573">
        <f>(Zestaw_6[[#This Row],[Nominalny Czas Pracy]]-Zestaw_6[[#This Row],[Czas Naprawy]])/Zestaw_6[[#This Row],[Nominalny Czas Pracy]]</f>
        <v>0.79291666666666671</v>
      </c>
      <c r="T573">
        <f>($AA$3*Zestaw_6[[#This Row],[Rzeczywista Ilosc Produkcji]])/(Zestaw_6[[#This Row],[Rzeczywisty Czas Pracy]]+1)</f>
        <v>0.40564153769345979</v>
      </c>
      <c r="U573">
        <f>(Zestaw_6[[#This Row],[Rzeczywista Ilosc Produkcji]]-Zestaw_6[[#This Row],[Ilość defektów]])/(Zestaw_6[[#This Row],[Rzeczywista Ilosc Produkcji]]+1)</f>
        <v>0.84321929608663548</v>
      </c>
      <c r="V573">
        <f>Zestaw_6[[#This Row],[D]]*Zestaw_6[[#This Row],[E]]*Zestaw_6[[#This Row],[J]]</f>
        <v>0.27121300036777224</v>
      </c>
    </row>
    <row r="574" spans="1:22" x14ac:dyDescent="0.25">
      <c r="A574" t="s">
        <v>14</v>
      </c>
      <c r="B574" s="1">
        <v>44300</v>
      </c>
      <c r="C574">
        <v>2021</v>
      </c>
      <c r="D574">
        <v>4</v>
      </c>
      <c r="E574">
        <v>15</v>
      </c>
      <c r="F574">
        <v>24</v>
      </c>
      <c r="G574">
        <v>1000</v>
      </c>
      <c r="H574">
        <v>24000</v>
      </c>
      <c r="I574">
        <v>10.210000000000001</v>
      </c>
      <c r="J574">
        <v>10212</v>
      </c>
      <c r="K574">
        <v>6341</v>
      </c>
      <c r="L574">
        <v>6341</v>
      </c>
      <c r="M574">
        <v>13</v>
      </c>
      <c r="N574">
        <v>13.79</v>
      </c>
      <c r="O574">
        <f>Zestaw_6[[#This Row],[Rzeczywista Ilosc Produkcji]]-Zestaw_6[[#This Row],[Ilosc Produktow Prawidlowych]]</f>
        <v>0</v>
      </c>
      <c r="P574">
        <f>Zestaw_6[[#This Row],[Czas Naprawy]]/(Zestaw_6[[#This Row],[Ilosc Awarii]]+1)</f>
        <v>0.98499999999999999</v>
      </c>
      <c r="Q574">
        <f>(Zestaw_6[[#This Row],[Nominalny Czas Pracy]]-Zestaw_6[[#This Row],[Czas Naprawy]])/(Zestaw_6[[#This Row],[Ilosc Awarii]]+1)</f>
        <v>0.72928571428571431</v>
      </c>
      <c r="R574">
        <f>Zestaw_6[[#This Row],[MTTR]]+Zestaw_6[[#This Row],[MTTF]]</f>
        <v>1.7142857142857144</v>
      </c>
      <c r="S574">
        <f>(Zestaw_6[[#This Row],[Nominalny Czas Pracy]]-Zestaw_6[[#This Row],[Czas Naprawy]])/Zestaw_6[[#This Row],[Nominalny Czas Pracy]]</f>
        <v>0.42541666666666672</v>
      </c>
      <c r="T574">
        <f>($AA$3*Zestaw_6[[#This Row],[Rzeczywista Ilosc Produkcji]])/(Zestaw_6[[#This Row],[Rzeczywisty Czas Pracy]]+1)</f>
        <v>0.56565566458519179</v>
      </c>
      <c r="U574">
        <f>(Zestaw_6[[#This Row],[Rzeczywista Ilosc Produkcji]]-Zestaw_6[[#This Row],[Ilość defektów]])/(Zestaw_6[[#This Row],[Rzeczywista Ilosc Produkcji]]+1)</f>
        <v>0.99984232103437398</v>
      </c>
      <c r="V574">
        <f>Zestaw_6[[#This Row],[D]]*Zestaw_6[[#This Row],[E]]*Zestaw_6[[#This Row],[J]]</f>
        <v>0.24060140354557777</v>
      </c>
    </row>
    <row r="575" spans="1:22" x14ac:dyDescent="0.25">
      <c r="A575" t="s">
        <v>14</v>
      </c>
      <c r="B575" s="1">
        <v>44301</v>
      </c>
      <c r="C575">
        <v>2021</v>
      </c>
      <c r="D575">
        <v>4</v>
      </c>
      <c r="E575">
        <v>15</v>
      </c>
      <c r="F575">
        <v>24</v>
      </c>
      <c r="G575">
        <v>1000</v>
      </c>
      <c r="H575">
        <v>24000</v>
      </c>
      <c r="I575">
        <v>24</v>
      </c>
      <c r="J575">
        <v>24000</v>
      </c>
      <c r="K575">
        <v>24000</v>
      </c>
      <c r="L575">
        <v>19635</v>
      </c>
      <c r="M575">
        <v>0</v>
      </c>
      <c r="N575">
        <v>0</v>
      </c>
      <c r="O575">
        <f>Zestaw_6[[#This Row],[Rzeczywista Ilosc Produkcji]]-Zestaw_6[[#This Row],[Ilosc Produktow Prawidlowych]]</f>
        <v>4365</v>
      </c>
      <c r="P575">
        <f>Zestaw_6[[#This Row],[Czas Naprawy]]/(Zestaw_6[[#This Row],[Ilosc Awarii]]+1)</f>
        <v>0</v>
      </c>
      <c r="Q575">
        <f>(Zestaw_6[[#This Row],[Nominalny Czas Pracy]]-Zestaw_6[[#This Row],[Czas Naprawy]])/(Zestaw_6[[#This Row],[Ilosc Awarii]]+1)</f>
        <v>24</v>
      </c>
      <c r="R575">
        <f>Zestaw_6[[#This Row],[MTTR]]+Zestaw_6[[#This Row],[MTTF]]</f>
        <v>24</v>
      </c>
      <c r="S575">
        <f>(Zestaw_6[[#This Row],[Nominalny Czas Pracy]]-Zestaw_6[[#This Row],[Czas Naprawy]])/Zestaw_6[[#This Row],[Nominalny Czas Pracy]]</f>
        <v>1</v>
      </c>
      <c r="T575">
        <f>($AA$3*Zestaw_6[[#This Row],[Rzeczywista Ilosc Produkcji]])/(Zestaw_6[[#This Row],[Rzeczywisty Czas Pracy]]+1)</f>
        <v>0.96</v>
      </c>
      <c r="U575">
        <f>(Zestaw_6[[#This Row],[Rzeczywista Ilosc Produkcji]]-Zestaw_6[[#This Row],[Ilość defektów]])/(Zestaw_6[[#This Row],[Rzeczywista Ilosc Produkcji]]+1)</f>
        <v>0.81809091287863001</v>
      </c>
      <c r="V575">
        <f>Zestaw_6[[#This Row],[D]]*Zestaw_6[[#This Row],[E]]*Zestaw_6[[#This Row],[J]]</f>
        <v>0.7853672763634848</v>
      </c>
    </row>
    <row r="576" spans="1:22" x14ac:dyDescent="0.25">
      <c r="A576" t="s">
        <v>14</v>
      </c>
      <c r="B576" s="1">
        <v>44302</v>
      </c>
      <c r="C576">
        <v>2021</v>
      </c>
      <c r="D576">
        <v>4</v>
      </c>
      <c r="E576">
        <v>15</v>
      </c>
      <c r="F576">
        <v>24</v>
      </c>
      <c r="G576">
        <v>1000</v>
      </c>
      <c r="H576">
        <v>24000</v>
      </c>
      <c r="I576">
        <v>16.420000000000002</v>
      </c>
      <c r="J576">
        <v>16420</v>
      </c>
      <c r="K576">
        <v>7406</v>
      </c>
      <c r="L576">
        <v>7244</v>
      </c>
      <c r="M576">
        <v>8</v>
      </c>
      <c r="N576">
        <v>7.58</v>
      </c>
      <c r="O576">
        <f>Zestaw_6[[#This Row],[Rzeczywista Ilosc Produkcji]]-Zestaw_6[[#This Row],[Ilosc Produktow Prawidlowych]]</f>
        <v>162</v>
      </c>
      <c r="P576">
        <f>Zestaw_6[[#This Row],[Czas Naprawy]]/(Zestaw_6[[#This Row],[Ilosc Awarii]]+1)</f>
        <v>0.84222222222222221</v>
      </c>
      <c r="Q576">
        <f>(Zestaw_6[[#This Row],[Nominalny Czas Pracy]]-Zestaw_6[[#This Row],[Czas Naprawy]])/(Zestaw_6[[#This Row],[Ilosc Awarii]]+1)</f>
        <v>1.8244444444444445</v>
      </c>
      <c r="R576">
        <f>Zestaw_6[[#This Row],[MTTR]]+Zestaw_6[[#This Row],[MTTF]]</f>
        <v>2.666666666666667</v>
      </c>
      <c r="S576">
        <f>(Zestaw_6[[#This Row],[Nominalny Czas Pracy]]-Zestaw_6[[#This Row],[Czas Naprawy]])/Zestaw_6[[#This Row],[Nominalny Czas Pracy]]</f>
        <v>0.6841666666666667</v>
      </c>
      <c r="T576">
        <f>($AA$3*Zestaw_6[[#This Row],[Rzeczywista Ilosc Produkcji]])/(Zestaw_6[[#This Row],[Rzeczywisty Czas Pracy]]+1)</f>
        <v>0.4251435132032147</v>
      </c>
      <c r="U576">
        <f>(Zestaw_6[[#This Row],[Rzeczywista Ilosc Produkcji]]-Zestaw_6[[#This Row],[Ilość defektów]])/(Zestaw_6[[#This Row],[Rzeczywista Ilosc Produkcji]]+1)</f>
        <v>0.9779937896584312</v>
      </c>
      <c r="V576">
        <f>Zestaw_6[[#This Row],[D]]*Zestaw_6[[#This Row],[E]]*Zestaw_6[[#This Row],[J]]</f>
        <v>0.28446809544100127</v>
      </c>
    </row>
    <row r="577" spans="1:22" x14ac:dyDescent="0.25">
      <c r="A577" t="s">
        <v>14</v>
      </c>
      <c r="B577" s="1">
        <v>44305</v>
      </c>
      <c r="C577">
        <v>2021</v>
      </c>
      <c r="D577">
        <v>4</v>
      </c>
      <c r="E577">
        <v>16</v>
      </c>
      <c r="F577">
        <v>24</v>
      </c>
      <c r="G577">
        <v>1000</v>
      </c>
      <c r="H577">
        <v>24000</v>
      </c>
      <c r="I577">
        <v>11.33</v>
      </c>
      <c r="J577">
        <v>11329</v>
      </c>
      <c r="K577">
        <v>7623</v>
      </c>
      <c r="L577">
        <v>6519</v>
      </c>
      <c r="M577">
        <v>12</v>
      </c>
      <c r="N577">
        <v>12.67</v>
      </c>
      <c r="O577">
        <f>Zestaw_6[[#This Row],[Rzeczywista Ilosc Produkcji]]-Zestaw_6[[#This Row],[Ilosc Produktow Prawidlowych]]</f>
        <v>1104</v>
      </c>
      <c r="P577">
        <f>Zestaw_6[[#This Row],[Czas Naprawy]]/(Zestaw_6[[#This Row],[Ilosc Awarii]]+1)</f>
        <v>0.97461538461538466</v>
      </c>
      <c r="Q577">
        <f>(Zestaw_6[[#This Row],[Nominalny Czas Pracy]]-Zestaw_6[[#This Row],[Czas Naprawy]])/(Zestaw_6[[#This Row],[Ilosc Awarii]]+1)</f>
        <v>0.8715384615384616</v>
      </c>
      <c r="R577">
        <f>Zestaw_6[[#This Row],[MTTR]]+Zestaw_6[[#This Row],[MTTF]]</f>
        <v>1.8461538461538463</v>
      </c>
      <c r="S577">
        <f>(Zestaw_6[[#This Row],[Nominalny Czas Pracy]]-Zestaw_6[[#This Row],[Czas Naprawy]])/Zestaw_6[[#This Row],[Nominalny Czas Pracy]]</f>
        <v>0.47208333333333335</v>
      </c>
      <c r="T577">
        <f>($AA$3*Zestaw_6[[#This Row],[Rzeczywista Ilosc Produkcji]])/(Zestaw_6[[#This Row],[Rzeczywisty Czas Pracy]]+1)</f>
        <v>0.61824817518248176</v>
      </c>
      <c r="U577">
        <f>(Zestaw_6[[#This Row],[Rzeczywista Ilosc Produkcji]]-Zestaw_6[[#This Row],[Ilość defektów]])/(Zestaw_6[[#This Row],[Rzeczywista Ilosc Produkcji]]+1)</f>
        <v>0.85506295907660024</v>
      </c>
      <c r="V577">
        <f>Zestaw_6[[#This Row],[D]]*Zestaw_6[[#This Row],[E]]*Zestaw_6[[#This Row],[J]]</f>
        <v>0.24956265928857013</v>
      </c>
    </row>
    <row r="578" spans="1:22" x14ac:dyDescent="0.25">
      <c r="A578" t="s">
        <v>14</v>
      </c>
      <c r="B578" s="1">
        <v>44306</v>
      </c>
      <c r="C578">
        <v>2021</v>
      </c>
      <c r="D578">
        <v>4</v>
      </c>
      <c r="E578">
        <v>16</v>
      </c>
      <c r="F578">
        <v>24</v>
      </c>
      <c r="G578">
        <v>1000</v>
      </c>
      <c r="H578">
        <v>24000</v>
      </c>
      <c r="I578">
        <v>16.04</v>
      </c>
      <c r="J578">
        <v>16037</v>
      </c>
      <c r="K578">
        <v>12364</v>
      </c>
      <c r="L578">
        <v>11457</v>
      </c>
      <c r="M578">
        <v>8</v>
      </c>
      <c r="N578">
        <v>7.96</v>
      </c>
      <c r="O578">
        <f>Zestaw_6[[#This Row],[Rzeczywista Ilosc Produkcji]]-Zestaw_6[[#This Row],[Ilosc Produktow Prawidlowych]]</f>
        <v>907</v>
      </c>
      <c r="P578">
        <f>Zestaw_6[[#This Row],[Czas Naprawy]]/(Zestaw_6[[#This Row],[Ilosc Awarii]]+1)</f>
        <v>0.88444444444444448</v>
      </c>
      <c r="Q578">
        <f>(Zestaw_6[[#This Row],[Nominalny Czas Pracy]]-Zestaw_6[[#This Row],[Czas Naprawy]])/(Zestaw_6[[#This Row],[Ilosc Awarii]]+1)</f>
        <v>1.7822222222222222</v>
      </c>
      <c r="R578">
        <f>Zestaw_6[[#This Row],[MTTR]]+Zestaw_6[[#This Row],[MTTF]]</f>
        <v>2.6666666666666665</v>
      </c>
      <c r="S578">
        <f>(Zestaw_6[[#This Row],[Nominalny Czas Pracy]]-Zestaw_6[[#This Row],[Czas Naprawy]])/Zestaw_6[[#This Row],[Nominalny Czas Pracy]]</f>
        <v>0.66833333333333333</v>
      </c>
      <c r="T578">
        <f>($AA$3*Zestaw_6[[#This Row],[Rzeczywista Ilosc Produkcji]])/(Zestaw_6[[#This Row],[Rzeczywisty Czas Pracy]]+1)</f>
        <v>0.72558685446009397</v>
      </c>
      <c r="U578">
        <f>(Zestaw_6[[#This Row],[Rzeczywista Ilosc Produkcji]]-Zestaw_6[[#This Row],[Ilość defektów]])/(Zestaw_6[[#This Row],[Rzeczywista Ilosc Produkcji]]+1)</f>
        <v>0.92656692276587138</v>
      </c>
      <c r="V578">
        <f>Zestaw_6[[#This Row],[D]]*Zestaw_6[[#This Row],[E]]*Zestaw_6[[#This Row],[J]]</f>
        <v>0.44932369392253241</v>
      </c>
    </row>
    <row r="579" spans="1:22" x14ac:dyDescent="0.25">
      <c r="A579" t="s">
        <v>14</v>
      </c>
      <c r="B579" s="1">
        <v>44307</v>
      </c>
      <c r="C579">
        <v>2021</v>
      </c>
      <c r="D579">
        <v>4</v>
      </c>
      <c r="E579">
        <v>16</v>
      </c>
      <c r="F579">
        <v>24</v>
      </c>
      <c r="G579">
        <v>1000</v>
      </c>
      <c r="H579">
        <v>24000</v>
      </c>
      <c r="I579">
        <v>11.51</v>
      </c>
      <c r="J579">
        <v>11512</v>
      </c>
      <c r="K579">
        <v>11512</v>
      </c>
      <c r="L579">
        <v>9898</v>
      </c>
      <c r="M579">
        <v>13</v>
      </c>
      <c r="N579">
        <v>12.49</v>
      </c>
      <c r="O579">
        <f>Zestaw_6[[#This Row],[Rzeczywista Ilosc Produkcji]]-Zestaw_6[[#This Row],[Ilosc Produktow Prawidlowych]]</f>
        <v>1614</v>
      </c>
      <c r="P579">
        <f>Zestaw_6[[#This Row],[Czas Naprawy]]/(Zestaw_6[[#This Row],[Ilosc Awarii]]+1)</f>
        <v>0.89214285714285713</v>
      </c>
      <c r="Q579">
        <f>(Zestaw_6[[#This Row],[Nominalny Czas Pracy]]-Zestaw_6[[#This Row],[Czas Naprawy]])/(Zestaw_6[[#This Row],[Ilosc Awarii]]+1)</f>
        <v>0.82214285714285718</v>
      </c>
      <c r="R579">
        <f>Zestaw_6[[#This Row],[MTTR]]+Zestaw_6[[#This Row],[MTTF]]</f>
        <v>1.7142857142857144</v>
      </c>
      <c r="S579">
        <f>(Zestaw_6[[#This Row],[Nominalny Czas Pracy]]-Zestaw_6[[#This Row],[Czas Naprawy]])/Zestaw_6[[#This Row],[Nominalny Czas Pracy]]</f>
        <v>0.47958333333333331</v>
      </c>
      <c r="T579">
        <f>($AA$3*Zestaw_6[[#This Row],[Rzeczywista Ilosc Produkcji]])/(Zestaw_6[[#This Row],[Rzeczywisty Czas Pracy]]+1)</f>
        <v>0.92022382094324551</v>
      </c>
      <c r="U579">
        <f>(Zestaw_6[[#This Row],[Rzeczywista Ilosc Produkcji]]-Zestaw_6[[#This Row],[Ilość defektów]])/(Zestaw_6[[#This Row],[Rzeczywista Ilosc Produkcji]]+1)</f>
        <v>0.8597237904976982</v>
      </c>
      <c r="V579">
        <f>Zestaw_6[[#This Row],[D]]*Zestaw_6[[#This Row],[E]]*Zestaw_6[[#This Row],[J]]</f>
        <v>0.37941674853174584</v>
      </c>
    </row>
    <row r="580" spans="1:22" x14ac:dyDescent="0.25">
      <c r="A580" t="s">
        <v>14</v>
      </c>
      <c r="B580" s="1">
        <v>44308</v>
      </c>
      <c r="C580">
        <v>2021</v>
      </c>
      <c r="D580">
        <v>4</v>
      </c>
      <c r="E580">
        <v>16</v>
      </c>
      <c r="F580">
        <v>24</v>
      </c>
      <c r="G580">
        <v>1000</v>
      </c>
      <c r="H580">
        <v>24000</v>
      </c>
      <c r="I580">
        <v>19.03</v>
      </c>
      <c r="J580">
        <v>19026</v>
      </c>
      <c r="K580">
        <v>14689</v>
      </c>
      <c r="L580">
        <v>14689</v>
      </c>
      <c r="M580">
        <v>5</v>
      </c>
      <c r="N580">
        <v>4.97</v>
      </c>
      <c r="O580">
        <f>Zestaw_6[[#This Row],[Rzeczywista Ilosc Produkcji]]-Zestaw_6[[#This Row],[Ilosc Produktow Prawidlowych]]</f>
        <v>0</v>
      </c>
      <c r="P580">
        <f>Zestaw_6[[#This Row],[Czas Naprawy]]/(Zestaw_6[[#This Row],[Ilosc Awarii]]+1)</f>
        <v>0.82833333333333325</v>
      </c>
      <c r="Q580">
        <f>(Zestaw_6[[#This Row],[Nominalny Czas Pracy]]-Zestaw_6[[#This Row],[Czas Naprawy]])/(Zestaw_6[[#This Row],[Ilosc Awarii]]+1)</f>
        <v>3.1716666666666669</v>
      </c>
      <c r="R580">
        <f>Zestaw_6[[#This Row],[MTTR]]+Zestaw_6[[#This Row],[MTTF]]</f>
        <v>4</v>
      </c>
      <c r="S580">
        <f>(Zestaw_6[[#This Row],[Nominalny Czas Pracy]]-Zestaw_6[[#This Row],[Czas Naprawy]])/Zestaw_6[[#This Row],[Nominalny Czas Pracy]]</f>
        <v>0.79291666666666671</v>
      </c>
      <c r="T580">
        <f>($AA$3*Zestaw_6[[#This Row],[Rzeczywista Ilosc Produkcji]])/(Zestaw_6[[#This Row],[Rzeczywisty Czas Pracy]]+1)</f>
        <v>0.73334997503744381</v>
      </c>
      <c r="U580">
        <f>(Zestaw_6[[#This Row],[Rzeczywista Ilosc Produkcji]]-Zestaw_6[[#This Row],[Ilość defektów]])/(Zestaw_6[[#This Row],[Rzeczywista Ilosc Produkcji]]+1)</f>
        <v>0.99993192648059903</v>
      </c>
      <c r="V580">
        <f>Zestaw_6[[#This Row],[D]]*Zestaw_6[[#This Row],[E]]*Zestaw_6[[#This Row],[J]]</f>
        <v>0.58144583394790961</v>
      </c>
    </row>
    <row r="581" spans="1:22" x14ac:dyDescent="0.25">
      <c r="A581" t="s">
        <v>14</v>
      </c>
      <c r="B581" s="1">
        <v>44309</v>
      </c>
      <c r="C581">
        <v>2021</v>
      </c>
      <c r="D581">
        <v>4</v>
      </c>
      <c r="E581">
        <v>16</v>
      </c>
      <c r="F581">
        <v>24</v>
      </c>
      <c r="G581">
        <v>1000</v>
      </c>
      <c r="H581">
        <v>24000</v>
      </c>
      <c r="I581">
        <v>14.32</v>
      </c>
      <c r="J581">
        <v>14319</v>
      </c>
      <c r="K581">
        <v>11369</v>
      </c>
      <c r="L581">
        <v>10850</v>
      </c>
      <c r="M581">
        <v>10</v>
      </c>
      <c r="N581">
        <v>9.68</v>
      </c>
      <c r="O581">
        <f>Zestaw_6[[#This Row],[Rzeczywista Ilosc Produkcji]]-Zestaw_6[[#This Row],[Ilosc Produktow Prawidlowych]]</f>
        <v>519</v>
      </c>
      <c r="P581">
        <f>Zestaw_6[[#This Row],[Czas Naprawy]]/(Zestaw_6[[#This Row],[Ilosc Awarii]]+1)</f>
        <v>0.88</v>
      </c>
      <c r="Q581">
        <f>(Zestaw_6[[#This Row],[Nominalny Czas Pracy]]-Zestaw_6[[#This Row],[Czas Naprawy]])/(Zestaw_6[[#This Row],[Ilosc Awarii]]+1)</f>
        <v>1.3018181818181818</v>
      </c>
      <c r="R581">
        <f>Zestaw_6[[#This Row],[MTTR]]+Zestaw_6[[#This Row],[MTTF]]</f>
        <v>2.1818181818181817</v>
      </c>
      <c r="S581">
        <f>(Zestaw_6[[#This Row],[Nominalny Czas Pracy]]-Zestaw_6[[#This Row],[Czas Naprawy]])/Zestaw_6[[#This Row],[Nominalny Czas Pracy]]</f>
        <v>0.59666666666666668</v>
      </c>
      <c r="T581">
        <f>($AA$3*Zestaw_6[[#This Row],[Rzeczywista Ilosc Produkcji]])/(Zestaw_6[[#This Row],[Rzeczywisty Czas Pracy]]+1)</f>
        <v>0.74210182767624022</v>
      </c>
      <c r="U581">
        <f>(Zestaw_6[[#This Row],[Rzeczywista Ilosc Produkcji]]-Zestaw_6[[#This Row],[Ilość defektów]])/(Zestaw_6[[#This Row],[Rzeczywista Ilosc Produkcji]]+1)</f>
        <v>0.95426561125769571</v>
      </c>
      <c r="V581">
        <f>Zestaw_6[[#This Row],[D]]*Zestaw_6[[#This Row],[E]]*Zestaw_6[[#This Row],[J]]</f>
        <v>0.42253681167440926</v>
      </c>
    </row>
    <row r="582" spans="1:22" x14ac:dyDescent="0.25">
      <c r="A582" t="s">
        <v>14</v>
      </c>
      <c r="B582" s="1">
        <v>44312</v>
      </c>
      <c r="C582">
        <v>2021</v>
      </c>
      <c r="D582">
        <v>4</v>
      </c>
      <c r="E582">
        <v>17</v>
      </c>
      <c r="F582">
        <v>24</v>
      </c>
      <c r="G582">
        <v>1000</v>
      </c>
      <c r="H582">
        <v>24000</v>
      </c>
      <c r="I582">
        <v>10.07</v>
      </c>
      <c r="J582">
        <v>10074</v>
      </c>
      <c r="K582">
        <v>7495</v>
      </c>
      <c r="L582">
        <v>6564</v>
      </c>
      <c r="M582">
        <v>13</v>
      </c>
      <c r="N582">
        <v>13.93</v>
      </c>
      <c r="O582">
        <f>Zestaw_6[[#This Row],[Rzeczywista Ilosc Produkcji]]-Zestaw_6[[#This Row],[Ilosc Produktow Prawidlowych]]</f>
        <v>931</v>
      </c>
      <c r="P582">
        <f>Zestaw_6[[#This Row],[Czas Naprawy]]/(Zestaw_6[[#This Row],[Ilosc Awarii]]+1)</f>
        <v>0.995</v>
      </c>
      <c r="Q582">
        <f>(Zestaw_6[[#This Row],[Nominalny Czas Pracy]]-Zestaw_6[[#This Row],[Czas Naprawy]])/(Zestaw_6[[#This Row],[Ilosc Awarii]]+1)</f>
        <v>0.71928571428571431</v>
      </c>
      <c r="R582">
        <f>Zestaw_6[[#This Row],[MTTR]]+Zestaw_6[[#This Row],[MTTF]]</f>
        <v>1.7142857142857144</v>
      </c>
      <c r="S582">
        <f>(Zestaw_6[[#This Row],[Nominalny Czas Pracy]]-Zestaw_6[[#This Row],[Czas Naprawy]])/Zestaw_6[[#This Row],[Nominalny Czas Pracy]]</f>
        <v>0.41958333333333336</v>
      </c>
      <c r="T582">
        <f>($AA$3*Zestaw_6[[#This Row],[Rzeczywista Ilosc Produkcji]])/(Zestaw_6[[#This Row],[Rzeczywisty Czas Pracy]]+1)</f>
        <v>0.67705510388437218</v>
      </c>
      <c r="U582">
        <f>(Zestaw_6[[#This Row],[Rzeczywista Ilosc Produkcji]]-Zestaw_6[[#This Row],[Ilość defektów]])/(Zestaw_6[[#This Row],[Rzeczywista Ilosc Produkcji]]+1)</f>
        <v>0.87566702241195304</v>
      </c>
      <c r="V582">
        <f>Zestaw_6[[#This Row],[D]]*Zestaw_6[[#This Row],[E]]*Zestaw_6[[#This Row],[J]]</f>
        <v>0.24876039608959769</v>
      </c>
    </row>
    <row r="583" spans="1:22" x14ac:dyDescent="0.25">
      <c r="A583" t="s">
        <v>14</v>
      </c>
      <c r="B583" s="1">
        <v>44313</v>
      </c>
      <c r="C583">
        <v>2021</v>
      </c>
      <c r="D583">
        <v>4</v>
      </c>
      <c r="E583">
        <v>17</v>
      </c>
      <c r="F583">
        <v>24</v>
      </c>
      <c r="G583">
        <v>1000</v>
      </c>
      <c r="H583">
        <v>24000</v>
      </c>
      <c r="I583">
        <v>24</v>
      </c>
      <c r="J583">
        <v>24000</v>
      </c>
      <c r="K583">
        <v>16952</v>
      </c>
      <c r="L583">
        <v>16672</v>
      </c>
      <c r="M583">
        <v>0</v>
      </c>
      <c r="N583">
        <v>0</v>
      </c>
      <c r="O583">
        <f>Zestaw_6[[#This Row],[Rzeczywista Ilosc Produkcji]]-Zestaw_6[[#This Row],[Ilosc Produktow Prawidlowych]]</f>
        <v>280</v>
      </c>
      <c r="P583">
        <f>Zestaw_6[[#This Row],[Czas Naprawy]]/(Zestaw_6[[#This Row],[Ilosc Awarii]]+1)</f>
        <v>0</v>
      </c>
      <c r="Q583">
        <f>(Zestaw_6[[#This Row],[Nominalny Czas Pracy]]-Zestaw_6[[#This Row],[Czas Naprawy]])/(Zestaw_6[[#This Row],[Ilosc Awarii]]+1)</f>
        <v>24</v>
      </c>
      <c r="R583">
        <f>Zestaw_6[[#This Row],[MTTR]]+Zestaw_6[[#This Row],[MTTF]]</f>
        <v>24</v>
      </c>
      <c r="S583">
        <f>(Zestaw_6[[#This Row],[Nominalny Czas Pracy]]-Zestaw_6[[#This Row],[Czas Naprawy]])/Zestaw_6[[#This Row],[Nominalny Czas Pracy]]</f>
        <v>1</v>
      </c>
      <c r="T583">
        <f>($AA$3*Zestaw_6[[#This Row],[Rzeczywista Ilosc Produkcji]])/(Zestaw_6[[#This Row],[Rzeczywisty Czas Pracy]]+1)</f>
        <v>0.67808000000000002</v>
      </c>
      <c r="U583">
        <f>(Zestaw_6[[#This Row],[Rzeczywista Ilosc Produkcji]]-Zestaw_6[[#This Row],[Ilość defektów]])/(Zestaw_6[[#This Row],[Rzeczywista Ilosc Produkcji]]+1)</f>
        <v>0.98342476257889455</v>
      </c>
      <c r="V583">
        <f>Zestaw_6[[#This Row],[D]]*Zestaw_6[[#This Row],[E]]*Zestaw_6[[#This Row],[J]]</f>
        <v>0.66684066300949685</v>
      </c>
    </row>
    <row r="584" spans="1:22" x14ac:dyDescent="0.25">
      <c r="A584" t="s">
        <v>14</v>
      </c>
      <c r="B584" s="1">
        <v>44314</v>
      </c>
      <c r="C584">
        <v>2021</v>
      </c>
      <c r="D584">
        <v>4</v>
      </c>
      <c r="E584">
        <v>17</v>
      </c>
      <c r="F584">
        <v>24</v>
      </c>
      <c r="G584">
        <v>1000</v>
      </c>
      <c r="H584">
        <v>24000</v>
      </c>
      <c r="I584">
        <v>14.74</v>
      </c>
      <c r="J584">
        <v>14743</v>
      </c>
      <c r="K584">
        <v>14743</v>
      </c>
      <c r="L584">
        <v>11907</v>
      </c>
      <c r="M584">
        <v>9</v>
      </c>
      <c r="N584">
        <v>9.26</v>
      </c>
      <c r="O584">
        <f>Zestaw_6[[#This Row],[Rzeczywista Ilosc Produkcji]]-Zestaw_6[[#This Row],[Ilosc Produktow Prawidlowych]]</f>
        <v>2836</v>
      </c>
      <c r="P584">
        <f>Zestaw_6[[#This Row],[Czas Naprawy]]/(Zestaw_6[[#This Row],[Ilosc Awarii]]+1)</f>
        <v>0.92599999999999993</v>
      </c>
      <c r="Q584">
        <f>(Zestaw_6[[#This Row],[Nominalny Czas Pracy]]-Zestaw_6[[#This Row],[Czas Naprawy]])/(Zestaw_6[[#This Row],[Ilosc Awarii]]+1)</f>
        <v>1.474</v>
      </c>
      <c r="R584">
        <f>Zestaw_6[[#This Row],[MTTR]]+Zestaw_6[[#This Row],[MTTF]]</f>
        <v>2.4</v>
      </c>
      <c r="S584">
        <f>(Zestaw_6[[#This Row],[Nominalny Czas Pracy]]-Zestaw_6[[#This Row],[Czas Naprawy]])/Zestaw_6[[#This Row],[Nominalny Czas Pracy]]</f>
        <v>0.61416666666666664</v>
      </c>
      <c r="T584">
        <f>($AA$3*Zestaw_6[[#This Row],[Rzeczywista Ilosc Produkcji]])/(Zestaw_6[[#This Row],[Rzeczywisty Czas Pracy]]+1)</f>
        <v>0.93665819567979669</v>
      </c>
      <c r="U584">
        <f>(Zestaw_6[[#This Row],[Rzeczywista Ilosc Produkcji]]-Zestaw_6[[#This Row],[Ilość defektów]])/(Zestaw_6[[#This Row],[Rzeczywista Ilosc Produkcji]]+1)</f>
        <v>0.80758274552360287</v>
      </c>
      <c r="V584">
        <f>Zestaw_6[[#This Row],[D]]*Zestaw_6[[#This Row],[E]]*Zestaw_6[[#This Row],[J]]</f>
        <v>0.4645734758320918</v>
      </c>
    </row>
    <row r="585" spans="1:22" x14ac:dyDescent="0.25">
      <c r="A585" t="s">
        <v>14</v>
      </c>
      <c r="B585" s="1">
        <v>44315</v>
      </c>
      <c r="C585">
        <v>2021</v>
      </c>
      <c r="D585">
        <v>4</v>
      </c>
      <c r="E585">
        <v>17</v>
      </c>
      <c r="F585">
        <v>24</v>
      </c>
      <c r="G585">
        <v>1000</v>
      </c>
      <c r="H585">
        <v>24000</v>
      </c>
      <c r="I585">
        <v>11.87</v>
      </c>
      <c r="J585">
        <v>11866</v>
      </c>
      <c r="K585">
        <v>0</v>
      </c>
      <c r="L585">
        <v>0</v>
      </c>
      <c r="M585">
        <v>13</v>
      </c>
      <c r="N585">
        <v>12.13</v>
      </c>
      <c r="O585">
        <f>Zestaw_6[[#This Row],[Rzeczywista Ilosc Produkcji]]-Zestaw_6[[#This Row],[Ilosc Produktow Prawidlowych]]</f>
        <v>0</v>
      </c>
      <c r="P585">
        <f>Zestaw_6[[#This Row],[Czas Naprawy]]/(Zestaw_6[[#This Row],[Ilosc Awarii]]+1)</f>
        <v>0.86642857142857144</v>
      </c>
      <c r="Q585">
        <f>(Zestaw_6[[#This Row],[Nominalny Czas Pracy]]-Zestaw_6[[#This Row],[Czas Naprawy]])/(Zestaw_6[[#This Row],[Ilosc Awarii]]+1)</f>
        <v>0.84785714285714275</v>
      </c>
      <c r="R585">
        <f>Zestaw_6[[#This Row],[MTTR]]+Zestaw_6[[#This Row],[MTTF]]</f>
        <v>1.7142857142857142</v>
      </c>
      <c r="S585">
        <f>(Zestaw_6[[#This Row],[Nominalny Czas Pracy]]-Zestaw_6[[#This Row],[Czas Naprawy]])/Zestaw_6[[#This Row],[Nominalny Czas Pracy]]</f>
        <v>0.49458333333333332</v>
      </c>
      <c r="T585">
        <f>($AA$3*Zestaw_6[[#This Row],[Rzeczywista Ilosc Produkcji]])/(Zestaw_6[[#This Row],[Rzeczywisty Czas Pracy]]+1)</f>
        <v>0</v>
      </c>
      <c r="U585">
        <f>(Zestaw_6[[#This Row],[Rzeczywista Ilosc Produkcji]]-Zestaw_6[[#This Row],[Ilość defektów]])/(Zestaw_6[[#This Row],[Rzeczywista Ilosc Produkcji]]+1)</f>
        <v>0</v>
      </c>
      <c r="V585">
        <f>Zestaw_6[[#This Row],[D]]*Zestaw_6[[#This Row],[E]]*Zestaw_6[[#This Row],[J]]</f>
        <v>0</v>
      </c>
    </row>
    <row r="586" spans="1:22" x14ac:dyDescent="0.25">
      <c r="A586" t="s">
        <v>14</v>
      </c>
      <c r="B586" s="1">
        <v>44316</v>
      </c>
      <c r="C586">
        <v>2021</v>
      </c>
      <c r="D586">
        <v>4</v>
      </c>
      <c r="E586">
        <v>17</v>
      </c>
      <c r="F586">
        <v>24</v>
      </c>
      <c r="G586">
        <v>1000</v>
      </c>
      <c r="H586">
        <v>24000</v>
      </c>
      <c r="I586">
        <v>13.53</v>
      </c>
      <c r="J586">
        <v>13527</v>
      </c>
      <c r="K586">
        <v>7973</v>
      </c>
      <c r="L586">
        <v>7698</v>
      </c>
      <c r="M586">
        <v>10</v>
      </c>
      <c r="N586">
        <v>10.47</v>
      </c>
      <c r="O586">
        <f>Zestaw_6[[#This Row],[Rzeczywista Ilosc Produkcji]]-Zestaw_6[[#This Row],[Ilosc Produktow Prawidlowych]]</f>
        <v>275</v>
      </c>
      <c r="P586">
        <f>Zestaw_6[[#This Row],[Czas Naprawy]]/(Zestaw_6[[#This Row],[Ilosc Awarii]]+1)</f>
        <v>0.9518181818181819</v>
      </c>
      <c r="Q586">
        <f>(Zestaw_6[[#This Row],[Nominalny Czas Pracy]]-Zestaw_6[[#This Row],[Czas Naprawy]])/(Zestaw_6[[#This Row],[Ilosc Awarii]]+1)</f>
        <v>1.23</v>
      </c>
      <c r="R586">
        <f>Zestaw_6[[#This Row],[MTTR]]+Zestaw_6[[#This Row],[MTTF]]</f>
        <v>2.1818181818181817</v>
      </c>
      <c r="S586">
        <f>(Zestaw_6[[#This Row],[Nominalny Czas Pracy]]-Zestaw_6[[#This Row],[Czas Naprawy]])/Zestaw_6[[#This Row],[Nominalny Czas Pracy]]</f>
        <v>0.56374999999999997</v>
      </c>
      <c r="T586">
        <f>($AA$3*Zestaw_6[[#This Row],[Rzeczywista Ilosc Produkcji]])/(Zestaw_6[[#This Row],[Rzeczywisty Czas Pracy]]+1)</f>
        <v>0.54872677219545773</v>
      </c>
      <c r="U586">
        <f>(Zestaw_6[[#This Row],[Rzeczywista Ilosc Produkcji]]-Zestaw_6[[#This Row],[Ilość defektów]])/(Zestaw_6[[#This Row],[Rzeczywista Ilosc Produkcji]]+1)</f>
        <v>0.96538750940556806</v>
      </c>
      <c r="V586">
        <f>Zestaw_6[[#This Row],[D]]*Zestaw_6[[#This Row],[E]]*Zestaw_6[[#This Row],[J]]</f>
        <v>0.29863752668902771</v>
      </c>
    </row>
    <row r="587" spans="1:22" x14ac:dyDescent="0.25">
      <c r="A587" t="s">
        <v>14</v>
      </c>
      <c r="B587" s="1">
        <v>44320</v>
      </c>
      <c r="C587">
        <v>2021</v>
      </c>
      <c r="D587">
        <v>5</v>
      </c>
      <c r="E587">
        <v>18</v>
      </c>
      <c r="F587">
        <v>24</v>
      </c>
      <c r="G587">
        <v>1000</v>
      </c>
      <c r="H587">
        <v>24000</v>
      </c>
      <c r="I587">
        <v>18.43</v>
      </c>
      <c r="J587">
        <v>18427</v>
      </c>
      <c r="K587">
        <v>0</v>
      </c>
      <c r="L587">
        <v>0</v>
      </c>
      <c r="M587">
        <v>6</v>
      </c>
      <c r="N587">
        <v>5.57</v>
      </c>
      <c r="O587">
        <f>Zestaw_6[[#This Row],[Rzeczywista Ilosc Produkcji]]-Zestaw_6[[#This Row],[Ilosc Produktow Prawidlowych]]</f>
        <v>0</v>
      </c>
      <c r="P587">
        <f>Zestaw_6[[#This Row],[Czas Naprawy]]/(Zestaw_6[[#This Row],[Ilosc Awarii]]+1)</f>
        <v>0.79571428571428571</v>
      </c>
      <c r="Q587">
        <f>(Zestaw_6[[#This Row],[Nominalny Czas Pracy]]-Zestaw_6[[#This Row],[Czas Naprawy]])/(Zestaw_6[[#This Row],[Ilosc Awarii]]+1)</f>
        <v>2.632857142857143</v>
      </c>
      <c r="R587">
        <f>Zestaw_6[[#This Row],[MTTR]]+Zestaw_6[[#This Row],[MTTF]]</f>
        <v>3.4285714285714288</v>
      </c>
      <c r="S587">
        <f>(Zestaw_6[[#This Row],[Nominalny Czas Pracy]]-Zestaw_6[[#This Row],[Czas Naprawy]])/Zestaw_6[[#This Row],[Nominalny Czas Pracy]]</f>
        <v>0.76791666666666669</v>
      </c>
      <c r="T587">
        <f>($AA$3*Zestaw_6[[#This Row],[Rzeczywista Ilosc Produkcji]])/(Zestaw_6[[#This Row],[Rzeczywisty Czas Pracy]]+1)</f>
        <v>0</v>
      </c>
      <c r="U587">
        <f>(Zestaw_6[[#This Row],[Rzeczywista Ilosc Produkcji]]-Zestaw_6[[#This Row],[Ilość defektów]])/(Zestaw_6[[#This Row],[Rzeczywista Ilosc Produkcji]]+1)</f>
        <v>0</v>
      </c>
      <c r="V587">
        <f>Zestaw_6[[#This Row],[D]]*Zestaw_6[[#This Row],[E]]*Zestaw_6[[#This Row],[J]]</f>
        <v>0</v>
      </c>
    </row>
    <row r="588" spans="1:22" x14ac:dyDescent="0.25">
      <c r="A588" t="s">
        <v>14</v>
      </c>
      <c r="B588" s="1">
        <v>44321</v>
      </c>
      <c r="C588">
        <v>2021</v>
      </c>
      <c r="D588">
        <v>5</v>
      </c>
      <c r="E588">
        <v>18</v>
      </c>
      <c r="F588">
        <v>24</v>
      </c>
      <c r="G588">
        <v>1000</v>
      </c>
      <c r="H588">
        <v>24000</v>
      </c>
      <c r="I588">
        <v>14.2</v>
      </c>
      <c r="J588">
        <v>14198</v>
      </c>
      <c r="K588">
        <v>6391</v>
      </c>
      <c r="L588">
        <v>6025</v>
      </c>
      <c r="M588">
        <v>9</v>
      </c>
      <c r="N588">
        <v>9.8000000000000007</v>
      </c>
      <c r="O588">
        <f>Zestaw_6[[#This Row],[Rzeczywista Ilosc Produkcji]]-Zestaw_6[[#This Row],[Ilosc Produktow Prawidlowych]]</f>
        <v>366</v>
      </c>
      <c r="P588">
        <f>Zestaw_6[[#This Row],[Czas Naprawy]]/(Zestaw_6[[#This Row],[Ilosc Awarii]]+1)</f>
        <v>0.98000000000000009</v>
      </c>
      <c r="Q588">
        <f>(Zestaw_6[[#This Row],[Nominalny Czas Pracy]]-Zestaw_6[[#This Row],[Czas Naprawy]])/(Zestaw_6[[#This Row],[Ilosc Awarii]]+1)</f>
        <v>1.42</v>
      </c>
      <c r="R588">
        <f>Zestaw_6[[#This Row],[MTTR]]+Zestaw_6[[#This Row],[MTTF]]</f>
        <v>2.4</v>
      </c>
      <c r="S588">
        <f>(Zestaw_6[[#This Row],[Nominalny Czas Pracy]]-Zestaw_6[[#This Row],[Czas Naprawy]])/Zestaw_6[[#This Row],[Nominalny Czas Pracy]]</f>
        <v>0.59166666666666667</v>
      </c>
      <c r="T588">
        <f>($AA$3*Zestaw_6[[#This Row],[Rzeczywista Ilosc Produkcji]])/(Zestaw_6[[#This Row],[Rzeczywisty Czas Pracy]]+1)</f>
        <v>0.42046052631578951</v>
      </c>
      <c r="U588">
        <f>(Zestaw_6[[#This Row],[Rzeczywista Ilosc Produkcji]]-Zestaw_6[[#This Row],[Ilość defektów]])/(Zestaw_6[[#This Row],[Rzeczywista Ilosc Produkcji]]+1)</f>
        <v>0.94258448060075095</v>
      </c>
      <c r="V588">
        <f>Zestaw_6[[#This Row],[D]]*Zestaw_6[[#This Row],[E]]*Zestaw_6[[#This Row],[J]]</f>
        <v>0.23448907702953806</v>
      </c>
    </row>
    <row r="589" spans="1:22" x14ac:dyDescent="0.25">
      <c r="A589" t="s">
        <v>14</v>
      </c>
      <c r="B589" s="1">
        <v>44322</v>
      </c>
      <c r="C589">
        <v>2021</v>
      </c>
      <c r="D589">
        <v>5</v>
      </c>
      <c r="E589">
        <v>18</v>
      </c>
      <c r="F589">
        <v>24</v>
      </c>
      <c r="G589">
        <v>1000</v>
      </c>
      <c r="H589">
        <v>24000</v>
      </c>
      <c r="I589">
        <v>15.31</v>
      </c>
      <c r="J589">
        <v>15314</v>
      </c>
      <c r="K589">
        <v>9099</v>
      </c>
      <c r="L589">
        <v>8608</v>
      </c>
      <c r="M589">
        <v>9</v>
      </c>
      <c r="N589">
        <v>8.69</v>
      </c>
      <c r="O589">
        <f>Zestaw_6[[#This Row],[Rzeczywista Ilosc Produkcji]]-Zestaw_6[[#This Row],[Ilosc Produktow Prawidlowych]]</f>
        <v>491</v>
      </c>
      <c r="P589">
        <f>Zestaw_6[[#This Row],[Czas Naprawy]]/(Zestaw_6[[#This Row],[Ilosc Awarii]]+1)</f>
        <v>0.86899999999999999</v>
      </c>
      <c r="Q589">
        <f>(Zestaw_6[[#This Row],[Nominalny Czas Pracy]]-Zestaw_6[[#This Row],[Czas Naprawy]])/(Zestaw_6[[#This Row],[Ilosc Awarii]]+1)</f>
        <v>1.5310000000000001</v>
      </c>
      <c r="R589">
        <f>Zestaw_6[[#This Row],[MTTR]]+Zestaw_6[[#This Row],[MTTF]]</f>
        <v>2.4000000000000004</v>
      </c>
      <c r="S589">
        <f>(Zestaw_6[[#This Row],[Nominalny Czas Pracy]]-Zestaw_6[[#This Row],[Czas Naprawy]])/Zestaw_6[[#This Row],[Nominalny Czas Pracy]]</f>
        <v>0.63791666666666669</v>
      </c>
      <c r="T589">
        <f>($AA$3*Zestaw_6[[#This Row],[Rzeczywista Ilosc Produkcji]])/(Zestaw_6[[#This Row],[Rzeczywisty Czas Pracy]]+1)</f>
        <v>0.5578786020846106</v>
      </c>
      <c r="U589">
        <f>(Zestaw_6[[#This Row],[Rzeczywista Ilosc Produkcji]]-Zestaw_6[[#This Row],[Ilość defektów]])/(Zestaw_6[[#This Row],[Rzeczywista Ilosc Produkcji]]+1)</f>
        <v>0.94593406593406593</v>
      </c>
      <c r="V589">
        <f>Zestaw_6[[#This Row],[D]]*Zestaw_6[[#This Row],[E]]*Zestaw_6[[#This Row],[J]]</f>
        <v>0.33663907048193986</v>
      </c>
    </row>
    <row r="590" spans="1:22" x14ac:dyDescent="0.25">
      <c r="A590" t="s">
        <v>14</v>
      </c>
      <c r="B590" s="1">
        <v>44323</v>
      </c>
      <c r="C590">
        <v>2021</v>
      </c>
      <c r="D590">
        <v>5</v>
      </c>
      <c r="E590">
        <v>18</v>
      </c>
      <c r="F590">
        <v>24</v>
      </c>
      <c r="G590">
        <v>1000</v>
      </c>
      <c r="H590">
        <v>24000</v>
      </c>
      <c r="I590">
        <v>10.23</v>
      </c>
      <c r="J590">
        <v>10233</v>
      </c>
      <c r="K590">
        <v>10233</v>
      </c>
      <c r="L590">
        <v>8410</v>
      </c>
      <c r="M590">
        <v>13</v>
      </c>
      <c r="N590">
        <v>13.77</v>
      </c>
      <c r="O590">
        <f>Zestaw_6[[#This Row],[Rzeczywista Ilosc Produkcji]]-Zestaw_6[[#This Row],[Ilosc Produktow Prawidlowych]]</f>
        <v>1823</v>
      </c>
      <c r="P590">
        <f>Zestaw_6[[#This Row],[Czas Naprawy]]/(Zestaw_6[[#This Row],[Ilosc Awarii]]+1)</f>
        <v>0.98357142857142854</v>
      </c>
      <c r="Q590">
        <f>(Zestaw_6[[#This Row],[Nominalny Czas Pracy]]-Zestaw_6[[#This Row],[Czas Naprawy]])/(Zestaw_6[[#This Row],[Ilosc Awarii]]+1)</f>
        <v>0.73071428571428576</v>
      </c>
      <c r="R590">
        <f>Zestaw_6[[#This Row],[MTTR]]+Zestaw_6[[#This Row],[MTTF]]</f>
        <v>1.7142857142857144</v>
      </c>
      <c r="S590">
        <f>(Zestaw_6[[#This Row],[Nominalny Czas Pracy]]-Zestaw_6[[#This Row],[Czas Naprawy]])/Zestaw_6[[#This Row],[Nominalny Czas Pracy]]</f>
        <v>0.42625000000000002</v>
      </c>
      <c r="T590">
        <f>($AA$3*Zestaw_6[[#This Row],[Rzeczywista Ilosc Produkcji]])/(Zestaw_6[[#This Row],[Rzeczywisty Czas Pracy]]+1)</f>
        <v>0.91121994657168304</v>
      </c>
      <c r="U590">
        <f>(Zestaw_6[[#This Row],[Rzeczywista Ilosc Produkcji]]-Zestaw_6[[#This Row],[Ilość defektów]])/(Zestaw_6[[#This Row],[Rzeczywista Ilosc Produkcji]]+1)</f>
        <v>0.82177056869259335</v>
      </c>
      <c r="V590">
        <f>Zestaw_6[[#This Row],[D]]*Zestaw_6[[#This Row],[E]]*Zestaw_6[[#This Row],[J]]</f>
        <v>0.31918185398887761</v>
      </c>
    </row>
    <row r="591" spans="1:22" x14ac:dyDescent="0.25">
      <c r="A591" t="s">
        <v>14</v>
      </c>
      <c r="B591" s="1">
        <v>44326</v>
      </c>
      <c r="C591">
        <v>2021</v>
      </c>
      <c r="D591">
        <v>5</v>
      </c>
      <c r="E591">
        <v>19</v>
      </c>
      <c r="F591">
        <v>24</v>
      </c>
      <c r="G591">
        <v>1000</v>
      </c>
      <c r="H591">
        <v>24000</v>
      </c>
      <c r="I591">
        <v>13.69</v>
      </c>
      <c r="J591">
        <v>13693</v>
      </c>
      <c r="K591">
        <v>8204</v>
      </c>
      <c r="L591">
        <v>7886</v>
      </c>
      <c r="M591">
        <v>10</v>
      </c>
      <c r="N591">
        <v>10.31</v>
      </c>
      <c r="O591">
        <f>Zestaw_6[[#This Row],[Rzeczywista Ilosc Produkcji]]-Zestaw_6[[#This Row],[Ilosc Produktow Prawidlowych]]</f>
        <v>318</v>
      </c>
      <c r="P591">
        <f>Zestaw_6[[#This Row],[Czas Naprawy]]/(Zestaw_6[[#This Row],[Ilosc Awarii]]+1)</f>
        <v>0.93727272727272737</v>
      </c>
      <c r="Q591">
        <f>(Zestaw_6[[#This Row],[Nominalny Czas Pracy]]-Zestaw_6[[#This Row],[Czas Naprawy]])/(Zestaw_6[[#This Row],[Ilosc Awarii]]+1)</f>
        <v>1.2445454545454544</v>
      </c>
      <c r="R591">
        <f>Zestaw_6[[#This Row],[MTTR]]+Zestaw_6[[#This Row],[MTTF]]</f>
        <v>2.1818181818181817</v>
      </c>
      <c r="S591">
        <f>(Zestaw_6[[#This Row],[Nominalny Czas Pracy]]-Zestaw_6[[#This Row],[Czas Naprawy]])/Zestaw_6[[#This Row],[Nominalny Czas Pracy]]</f>
        <v>0.57041666666666668</v>
      </c>
      <c r="T591">
        <f>($AA$3*Zestaw_6[[#This Row],[Rzeczywista Ilosc Produkcji]])/(Zestaw_6[[#This Row],[Rzeczywisty Czas Pracy]]+1)</f>
        <v>0.55847515316541874</v>
      </c>
      <c r="U591">
        <f>(Zestaw_6[[#This Row],[Rzeczywista Ilosc Produkcji]]-Zestaw_6[[#This Row],[Ilość defektów]])/(Zestaw_6[[#This Row],[Rzeczywista Ilosc Produkcji]]+1)</f>
        <v>0.96112126751980498</v>
      </c>
      <c r="V591">
        <f>Zestaw_6[[#This Row],[D]]*Zestaw_6[[#This Row],[E]]*Zestaw_6[[#This Row],[J]]</f>
        <v>0.30617818881849235</v>
      </c>
    </row>
    <row r="592" spans="1:22" x14ac:dyDescent="0.25">
      <c r="A592" t="s">
        <v>14</v>
      </c>
      <c r="B592" s="1">
        <v>44327</v>
      </c>
      <c r="C592">
        <v>2021</v>
      </c>
      <c r="D592">
        <v>5</v>
      </c>
      <c r="E592">
        <v>19</v>
      </c>
      <c r="F592">
        <v>24</v>
      </c>
      <c r="G592">
        <v>1000</v>
      </c>
      <c r="H592">
        <v>24000</v>
      </c>
      <c r="I592">
        <v>10.69</v>
      </c>
      <c r="J592">
        <v>10694</v>
      </c>
      <c r="K592">
        <v>0</v>
      </c>
      <c r="L592">
        <v>0</v>
      </c>
      <c r="M592">
        <v>14</v>
      </c>
      <c r="N592">
        <v>13.31</v>
      </c>
      <c r="O592">
        <f>Zestaw_6[[#This Row],[Rzeczywista Ilosc Produkcji]]-Zestaw_6[[#This Row],[Ilosc Produktow Prawidlowych]]</f>
        <v>0</v>
      </c>
      <c r="P592">
        <f>Zestaw_6[[#This Row],[Czas Naprawy]]/(Zestaw_6[[#This Row],[Ilosc Awarii]]+1)</f>
        <v>0.88733333333333342</v>
      </c>
      <c r="Q592">
        <f>(Zestaw_6[[#This Row],[Nominalny Czas Pracy]]-Zestaw_6[[#This Row],[Czas Naprawy]])/(Zestaw_6[[#This Row],[Ilosc Awarii]]+1)</f>
        <v>0.71266666666666667</v>
      </c>
      <c r="R592">
        <f>Zestaw_6[[#This Row],[MTTR]]+Zestaw_6[[#This Row],[MTTF]]</f>
        <v>1.6</v>
      </c>
      <c r="S592">
        <f>(Zestaw_6[[#This Row],[Nominalny Czas Pracy]]-Zestaw_6[[#This Row],[Czas Naprawy]])/Zestaw_6[[#This Row],[Nominalny Czas Pracy]]</f>
        <v>0.44541666666666663</v>
      </c>
      <c r="T592">
        <f>($AA$3*Zestaw_6[[#This Row],[Rzeczywista Ilosc Produkcji]])/(Zestaw_6[[#This Row],[Rzeczywisty Czas Pracy]]+1)</f>
        <v>0</v>
      </c>
      <c r="U592">
        <f>(Zestaw_6[[#This Row],[Rzeczywista Ilosc Produkcji]]-Zestaw_6[[#This Row],[Ilość defektów]])/(Zestaw_6[[#This Row],[Rzeczywista Ilosc Produkcji]]+1)</f>
        <v>0</v>
      </c>
      <c r="V592">
        <f>Zestaw_6[[#This Row],[D]]*Zestaw_6[[#This Row],[E]]*Zestaw_6[[#This Row],[J]]</f>
        <v>0</v>
      </c>
    </row>
    <row r="593" spans="1:22" x14ac:dyDescent="0.25">
      <c r="A593" t="s">
        <v>14</v>
      </c>
      <c r="B593" s="1">
        <v>44328</v>
      </c>
      <c r="C593">
        <v>2021</v>
      </c>
      <c r="D593">
        <v>5</v>
      </c>
      <c r="E593">
        <v>19</v>
      </c>
      <c r="F593">
        <v>24</v>
      </c>
      <c r="G593">
        <v>1000</v>
      </c>
      <c r="H593">
        <v>24000</v>
      </c>
      <c r="I593">
        <v>14.44</v>
      </c>
      <c r="J593">
        <v>14436</v>
      </c>
      <c r="K593">
        <v>7747</v>
      </c>
      <c r="L593">
        <v>7714</v>
      </c>
      <c r="M593">
        <v>9</v>
      </c>
      <c r="N593">
        <v>9.56</v>
      </c>
      <c r="O593">
        <f>Zestaw_6[[#This Row],[Rzeczywista Ilosc Produkcji]]-Zestaw_6[[#This Row],[Ilosc Produktow Prawidlowych]]</f>
        <v>33</v>
      </c>
      <c r="P593">
        <f>Zestaw_6[[#This Row],[Czas Naprawy]]/(Zestaw_6[[#This Row],[Ilosc Awarii]]+1)</f>
        <v>0.95600000000000007</v>
      </c>
      <c r="Q593">
        <f>(Zestaw_6[[#This Row],[Nominalny Czas Pracy]]-Zestaw_6[[#This Row],[Czas Naprawy]])/(Zestaw_6[[#This Row],[Ilosc Awarii]]+1)</f>
        <v>1.444</v>
      </c>
      <c r="R593">
        <f>Zestaw_6[[#This Row],[MTTR]]+Zestaw_6[[#This Row],[MTTF]]</f>
        <v>2.4</v>
      </c>
      <c r="S593">
        <f>(Zestaw_6[[#This Row],[Nominalny Czas Pracy]]-Zestaw_6[[#This Row],[Czas Naprawy]])/Zestaw_6[[#This Row],[Nominalny Czas Pracy]]</f>
        <v>0.60166666666666668</v>
      </c>
      <c r="T593">
        <f>($AA$3*Zestaw_6[[#This Row],[Rzeczywista Ilosc Produkcji]])/(Zestaw_6[[#This Row],[Rzeczywisty Czas Pracy]]+1)</f>
        <v>0.50174870466321242</v>
      </c>
      <c r="U593">
        <f>(Zestaw_6[[#This Row],[Rzeczywista Ilosc Produkcji]]-Zestaw_6[[#This Row],[Ilość defektów]])/(Zestaw_6[[#This Row],[Rzeczywista Ilosc Produkcji]]+1)</f>
        <v>0.99561177077955598</v>
      </c>
      <c r="V593">
        <f>Zestaw_6[[#This Row],[D]]*Zestaw_6[[#This Row],[E]]*Zestaw_6[[#This Row],[J]]</f>
        <v>0.30056072799554712</v>
      </c>
    </row>
    <row r="594" spans="1:22" x14ac:dyDescent="0.25">
      <c r="A594" t="s">
        <v>14</v>
      </c>
      <c r="B594" s="1">
        <v>44329</v>
      </c>
      <c r="C594">
        <v>2021</v>
      </c>
      <c r="D594">
        <v>5</v>
      </c>
      <c r="E594">
        <v>19</v>
      </c>
      <c r="F594">
        <v>24</v>
      </c>
      <c r="G594">
        <v>1000</v>
      </c>
      <c r="H594">
        <v>24000</v>
      </c>
      <c r="I594">
        <v>18.59</v>
      </c>
      <c r="J594">
        <v>18589</v>
      </c>
      <c r="K594">
        <v>12265</v>
      </c>
      <c r="L594">
        <v>10023</v>
      </c>
      <c r="M594">
        <v>6</v>
      </c>
      <c r="N594">
        <v>5.41</v>
      </c>
      <c r="O594">
        <f>Zestaw_6[[#This Row],[Rzeczywista Ilosc Produkcji]]-Zestaw_6[[#This Row],[Ilosc Produktow Prawidlowych]]</f>
        <v>2242</v>
      </c>
      <c r="P594">
        <f>Zestaw_6[[#This Row],[Czas Naprawy]]/(Zestaw_6[[#This Row],[Ilosc Awarii]]+1)</f>
        <v>0.77285714285714291</v>
      </c>
      <c r="Q594">
        <f>(Zestaw_6[[#This Row],[Nominalny Czas Pracy]]-Zestaw_6[[#This Row],[Czas Naprawy]])/(Zestaw_6[[#This Row],[Ilosc Awarii]]+1)</f>
        <v>2.6557142857142857</v>
      </c>
      <c r="R594">
        <f>Zestaw_6[[#This Row],[MTTR]]+Zestaw_6[[#This Row],[MTTF]]</f>
        <v>3.4285714285714288</v>
      </c>
      <c r="S594">
        <f>(Zestaw_6[[#This Row],[Nominalny Czas Pracy]]-Zestaw_6[[#This Row],[Czas Naprawy]])/Zestaw_6[[#This Row],[Nominalny Czas Pracy]]</f>
        <v>0.77458333333333329</v>
      </c>
      <c r="T594">
        <f>($AA$3*Zestaw_6[[#This Row],[Rzeczywista Ilosc Produkcji]])/(Zestaw_6[[#This Row],[Rzeczywisty Czas Pracy]]+1)</f>
        <v>0.62608473711077084</v>
      </c>
      <c r="U594">
        <f>(Zestaw_6[[#This Row],[Rzeczywista Ilosc Produkcji]]-Zestaw_6[[#This Row],[Ilość defektów]])/(Zestaw_6[[#This Row],[Rzeczywista Ilosc Produkcji]]+1)</f>
        <v>0.81713680091309315</v>
      </c>
      <c r="V594">
        <f>Zestaw_6[[#This Row],[D]]*Zestaw_6[[#This Row],[E]]*Zestaw_6[[#This Row],[J]]</f>
        <v>0.39627441600066154</v>
      </c>
    </row>
    <row r="595" spans="1:22" x14ac:dyDescent="0.25">
      <c r="A595" t="s">
        <v>14</v>
      </c>
      <c r="B595" s="1">
        <v>44330</v>
      </c>
      <c r="C595">
        <v>2021</v>
      </c>
      <c r="D595">
        <v>5</v>
      </c>
      <c r="E595">
        <v>19</v>
      </c>
      <c r="F595">
        <v>24</v>
      </c>
      <c r="G595">
        <v>1000</v>
      </c>
      <c r="H595">
        <v>24000</v>
      </c>
      <c r="I595">
        <v>16.21</v>
      </c>
      <c r="J595">
        <v>16213</v>
      </c>
      <c r="K595">
        <v>10023</v>
      </c>
      <c r="L595">
        <v>8630</v>
      </c>
      <c r="M595">
        <v>8</v>
      </c>
      <c r="N595">
        <v>7.79</v>
      </c>
      <c r="O595">
        <f>Zestaw_6[[#This Row],[Rzeczywista Ilosc Produkcji]]-Zestaw_6[[#This Row],[Ilosc Produktow Prawidlowych]]</f>
        <v>1393</v>
      </c>
      <c r="P595">
        <f>Zestaw_6[[#This Row],[Czas Naprawy]]/(Zestaw_6[[#This Row],[Ilosc Awarii]]+1)</f>
        <v>0.86555555555555552</v>
      </c>
      <c r="Q595">
        <f>(Zestaw_6[[#This Row],[Nominalny Czas Pracy]]-Zestaw_6[[#This Row],[Czas Naprawy]])/(Zestaw_6[[#This Row],[Ilosc Awarii]]+1)</f>
        <v>1.8011111111111111</v>
      </c>
      <c r="R595">
        <f>Zestaw_6[[#This Row],[MTTR]]+Zestaw_6[[#This Row],[MTTF]]</f>
        <v>2.6666666666666665</v>
      </c>
      <c r="S595">
        <f>(Zestaw_6[[#This Row],[Nominalny Czas Pracy]]-Zestaw_6[[#This Row],[Czas Naprawy]])/Zestaw_6[[#This Row],[Nominalny Czas Pracy]]</f>
        <v>0.67541666666666667</v>
      </c>
      <c r="T595">
        <f>($AA$3*Zestaw_6[[#This Row],[Rzeczywista Ilosc Produkcji]])/(Zestaw_6[[#This Row],[Rzeczywisty Czas Pracy]]+1)</f>
        <v>0.58239395700174312</v>
      </c>
      <c r="U595">
        <f>(Zestaw_6[[#This Row],[Rzeczywista Ilosc Produkcji]]-Zestaw_6[[#This Row],[Ilość defektów]])/(Zestaw_6[[#This Row],[Rzeczywista Ilosc Produkcji]]+1)</f>
        <v>0.8609337589784517</v>
      </c>
      <c r="V595">
        <f>Zestaw_6[[#This Row],[D]]*Zestaw_6[[#This Row],[E]]*Zestaw_6[[#This Row],[J]]</f>
        <v>0.33865568531804896</v>
      </c>
    </row>
    <row r="596" spans="1:22" x14ac:dyDescent="0.25">
      <c r="A596" t="s">
        <v>14</v>
      </c>
      <c r="B596" s="1">
        <v>44333</v>
      </c>
      <c r="C596">
        <v>2021</v>
      </c>
      <c r="D596">
        <v>5</v>
      </c>
      <c r="E596">
        <v>20</v>
      </c>
      <c r="F596">
        <v>24</v>
      </c>
      <c r="G596">
        <v>1000</v>
      </c>
      <c r="H596">
        <v>24000</v>
      </c>
      <c r="I596">
        <v>14.88</v>
      </c>
      <c r="J596">
        <v>14884</v>
      </c>
      <c r="K596">
        <v>9432</v>
      </c>
      <c r="L596">
        <v>8975</v>
      </c>
      <c r="M596">
        <v>9</v>
      </c>
      <c r="N596">
        <v>9.1199999999999992</v>
      </c>
      <c r="O596">
        <f>Zestaw_6[[#This Row],[Rzeczywista Ilosc Produkcji]]-Zestaw_6[[#This Row],[Ilosc Produktow Prawidlowych]]</f>
        <v>457</v>
      </c>
      <c r="P596">
        <f>Zestaw_6[[#This Row],[Czas Naprawy]]/(Zestaw_6[[#This Row],[Ilosc Awarii]]+1)</f>
        <v>0.91199999999999992</v>
      </c>
      <c r="Q596">
        <f>(Zestaw_6[[#This Row],[Nominalny Czas Pracy]]-Zestaw_6[[#This Row],[Czas Naprawy]])/(Zestaw_6[[#This Row],[Ilosc Awarii]]+1)</f>
        <v>1.488</v>
      </c>
      <c r="R596">
        <f>Zestaw_6[[#This Row],[MTTR]]+Zestaw_6[[#This Row],[MTTF]]</f>
        <v>2.4</v>
      </c>
      <c r="S596">
        <f>(Zestaw_6[[#This Row],[Nominalny Czas Pracy]]-Zestaw_6[[#This Row],[Czas Naprawy]])/Zestaw_6[[#This Row],[Nominalny Czas Pracy]]</f>
        <v>0.62</v>
      </c>
      <c r="T596">
        <f>($AA$3*Zestaw_6[[#This Row],[Rzeczywista Ilosc Produkcji]])/(Zestaw_6[[#This Row],[Rzeczywisty Czas Pracy]]+1)</f>
        <v>0.59395465994962215</v>
      </c>
      <c r="U596">
        <f>(Zestaw_6[[#This Row],[Rzeczywista Ilosc Produkcji]]-Zestaw_6[[#This Row],[Ilość defektów]])/(Zestaw_6[[#This Row],[Rzeczywista Ilosc Produkcji]]+1)</f>
        <v>0.95144704759885512</v>
      </c>
      <c r="V596">
        <f>Zestaw_6[[#This Row],[D]]*Zestaw_6[[#This Row],[E]]*Zestaw_6[[#This Row],[J]]</f>
        <v>0.35037217272232296</v>
      </c>
    </row>
    <row r="597" spans="1:22" x14ac:dyDescent="0.25">
      <c r="A597" t="s">
        <v>14</v>
      </c>
      <c r="B597" s="1">
        <v>44334</v>
      </c>
      <c r="C597">
        <v>2021</v>
      </c>
      <c r="D597">
        <v>5</v>
      </c>
      <c r="E597">
        <v>20</v>
      </c>
      <c r="F597">
        <v>24</v>
      </c>
      <c r="G597">
        <v>1000</v>
      </c>
      <c r="H597">
        <v>24000</v>
      </c>
      <c r="I597">
        <v>24</v>
      </c>
      <c r="J597">
        <v>24000</v>
      </c>
      <c r="K597">
        <v>17661</v>
      </c>
      <c r="L597">
        <v>16693</v>
      </c>
      <c r="M597">
        <v>0</v>
      </c>
      <c r="N597">
        <v>0</v>
      </c>
      <c r="O597">
        <f>Zestaw_6[[#This Row],[Rzeczywista Ilosc Produkcji]]-Zestaw_6[[#This Row],[Ilosc Produktow Prawidlowych]]</f>
        <v>968</v>
      </c>
      <c r="P597">
        <f>Zestaw_6[[#This Row],[Czas Naprawy]]/(Zestaw_6[[#This Row],[Ilosc Awarii]]+1)</f>
        <v>0</v>
      </c>
      <c r="Q597">
        <f>(Zestaw_6[[#This Row],[Nominalny Czas Pracy]]-Zestaw_6[[#This Row],[Czas Naprawy]])/(Zestaw_6[[#This Row],[Ilosc Awarii]]+1)</f>
        <v>24</v>
      </c>
      <c r="R597">
        <f>Zestaw_6[[#This Row],[MTTR]]+Zestaw_6[[#This Row],[MTTF]]</f>
        <v>24</v>
      </c>
      <c r="S597">
        <f>(Zestaw_6[[#This Row],[Nominalny Czas Pracy]]-Zestaw_6[[#This Row],[Czas Naprawy]])/Zestaw_6[[#This Row],[Nominalny Czas Pracy]]</f>
        <v>1</v>
      </c>
      <c r="T597">
        <f>($AA$3*Zestaw_6[[#This Row],[Rzeczywista Ilosc Produkcji]])/(Zestaw_6[[#This Row],[Rzeczywisty Czas Pracy]]+1)</f>
        <v>0.70644000000000007</v>
      </c>
      <c r="U597">
        <f>(Zestaw_6[[#This Row],[Rzeczywista Ilosc Produkcji]]-Zestaw_6[[#This Row],[Ilość defektów]])/(Zestaw_6[[#This Row],[Rzeczywista Ilosc Produkcji]]+1)</f>
        <v>0.94513645113803646</v>
      </c>
      <c r="V597">
        <f>Zestaw_6[[#This Row],[D]]*Zestaw_6[[#This Row],[E]]*Zestaw_6[[#This Row],[J]]</f>
        <v>0.66768219454195454</v>
      </c>
    </row>
    <row r="598" spans="1:22" x14ac:dyDescent="0.25">
      <c r="A598" t="s">
        <v>14</v>
      </c>
      <c r="B598" s="1">
        <v>44335</v>
      </c>
      <c r="C598">
        <v>2021</v>
      </c>
      <c r="D598">
        <v>5</v>
      </c>
      <c r="E598">
        <v>20</v>
      </c>
      <c r="F598">
        <v>24</v>
      </c>
      <c r="G598">
        <v>1000</v>
      </c>
      <c r="H598">
        <v>24000</v>
      </c>
      <c r="I598">
        <v>10.98</v>
      </c>
      <c r="J598">
        <v>10982</v>
      </c>
      <c r="K598">
        <v>0</v>
      </c>
      <c r="L598">
        <v>0</v>
      </c>
      <c r="M598">
        <v>13</v>
      </c>
      <c r="N598">
        <v>13.02</v>
      </c>
      <c r="O598">
        <f>Zestaw_6[[#This Row],[Rzeczywista Ilosc Produkcji]]-Zestaw_6[[#This Row],[Ilosc Produktow Prawidlowych]]</f>
        <v>0</v>
      </c>
      <c r="P598">
        <f>Zestaw_6[[#This Row],[Czas Naprawy]]/(Zestaw_6[[#This Row],[Ilosc Awarii]]+1)</f>
        <v>0.92999999999999994</v>
      </c>
      <c r="Q598">
        <f>(Zestaw_6[[#This Row],[Nominalny Czas Pracy]]-Zestaw_6[[#This Row],[Czas Naprawy]])/(Zestaw_6[[#This Row],[Ilosc Awarii]]+1)</f>
        <v>0.78428571428571436</v>
      </c>
      <c r="R598">
        <f>Zestaw_6[[#This Row],[MTTR]]+Zestaw_6[[#This Row],[MTTF]]</f>
        <v>1.7142857142857144</v>
      </c>
      <c r="S598">
        <f>(Zestaw_6[[#This Row],[Nominalny Czas Pracy]]-Zestaw_6[[#This Row],[Czas Naprawy]])/Zestaw_6[[#This Row],[Nominalny Czas Pracy]]</f>
        <v>0.45750000000000002</v>
      </c>
      <c r="T598">
        <f>($AA$3*Zestaw_6[[#This Row],[Rzeczywista Ilosc Produkcji]])/(Zestaw_6[[#This Row],[Rzeczywisty Czas Pracy]]+1)</f>
        <v>0</v>
      </c>
      <c r="U598">
        <f>(Zestaw_6[[#This Row],[Rzeczywista Ilosc Produkcji]]-Zestaw_6[[#This Row],[Ilość defektów]])/(Zestaw_6[[#This Row],[Rzeczywista Ilosc Produkcji]]+1)</f>
        <v>0</v>
      </c>
      <c r="V598">
        <f>Zestaw_6[[#This Row],[D]]*Zestaw_6[[#This Row],[E]]*Zestaw_6[[#This Row],[J]]</f>
        <v>0</v>
      </c>
    </row>
    <row r="599" spans="1:22" x14ac:dyDescent="0.25">
      <c r="A599" t="s">
        <v>14</v>
      </c>
      <c r="B599" s="1">
        <v>44336</v>
      </c>
      <c r="C599">
        <v>2021</v>
      </c>
      <c r="D599">
        <v>5</v>
      </c>
      <c r="E599">
        <v>20</v>
      </c>
      <c r="F599">
        <v>24</v>
      </c>
      <c r="G599">
        <v>1000</v>
      </c>
      <c r="H599">
        <v>24000</v>
      </c>
      <c r="I599">
        <v>18.059999999999999</v>
      </c>
      <c r="J599">
        <v>18061</v>
      </c>
      <c r="K599">
        <v>9499</v>
      </c>
      <c r="L599">
        <v>7652</v>
      </c>
      <c r="M599">
        <v>6</v>
      </c>
      <c r="N599">
        <v>5.94</v>
      </c>
      <c r="O599">
        <f>Zestaw_6[[#This Row],[Rzeczywista Ilosc Produkcji]]-Zestaw_6[[#This Row],[Ilosc Produktow Prawidlowych]]</f>
        <v>1847</v>
      </c>
      <c r="P599">
        <f>Zestaw_6[[#This Row],[Czas Naprawy]]/(Zestaw_6[[#This Row],[Ilosc Awarii]]+1)</f>
        <v>0.84857142857142864</v>
      </c>
      <c r="Q599">
        <f>(Zestaw_6[[#This Row],[Nominalny Czas Pracy]]-Zestaw_6[[#This Row],[Czas Naprawy]])/(Zestaw_6[[#This Row],[Ilosc Awarii]]+1)</f>
        <v>2.5799999999999996</v>
      </c>
      <c r="R599">
        <f>Zestaw_6[[#This Row],[MTTR]]+Zestaw_6[[#This Row],[MTTF]]</f>
        <v>3.4285714285714284</v>
      </c>
      <c r="S599">
        <f>(Zestaw_6[[#This Row],[Nominalny Czas Pracy]]-Zestaw_6[[#This Row],[Czas Naprawy]])/Zestaw_6[[#This Row],[Nominalny Czas Pracy]]</f>
        <v>0.75249999999999995</v>
      </c>
      <c r="T599">
        <f>($AA$3*Zestaw_6[[#This Row],[Rzeczywista Ilosc Produkcji]])/(Zestaw_6[[#This Row],[Rzeczywisty Czas Pracy]]+1)</f>
        <v>0.498373557187828</v>
      </c>
      <c r="U599">
        <f>(Zestaw_6[[#This Row],[Rzeczywista Ilosc Produkcji]]-Zestaw_6[[#This Row],[Ilość defektów]])/(Zestaw_6[[#This Row],[Rzeczywista Ilosc Produkcji]]+1)</f>
        <v>0.80547368421052634</v>
      </c>
      <c r="V599">
        <f>Zestaw_6[[#This Row],[D]]*Zestaw_6[[#This Row],[E]]*Zestaw_6[[#This Row],[J]]</f>
        <v>0.30207365587894192</v>
      </c>
    </row>
    <row r="600" spans="1:22" x14ac:dyDescent="0.25">
      <c r="A600" t="s">
        <v>14</v>
      </c>
      <c r="B600" s="1">
        <v>44337</v>
      </c>
      <c r="C600">
        <v>2021</v>
      </c>
      <c r="D600">
        <v>5</v>
      </c>
      <c r="E600">
        <v>20</v>
      </c>
      <c r="F600">
        <v>24</v>
      </c>
      <c r="G600">
        <v>1000</v>
      </c>
      <c r="H600">
        <v>24000</v>
      </c>
      <c r="I600">
        <v>24</v>
      </c>
      <c r="J600">
        <v>24000</v>
      </c>
      <c r="K600">
        <v>16497</v>
      </c>
      <c r="L600">
        <v>16378</v>
      </c>
      <c r="M600">
        <v>0</v>
      </c>
      <c r="N600">
        <v>0</v>
      </c>
      <c r="O600">
        <f>Zestaw_6[[#This Row],[Rzeczywista Ilosc Produkcji]]-Zestaw_6[[#This Row],[Ilosc Produktow Prawidlowych]]</f>
        <v>119</v>
      </c>
      <c r="P600">
        <f>Zestaw_6[[#This Row],[Czas Naprawy]]/(Zestaw_6[[#This Row],[Ilosc Awarii]]+1)</f>
        <v>0</v>
      </c>
      <c r="Q600">
        <f>(Zestaw_6[[#This Row],[Nominalny Czas Pracy]]-Zestaw_6[[#This Row],[Czas Naprawy]])/(Zestaw_6[[#This Row],[Ilosc Awarii]]+1)</f>
        <v>24</v>
      </c>
      <c r="R600">
        <f>Zestaw_6[[#This Row],[MTTR]]+Zestaw_6[[#This Row],[MTTF]]</f>
        <v>24</v>
      </c>
      <c r="S600">
        <f>(Zestaw_6[[#This Row],[Nominalny Czas Pracy]]-Zestaw_6[[#This Row],[Czas Naprawy]])/Zestaw_6[[#This Row],[Nominalny Czas Pracy]]</f>
        <v>1</v>
      </c>
      <c r="T600">
        <f>($AA$3*Zestaw_6[[#This Row],[Rzeczywista Ilosc Produkcji]])/(Zestaw_6[[#This Row],[Rzeczywisty Czas Pracy]]+1)</f>
        <v>0.65988000000000002</v>
      </c>
      <c r="U600">
        <f>(Zestaw_6[[#This Row],[Rzeczywista Ilosc Produkcji]]-Zestaw_6[[#This Row],[Ilość defektów]])/(Zestaw_6[[#This Row],[Rzeczywista Ilosc Produkcji]]+1)</f>
        <v>0.99272639107770644</v>
      </c>
      <c r="V600">
        <f>Zestaw_6[[#This Row],[D]]*Zestaw_6[[#This Row],[E]]*Zestaw_6[[#This Row],[J]]</f>
        <v>0.65508029094435694</v>
      </c>
    </row>
    <row r="601" spans="1:22" x14ac:dyDescent="0.25">
      <c r="A601" t="s">
        <v>14</v>
      </c>
      <c r="B601" s="1">
        <v>44340</v>
      </c>
      <c r="C601">
        <v>2021</v>
      </c>
      <c r="D601">
        <v>5</v>
      </c>
      <c r="E601">
        <v>21</v>
      </c>
      <c r="F601">
        <v>24</v>
      </c>
      <c r="G601">
        <v>1000</v>
      </c>
      <c r="H601">
        <v>24000</v>
      </c>
      <c r="I601">
        <v>24</v>
      </c>
      <c r="J601">
        <v>24000</v>
      </c>
      <c r="K601">
        <v>14690</v>
      </c>
      <c r="L601">
        <v>14690</v>
      </c>
      <c r="M601">
        <v>0</v>
      </c>
      <c r="N601">
        <v>0</v>
      </c>
      <c r="O601">
        <f>Zestaw_6[[#This Row],[Rzeczywista Ilosc Produkcji]]-Zestaw_6[[#This Row],[Ilosc Produktow Prawidlowych]]</f>
        <v>0</v>
      </c>
      <c r="P601">
        <f>Zestaw_6[[#This Row],[Czas Naprawy]]/(Zestaw_6[[#This Row],[Ilosc Awarii]]+1)</f>
        <v>0</v>
      </c>
      <c r="Q601">
        <f>(Zestaw_6[[#This Row],[Nominalny Czas Pracy]]-Zestaw_6[[#This Row],[Czas Naprawy]])/(Zestaw_6[[#This Row],[Ilosc Awarii]]+1)</f>
        <v>24</v>
      </c>
      <c r="R601">
        <f>Zestaw_6[[#This Row],[MTTR]]+Zestaw_6[[#This Row],[MTTF]]</f>
        <v>24</v>
      </c>
      <c r="S601">
        <f>(Zestaw_6[[#This Row],[Nominalny Czas Pracy]]-Zestaw_6[[#This Row],[Czas Naprawy]])/Zestaw_6[[#This Row],[Nominalny Czas Pracy]]</f>
        <v>1</v>
      </c>
      <c r="T601">
        <f>($AA$3*Zestaw_6[[#This Row],[Rzeczywista Ilosc Produkcji]])/(Zestaw_6[[#This Row],[Rzeczywisty Czas Pracy]]+1)</f>
        <v>0.58760000000000001</v>
      </c>
      <c r="U601">
        <f>(Zestaw_6[[#This Row],[Rzeczywista Ilosc Produkcji]]-Zestaw_6[[#This Row],[Ilość defektów]])/(Zestaw_6[[#This Row],[Rzeczywista Ilosc Produkcji]]+1)</f>
        <v>0.99993193111428769</v>
      </c>
      <c r="V601">
        <f>Zestaw_6[[#This Row],[D]]*Zestaw_6[[#This Row],[E]]*Zestaw_6[[#This Row],[J]]</f>
        <v>0.58756000272275544</v>
      </c>
    </row>
    <row r="602" spans="1:22" x14ac:dyDescent="0.25">
      <c r="A602" t="s">
        <v>14</v>
      </c>
      <c r="B602" s="1">
        <v>44341</v>
      </c>
      <c r="C602">
        <v>2021</v>
      </c>
      <c r="D602">
        <v>5</v>
      </c>
      <c r="E602">
        <v>21</v>
      </c>
      <c r="F602">
        <v>24</v>
      </c>
      <c r="G602">
        <v>1000</v>
      </c>
      <c r="H602">
        <v>24000</v>
      </c>
      <c r="I602">
        <v>11.36</v>
      </c>
      <c r="J602">
        <v>11364</v>
      </c>
      <c r="K602">
        <v>5858</v>
      </c>
      <c r="L602">
        <v>5560</v>
      </c>
      <c r="M602">
        <v>12</v>
      </c>
      <c r="N602">
        <v>12.64</v>
      </c>
      <c r="O602">
        <f>Zestaw_6[[#This Row],[Rzeczywista Ilosc Produkcji]]-Zestaw_6[[#This Row],[Ilosc Produktow Prawidlowych]]</f>
        <v>298</v>
      </c>
      <c r="P602">
        <f>Zestaw_6[[#This Row],[Czas Naprawy]]/(Zestaw_6[[#This Row],[Ilosc Awarii]]+1)</f>
        <v>0.97230769230769232</v>
      </c>
      <c r="Q602">
        <f>(Zestaw_6[[#This Row],[Nominalny Czas Pracy]]-Zestaw_6[[#This Row],[Czas Naprawy]])/(Zestaw_6[[#This Row],[Ilosc Awarii]]+1)</f>
        <v>0.87384615384615383</v>
      </c>
      <c r="R602">
        <f>Zestaw_6[[#This Row],[MTTR]]+Zestaw_6[[#This Row],[MTTF]]</f>
        <v>1.8461538461538463</v>
      </c>
      <c r="S602">
        <f>(Zestaw_6[[#This Row],[Nominalny Czas Pracy]]-Zestaw_6[[#This Row],[Czas Naprawy]])/Zestaw_6[[#This Row],[Nominalny Czas Pracy]]</f>
        <v>0.47333333333333333</v>
      </c>
      <c r="T602">
        <f>($AA$3*Zestaw_6[[#This Row],[Rzeczywista Ilosc Produkcji]])/(Zestaw_6[[#This Row],[Rzeczywisty Czas Pracy]]+1)</f>
        <v>0.47394822006472498</v>
      </c>
      <c r="U602">
        <f>(Zestaw_6[[#This Row],[Rzeczywista Ilosc Produkcji]]-Zestaw_6[[#This Row],[Ilość defektów]])/(Zestaw_6[[#This Row],[Rzeczywista Ilosc Produkcji]]+1)</f>
        <v>0.94896740058030382</v>
      </c>
      <c r="V602">
        <f>Zestaw_6[[#This Row],[D]]*Zestaw_6[[#This Row],[E]]*Zestaw_6[[#This Row],[J]]</f>
        <v>0.21288706759145568</v>
      </c>
    </row>
    <row r="603" spans="1:22" x14ac:dyDescent="0.25">
      <c r="A603" t="s">
        <v>14</v>
      </c>
      <c r="B603" s="1">
        <v>44342</v>
      </c>
      <c r="C603">
        <v>2021</v>
      </c>
      <c r="D603">
        <v>5</v>
      </c>
      <c r="E603">
        <v>21</v>
      </c>
      <c r="F603">
        <v>24</v>
      </c>
      <c r="G603">
        <v>1000</v>
      </c>
      <c r="H603">
        <v>24000</v>
      </c>
      <c r="I603">
        <v>24</v>
      </c>
      <c r="J603">
        <v>24000</v>
      </c>
      <c r="K603">
        <v>14060</v>
      </c>
      <c r="L603">
        <v>13541</v>
      </c>
      <c r="M603">
        <v>0</v>
      </c>
      <c r="N603">
        <v>0</v>
      </c>
      <c r="O603">
        <f>Zestaw_6[[#This Row],[Rzeczywista Ilosc Produkcji]]-Zestaw_6[[#This Row],[Ilosc Produktow Prawidlowych]]</f>
        <v>519</v>
      </c>
      <c r="P603">
        <f>Zestaw_6[[#This Row],[Czas Naprawy]]/(Zestaw_6[[#This Row],[Ilosc Awarii]]+1)</f>
        <v>0</v>
      </c>
      <c r="Q603">
        <f>(Zestaw_6[[#This Row],[Nominalny Czas Pracy]]-Zestaw_6[[#This Row],[Czas Naprawy]])/(Zestaw_6[[#This Row],[Ilosc Awarii]]+1)</f>
        <v>24</v>
      </c>
      <c r="R603">
        <f>Zestaw_6[[#This Row],[MTTR]]+Zestaw_6[[#This Row],[MTTF]]</f>
        <v>24</v>
      </c>
      <c r="S603">
        <f>(Zestaw_6[[#This Row],[Nominalny Czas Pracy]]-Zestaw_6[[#This Row],[Czas Naprawy]])/Zestaw_6[[#This Row],[Nominalny Czas Pracy]]</f>
        <v>1</v>
      </c>
      <c r="T603">
        <f>($AA$3*Zestaw_6[[#This Row],[Rzeczywista Ilosc Produkcji]])/(Zestaw_6[[#This Row],[Rzeczywisty Czas Pracy]]+1)</f>
        <v>0.56240000000000001</v>
      </c>
      <c r="U603">
        <f>(Zestaw_6[[#This Row],[Rzeczywista Ilosc Produkcji]]-Zestaw_6[[#This Row],[Ilość defektów]])/(Zestaw_6[[#This Row],[Rzeczywista Ilosc Produkcji]]+1)</f>
        <v>0.96301827750515612</v>
      </c>
      <c r="V603">
        <f>Zestaw_6[[#This Row],[D]]*Zestaw_6[[#This Row],[E]]*Zestaw_6[[#This Row],[J]]</f>
        <v>0.54160147926889979</v>
      </c>
    </row>
    <row r="604" spans="1:22" x14ac:dyDescent="0.25">
      <c r="A604" t="s">
        <v>14</v>
      </c>
      <c r="B604" s="1">
        <v>44343</v>
      </c>
      <c r="C604">
        <v>2021</v>
      </c>
      <c r="D604">
        <v>5</v>
      </c>
      <c r="E604">
        <v>21</v>
      </c>
      <c r="F604">
        <v>24</v>
      </c>
      <c r="G604">
        <v>1000</v>
      </c>
      <c r="H604">
        <v>24000</v>
      </c>
      <c r="I604">
        <v>11.77</v>
      </c>
      <c r="J604">
        <v>11768</v>
      </c>
      <c r="K604">
        <v>4724</v>
      </c>
      <c r="L604">
        <v>4724</v>
      </c>
      <c r="M604">
        <v>12</v>
      </c>
      <c r="N604">
        <v>12.23</v>
      </c>
      <c r="O604">
        <f>Zestaw_6[[#This Row],[Rzeczywista Ilosc Produkcji]]-Zestaw_6[[#This Row],[Ilosc Produktow Prawidlowych]]</f>
        <v>0</v>
      </c>
      <c r="P604">
        <f>Zestaw_6[[#This Row],[Czas Naprawy]]/(Zestaw_6[[#This Row],[Ilosc Awarii]]+1)</f>
        <v>0.9407692307692308</v>
      </c>
      <c r="Q604">
        <f>(Zestaw_6[[#This Row],[Nominalny Czas Pracy]]-Zestaw_6[[#This Row],[Czas Naprawy]])/(Zestaw_6[[#This Row],[Ilosc Awarii]]+1)</f>
        <v>0.90538461538461534</v>
      </c>
      <c r="R604">
        <f>Zestaw_6[[#This Row],[MTTR]]+Zestaw_6[[#This Row],[MTTF]]</f>
        <v>1.8461538461538463</v>
      </c>
      <c r="S604">
        <f>(Zestaw_6[[#This Row],[Nominalny Czas Pracy]]-Zestaw_6[[#This Row],[Czas Naprawy]])/Zestaw_6[[#This Row],[Nominalny Czas Pracy]]</f>
        <v>0.49041666666666667</v>
      </c>
      <c r="T604">
        <f>($AA$3*Zestaw_6[[#This Row],[Rzeczywista Ilosc Produkcji]])/(Zestaw_6[[#This Row],[Rzeczywisty Czas Pracy]]+1)</f>
        <v>0.36992952231793269</v>
      </c>
      <c r="U604">
        <f>(Zestaw_6[[#This Row],[Rzeczywista Ilosc Produkcji]]-Zestaw_6[[#This Row],[Ilość defektów]])/(Zestaw_6[[#This Row],[Rzeczywista Ilosc Produkcji]]+1)</f>
        <v>0.99978835978835978</v>
      </c>
      <c r="V604">
        <f>Zestaw_6[[#This Row],[D]]*Zestaw_6[[#This Row],[E]]*Zestaw_6[[#This Row],[J]]</f>
        <v>0.1813812075535281</v>
      </c>
    </row>
    <row r="605" spans="1:22" x14ac:dyDescent="0.25">
      <c r="A605" t="s">
        <v>14</v>
      </c>
      <c r="B605" s="1">
        <v>44344</v>
      </c>
      <c r="C605">
        <v>2021</v>
      </c>
      <c r="D605">
        <v>5</v>
      </c>
      <c r="E605">
        <v>21</v>
      </c>
      <c r="F605">
        <v>24</v>
      </c>
      <c r="G605">
        <v>1000</v>
      </c>
      <c r="H605">
        <v>24000</v>
      </c>
      <c r="I605">
        <v>9.82</v>
      </c>
      <c r="J605">
        <v>9815</v>
      </c>
      <c r="K605">
        <v>7469</v>
      </c>
      <c r="L605">
        <v>7469</v>
      </c>
      <c r="M605">
        <v>14</v>
      </c>
      <c r="N605">
        <v>14.18</v>
      </c>
      <c r="O605">
        <f>Zestaw_6[[#This Row],[Rzeczywista Ilosc Produkcji]]-Zestaw_6[[#This Row],[Ilosc Produktow Prawidlowych]]</f>
        <v>0</v>
      </c>
      <c r="P605">
        <f>Zestaw_6[[#This Row],[Czas Naprawy]]/(Zestaw_6[[#This Row],[Ilosc Awarii]]+1)</f>
        <v>0.94533333333333336</v>
      </c>
      <c r="Q605">
        <f>(Zestaw_6[[#This Row],[Nominalny Czas Pracy]]-Zestaw_6[[#This Row],[Czas Naprawy]])/(Zestaw_6[[#This Row],[Ilosc Awarii]]+1)</f>
        <v>0.65466666666666673</v>
      </c>
      <c r="R605">
        <f>Zestaw_6[[#This Row],[MTTR]]+Zestaw_6[[#This Row],[MTTF]]</f>
        <v>1.6</v>
      </c>
      <c r="S605">
        <f>(Zestaw_6[[#This Row],[Nominalny Czas Pracy]]-Zestaw_6[[#This Row],[Czas Naprawy]])/Zestaw_6[[#This Row],[Nominalny Czas Pracy]]</f>
        <v>0.40916666666666668</v>
      </c>
      <c r="T605">
        <f>($AA$3*Zestaw_6[[#This Row],[Rzeczywista Ilosc Produkcji]])/(Zestaw_6[[#This Row],[Rzeczywisty Czas Pracy]]+1)</f>
        <v>0.69029574861367837</v>
      </c>
      <c r="U605">
        <f>(Zestaw_6[[#This Row],[Rzeczywista Ilosc Produkcji]]-Zestaw_6[[#This Row],[Ilość defektów]])/(Zestaw_6[[#This Row],[Rzeczywista Ilosc Produkcji]]+1)</f>
        <v>0.99986613119143242</v>
      </c>
      <c r="V605">
        <f>Zestaw_6[[#This Row],[D]]*Zestaw_6[[#This Row],[E]]*Zestaw_6[[#This Row],[J]]</f>
        <v>0.28240819976352322</v>
      </c>
    </row>
    <row r="606" spans="1:22" x14ac:dyDescent="0.25">
      <c r="A606" t="s">
        <v>14</v>
      </c>
      <c r="B606" s="1">
        <v>44347</v>
      </c>
      <c r="C606">
        <v>2021</v>
      </c>
      <c r="D606">
        <v>5</v>
      </c>
      <c r="E606">
        <v>22</v>
      </c>
      <c r="F606">
        <v>24</v>
      </c>
      <c r="G606">
        <v>1000</v>
      </c>
      <c r="H606">
        <v>24000</v>
      </c>
      <c r="I606">
        <v>12.46</v>
      </c>
      <c r="J606">
        <v>12464</v>
      </c>
      <c r="K606">
        <v>8512</v>
      </c>
      <c r="L606">
        <v>8512</v>
      </c>
      <c r="M606">
        <v>12</v>
      </c>
      <c r="N606">
        <v>11.54</v>
      </c>
      <c r="O606">
        <f>Zestaw_6[[#This Row],[Rzeczywista Ilosc Produkcji]]-Zestaw_6[[#This Row],[Ilosc Produktow Prawidlowych]]</f>
        <v>0</v>
      </c>
      <c r="P606">
        <f>Zestaw_6[[#This Row],[Czas Naprawy]]/(Zestaw_6[[#This Row],[Ilosc Awarii]]+1)</f>
        <v>0.88769230769230767</v>
      </c>
      <c r="Q606">
        <f>(Zestaw_6[[#This Row],[Nominalny Czas Pracy]]-Zestaw_6[[#This Row],[Czas Naprawy]])/(Zestaw_6[[#This Row],[Ilosc Awarii]]+1)</f>
        <v>0.95846153846153848</v>
      </c>
      <c r="R606">
        <f>Zestaw_6[[#This Row],[MTTR]]+Zestaw_6[[#This Row],[MTTF]]</f>
        <v>1.8461538461538463</v>
      </c>
      <c r="S606">
        <f>(Zestaw_6[[#This Row],[Nominalny Czas Pracy]]-Zestaw_6[[#This Row],[Czas Naprawy]])/Zestaw_6[[#This Row],[Nominalny Czas Pracy]]</f>
        <v>0.51916666666666667</v>
      </c>
      <c r="T606">
        <f>($AA$3*Zestaw_6[[#This Row],[Rzeczywista Ilosc Produkcji]])/(Zestaw_6[[#This Row],[Rzeczywisty Czas Pracy]]+1)</f>
        <v>0.63239227340267457</v>
      </c>
      <c r="U606">
        <f>(Zestaw_6[[#This Row],[Rzeczywista Ilosc Produkcji]]-Zestaw_6[[#This Row],[Ilość defektów]])/(Zestaw_6[[#This Row],[Rzeczywista Ilosc Produkcji]]+1)</f>
        <v>0.99988253259720428</v>
      </c>
      <c r="V606">
        <f>Zestaw_6[[#This Row],[D]]*Zestaw_6[[#This Row],[E]]*Zestaw_6[[#This Row],[J]]</f>
        <v>0.32827842206427638</v>
      </c>
    </row>
    <row r="607" spans="1:22" x14ac:dyDescent="0.25">
      <c r="A607" t="s">
        <v>14</v>
      </c>
      <c r="B607" s="1">
        <v>44348</v>
      </c>
      <c r="C607">
        <v>2021</v>
      </c>
      <c r="D607">
        <v>6</v>
      </c>
      <c r="E607">
        <v>22</v>
      </c>
      <c r="F607">
        <v>24</v>
      </c>
      <c r="G607">
        <v>1000</v>
      </c>
      <c r="H607">
        <v>24000</v>
      </c>
      <c r="I607">
        <v>11.94</v>
      </c>
      <c r="J607">
        <v>11941</v>
      </c>
      <c r="K607">
        <v>9141</v>
      </c>
      <c r="L607">
        <v>9141</v>
      </c>
      <c r="M607">
        <v>12</v>
      </c>
      <c r="N607">
        <v>12.06</v>
      </c>
      <c r="O607">
        <f>Zestaw_6[[#This Row],[Rzeczywista Ilosc Produkcji]]-Zestaw_6[[#This Row],[Ilosc Produktow Prawidlowych]]</f>
        <v>0</v>
      </c>
      <c r="P607">
        <f>Zestaw_6[[#This Row],[Czas Naprawy]]/(Zestaw_6[[#This Row],[Ilosc Awarii]]+1)</f>
        <v>0.9276923076923077</v>
      </c>
      <c r="Q607">
        <f>(Zestaw_6[[#This Row],[Nominalny Czas Pracy]]-Zestaw_6[[#This Row],[Czas Naprawy]])/(Zestaw_6[[#This Row],[Ilosc Awarii]]+1)</f>
        <v>0.91846153846153844</v>
      </c>
      <c r="R607">
        <f>Zestaw_6[[#This Row],[MTTR]]+Zestaw_6[[#This Row],[MTTF]]</f>
        <v>1.8461538461538463</v>
      </c>
      <c r="S607">
        <f>(Zestaw_6[[#This Row],[Nominalny Czas Pracy]]-Zestaw_6[[#This Row],[Czas Naprawy]])/Zestaw_6[[#This Row],[Nominalny Czas Pracy]]</f>
        <v>0.4975</v>
      </c>
      <c r="T607">
        <f>($AA$3*Zestaw_6[[#This Row],[Rzeczywista Ilosc Produkcji]])/(Zestaw_6[[#This Row],[Rzeczywisty Czas Pracy]]+1)</f>
        <v>0.70641421947449767</v>
      </c>
      <c r="U607">
        <f>(Zestaw_6[[#This Row],[Rzeczywista Ilosc Produkcji]]-Zestaw_6[[#This Row],[Ilość defektów]])/(Zestaw_6[[#This Row],[Rzeczywista Ilosc Produkcji]]+1)</f>
        <v>0.99989061474513241</v>
      </c>
      <c r="V607">
        <f>Zestaw_6[[#This Row],[D]]*Zestaw_6[[#This Row],[E]]*Zestaw_6[[#This Row],[J]]</f>
        <v>0.35140263171709152</v>
      </c>
    </row>
    <row r="608" spans="1:22" x14ac:dyDescent="0.25">
      <c r="A608" t="s">
        <v>14</v>
      </c>
      <c r="B608" s="1">
        <v>44349</v>
      </c>
      <c r="C608">
        <v>2021</v>
      </c>
      <c r="D608">
        <v>6</v>
      </c>
      <c r="E608">
        <v>22</v>
      </c>
      <c r="F608">
        <v>24</v>
      </c>
      <c r="G608">
        <v>1000</v>
      </c>
      <c r="H608">
        <v>24000</v>
      </c>
      <c r="I608">
        <v>24</v>
      </c>
      <c r="J608">
        <v>24000</v>
      </c>
      <c r="K608">
        <v>0</v>
      </c>
      <c r="L608">
        <v>0</v>
      </c>
      <c r="M608">
        <v>0</v>
      </c>
      <c r="N608">
        <v>0</v>
      </c>
      <c r="O608">
        <f>Zestaw_6[[#This Row],[Rzeczywista Ilosc Produkcji]]-Zestaw_6[[#This Row],[Ilosc Produktow Prawidlowych]]</f>
        <v>0</v>
      </c>
      <c r="P608">
        <f>Zestaw_6[[#This Row],[Czas Naprawy]]/(Zestaw_6[[#This Row],[Ilosc Awarii]]+1)</f>
        <v>0</v>
      </c>
      <c r="Q608">
        <f>(Zestaw_6[[#This Row],[Nominalny Czas Pracy]]-Zestaw_6[[#This Row],[Czas Naprawy]])/(Zestaw_6[[#This Row],[Ilosc Awarii]]+1)</f>
        <v>24</v>
      </c>
      <c r="R608">
        <f>Zestaw_6[[#This Row],[MTTR]]+Zestaw_6[[#This Row],[MTTF]]</f>
        <v>24</v>
      </c>
      <c r="S608">
        <f>(Zestaw_6[[#This Row],[Nominalny Czas Pracy]]-Zestaw_6[[#This Row],[Czas Naprawy]])/Zestaw_6[[#This Row],[Nominalny Czas Pracy]]</f>
        <v>1</v>
      </c>
      <c r="T608">
        <f>($AA$3*Zestaw_6[[#This Row],[Rzeczywista Ilosc Produkcji]])/(Zestaw_6[[#This Row],[Rzeczywisty Czas Pracy]]+1)</f>
        <v>0</v>
      </c>
      <c r="U608">
        <f>(Zestaw_6[[#This Row],[Rzeczywista Ilosc Produkcji]]-Zestaw_6[[#This Row],[Ilość defektów]])/(Zestaw_6[[#This Row],[Rzeczywista Ilosc Produkcji]]+1)</f>
        <v>0</v>
      </c>
      <c r="V608">
        <f>Zestaw_6[[#This Row],[D]]*Zestaw_6[[#This Row],[E]]*Zestaw_6[[#This Row],[J]]</f>
        <v>0</v>
      </c>
    </row>
    <row r="609" spans="1:22" x14ac:dyDescent="0.25">
      <c r="A609" t="s">
        <v>14</v>
      </c>
      <c r="B609" s="1">
        <v>44351</v>
      </c>
      <c r="C609">
        <v>2021</v>
      </c>
      <c r="D609">
        <v>6</v>
      </c>
      <c r="E609">
        <v>22</v>
      </c>
      <c r="F609">
        <v>24</v>
      </c>
      <c r="G609">
        <v>1000</v>
      </c>
      <c r="H609">
        <v>24000</v>
      </c>
      <c r="I609">
        <v>10.42</v>
      </c>
      <c r="J609">
        <v>10418</v>
      </c>
      <c r="K609">
        <v>6880</v>
      </c>
      <c r="L609">
        <v>5675</v>
      </c>
      <c r="M609">
        <v>13</v>
      </c>
      <c r="N609">
        <v>13.58</v>
      </c>
      <c r="O609">
        <f>Zestaw_6[[#This Row],[Rzeczywista Ilosc Produkcji]]-Zestaw_6[[#This Row],[Ilosc Produktow Prawidlowych]]</f>
        <v>1205</v>
      </c>
      <c r="P609">
        <f>Zestaw_6[[#This Row],[Czas Naprawy]]/(Zestaw_6[[#This Row],[Ilosc Awarii]]+1)</f>
        <v>0.97</v>
      </c>
      <c r="Q609">
        <f>(Zestaw_6[[#This Row],[Nominalny Czas Pracy]]-Zestaw_6[[#This Row],[Czas Naprawy]])/(Zestaw_6[[#This Row],[Ilosc Awarii]]+1)</f>
        <v>0.74428571428571433</v>
      </c>
      <c r="R609">
        <f>Zestaw_6[[#This Row],[MTTR]]+Zestaw_6[[#This Row],[MTTF]]</f>
        <v>1.7142857142857144</v>
      </c>
      <c r="S609">
        <f>(Zestaw_6[[#This Row],[Nominalny Czas Pracy]]-Zestaw_6[[#This Row],[Czas Naprawy]])/Zestaw_6[[#This Row],[Nominalny Czas Pracy]]</f>
        <v>0.43416666666666665</v>
      </c>
      <c r="T609">
        <f>($AA$3*Zestaw_6[[#This Row],[Rzeczywista Ilosc Produkcji]])/(Zestaw_6[[#This Row],[Rzeczywisty Czas Pracy]]+1)</f>
        <v>0.60245183887915932</v>
      </c>
      <c r="U609">
        <f>(Zestaw_6[[#This Row],[Rzeczywista Ilosc Produkcji]]-Zestaw_6[[#This Row],[Ilość defektów]])/(Zestaw_6[[#This Row],[Rzeczywista Ilosc Produkcji]]+1)</f>
        <v>0.82473477692195907</v>
      </c>
      <c r="V609">
        <f>Zestaw_6[[#This Row],[D]]*Zestaw_6[[#This Row],[E]]*Zestaw_6[[#This Row],[J]]</f>
        <v>0.21572134509495211</v>
      </c>
    </row>
    <row r="610" spans="1:22" x14ac:dyDescent="0.25">
      <c r="A610" t="s">
        <v>14</v>
      </c>
      <c r="B610" s="1">
        <v>44354</v>
      </c>
      <c r="C610">
        <v>2021</v>
      </c>
      <c r="D610">
        <v>6</v>
      </c>
      <c r="E610">
        <v>23</v>
      </c>
      <c r="F610">
        <v>24</v>
      </c>
      <c r="G610">
        <v>1000</v>
      </c>
      <c r="H610">
        <v>24000</v>
      </c>
      <c r="I610">
        <v>11.93</v>
      </c>
      <c r="J610">
        <v>11933</v>
      </c>
      <c r="K610">
        <v>4970</v>
      </c>
      <c r="L610">
        <v>4351</v>
      </c>
      <c r="M610">
        <v>12</v>
      </c>
      <c r="N610">
        <v>12.07</v>
      </c>
      <c r="O610">
        <f>Zestaw_6[[#This Row],[Rzeczywista Ilosc Produkcji]]-Zestaw_6[[#This Row],[Ilosc Produktow Prawidlowych]]</f>
        <v>619</v>
      </c>
      <c r="P610">
        <f>Zestaw_6[[#This Row],[Czas Naprawy]]/(Zestaw_6[[#This Row],[Ilosc Awarii]]+1)</f>
        <v>0.92846153846153845</v>
      </c>
      <c r="Q610">
        <f>(Zestaw_6[[#This Row],[Nominalny Czas Pracy]]-Zestaw_6[[#This Row],[Czas Naprawy]])/(Zestaw_6[[#This Row],[Ilosc Awarii]]+1)</f>
        <v>0.9176923076923077</v>
      </c>
      <c r="R610">
        <f>Zestaw_6[[#This Row],[MTTR]]+Zestaw_6[[#This Row],[MTTF]]</f>
        <v>1.8461538461538463</v>
      </c>
      <c r="S610">
        <f>(Zestaw_6[[#This Row],[Nominalny Czas Pracy]]-Zestaw_6[[#This Row],[Czas Naprawy]])/Zestaw_6[[#This Row],[Nominalny Czas Pracy]]</f>
        <v>0.49708333333333332</v>
      </c>
      <c r="T610">
        <f>($AA$3*Zestaw_6[[#This Row],[Rzeczywista Ilosc Produkcji]])/(Zestaw_6[[#This Row],[Rzeczywisty Czas Pracy]]+1)</f>
        <v>0.38437741686001548</v>
      </c>
      <c r="U610">
        <f>(Zestaw_6[[#This Row],[Rzeczywista Ilosc Produkcji]]-Zestaw_6[[#This Row],[Ilość defektów]])/(Zestaw_6[[#This Row],[Rzeczywista Ilosc Produkcji]]+1)</f>
        <v>0.87527660430496879</v>
      </c>
      <c r="V610">
        <f>Zestaw_6[[#This Row],[D]]*Zestaw_6[[#This Row],[E]]*Zestaw_6[[#This Row],[J]]</f>
        <v>0.16723700679978937</v>
      </c>
    </row>
    <row r="611" spans="1:22" x14ac:dyDescent="0.25">
      <c r="A611" t="s">
        <v>14</v>
      </c>
      <c r="B611" s="1">
        <v>44355</v>
      </c>
      <c r="C611">
        <v>2021</v>
      </c>
      <c r="D611">
        <v>6</v>
      </c>
      <c r="E611">
        <v>23</v>
      </c>
      <c r="F611">
        <v>24</v>
      </c>
      <c r="G611">
        <v>1000</v>
      </c>
      <c r="H611">
        <v>24000</v>
      </c>
      <c r="I611">
        <v>9.76</v>
      </c>
      <c r="J611">
        <v>9757</v>
      </c>
      <c r="K611">
        <v>5188</v>
      </c>
      <c r="L611">
        <v>4614</v>
      </c>
      <c r="M611">
        <v>14</v>
      </c>
      <c r="N611">
        <v>14.24</v>
      </c>
      <c r="O611">
        <f>Zestaw_6[[#This Row],[Rzeczywista Ilosc Produkcji]]-Zestaw_6[[#This Row],[Ilosc Produktow Prawidlowych]]</f>
        <v>574</v>
      </c>
      <c r="P611">
        <f>Zestaw_6[[#This Row],[Czas Naprawy]]/(Zestaw_6[[#This Row],[Ilosc Awarii]]+1)</f>
        <v>0.94933333333333336</v>
      </c>
      <c r="Q611">
        <f>(Zestaw_6[[#This Row],[Nominalny Czas Pracy]]-Zestaw_6[[#This Row],[Czas Naprawy]])/(Zestaw_6[[#This Row],[Ilosc Awarii]]+1)</f>
        <v>0.65066666666666662</v>
      </c>
      <c r="R611">
        <f>Zestaw_6[[#This Row],[MTTR]]+Zestaw_6[[#This Row],[MTTF]]</f>
        <v>1.6</v>
      </c>
      <c r="S611">
        <f>(Zestaw_6[[#This Row],[Nominalny Czas Pracy]]-Zestaw_6[[#This Row],[Czas Naprawy]])/Zestaw_6[[#This Row],[Nominalny Czas Pracy]]</f>
        <v>0.40666666666666668</v>
      </c>
      <c r="T611">
        <f>($AA$3*Zestaw_6[[#This Row],[Rzeczywista Ilosc Produkcji]])/(Zestaw_6[[#This Row],[Rzeczywisty Czas Pracy]]+1)</f>
        <v>0.48215613382899625</v>
      </c>
      <c r="U611">
        <f>(Zestaw_6[[#This Row],[Rzeczywista Ilosc Produkcji]]-Zestaw_6[[#This Row],[Ilość defektów]])/(Zestaw_6[[#This Row],[Rzeczywista Ilosc Produkcji]]+1)</f>
        <v>0.88918866833686649</v>
      </c>
      <c r="V611">
        <f>Zestaw_6[[#This Row],[D]]*Zestaw_6[[#This Row],[E]]*Zestaw_6[[#This Row],[J]]</f>
        <v>0.17434929336507526</v>
      </c>
    </row>
    <row r="612" spans="1:22" x14ac:dyDescent="0.25">
      <c r="A612" t="s">
        <v>14</v>
      </c>
      <c r="B612" s="1">
        <v>44356</v>
      </c>
      <c r="C612">
        <v>2021</v>
      </c>
      <c r="D612">
        <v>6</v>
      </c>
      <c r="E612">
        <v>23</v>
      </c>
      <c r="F612">
        <v>24</v>
      </c>
      <c r="G612">
        <v>1000</v>
      </c>
      <c r="H612">
        <v>24000</v>
      </c>
      <c r="I612">
        <v>17.22</v>
      </c>
      <c r="J612">
        <v>17221</v>
      </c>
      <c r="K612">
        <v>8895</v>
      </c>
      <c r="L612">
        <v>8599</v>
      </c>
      <c r="M612">
        <v>7</v>
      </c>
      <c r="N612">
        <v>6.78</v>
      </c>
      <c r="O612">
        <f>Zestaw_6[[#This Row],[Rzeczywista Ilosc Produkcji]]-Zestaw_6[[#This Row],[Ilosc Produktow Prawidlowych]]</f>
        <v>296</v>
      </c>
      <c r="P612">
        <f>Zestaw_6[[#This Row],[Czas Naprawy]]/(Zestaw_6[[#This Row],[Ilosc Awarii]]+1)</f>
        <v>0.84750000000000003</v>
      </c>
      <c r="Q612">
        <f>(Zestaw_6[[#This Row],[Nominalny Czas Pracy]]-Zestaw_6[[#This Row],[Czas Naprawy]])/(Zestaw_6[[#This Row],[Ilosc Awarii]]+1)</f>
        <v>2.1524999999999999</v>
      </c>
      <c r="R612">
        <f>Zestaw_6[[#This Row],[MTTR]]+Zestaw_6[[#This Row],[MTTF]]</f>
        <v>3</v>
      </c>
      <c r="S612">
        <f>(Zestaw_6[[#This Row],[Nominalny Czas Pracy]]-Zestaw_6[[#This Row],[Czas Naprawy]])/Zestaw_6[[#This Row],[Nominalny Czas Pracy]]</f>
        <v>0.71749999999999992</v>
      </c>
      <c r="T612">
        <f>($AA$3*Zestaw_6[[#This Row],[Rzeczywista Ilosc Produkcji]])/(Zestaw_6[[#This Row],[Rzeczywisty Czas Pracy]]+1)</f>
        <v>0.48819978046103185</v>
      </c>
      <c r="U612">
        <f>(Zestaw_6[[#This Row],[Rzeczywista Ilosc Produkcji]]-Zestaw_6[[#This Row],[Ilość defektów]])/(Zestaw_6[[#This Row],[Rzeczywista Ilosc Produkcji]]+1)</f>
        <v>0.96661420863309355</v>
      </c>
      <c r="V612">
        <f>Zestaw_6[[#This Row],[D]]*Zestaw_6[[#This Row],[E]]*Zestaw_6[[#This Row],[J]]</f>
        <v>0.338588855889424</v>
      </c>
    </row>
    <row r="613" spans="1:22" x14ac:dyDescent="0.25">
      <c r="A613" t="s">
        <v>14</v>
      </c>
      <c r="B613" s="1">
        <v>44357</v>
      </c>
      <c r="C613">
        <v>2021</v>
      </c>
      <c r="D613">
        <v>6</v>
      </c>
      <c r="E613">
        <v>23</v>
      </c>
      <c r="F613">
        <v>24</v>
      </c>
      <c r="G613">
        <v>1000</v>
      </c>
      <c r="H613">
        <v>24000</v>
      </c>
      <c r="I613">
        <v>0</v>
      </c>
      <c r="J613">
        <v>0</v>
      </c>
      <c r="K613">
        <v>0</v>
      </c>
      <c r="L613">
        <v>0</v>
      </c>
      <c r="M613">
        <v>24</v>
      </c>
      <c r="N613">
        <v>24</v>
      </c>
      <c r="O613">
        <f>Zestaw_6[[#This Row],[Rzeczywista Ilosc Produkcji]]-Zestaw_6[[#This Row],[Ilosc Produktow Prawidlowych]]</f>
        <v>0</v>
      </c>
      <c r="P613">
        <f>Zestaw_6[[#This Row],[Czas Naprawy]]/(Zestaw_6[[#This Row],[Ilosc Awarii]]+1)</f>
        <v>0.96</v>
      </c>
      <c r="Q613">
        <f>(Zestaw_6[[#This Row],[Nominalny Czas Pracy]]-Zestaw_6[[#This Row],[Czas Naprawy]])/(Zestaw_6[[#This Row],[Ilosc Awarii]]+1)</f>
        <v>0</v>
      </c>
      <c r="R613">
        <f>Zestaw_6[[#This Row],[MTTR]]+Zestaw_6[[#This Row],[MTTF]]</f>
        <v>0.96</v>
      </c>
      <c r="S613">
        <f>(Zestaw_6[[#This Row],[Nominalny Czas Pracy]]-Zestaw_6[[#This Row],[Czas Naprawy]])/Zestaw_6[[#This Row],[Nominalny Czas Pracy]]</f>
        <v>0</v>
      </c>
      <c r="T613">
        <f>($AA$3*Zestaw_6[[#This Row],[Rzeczywista Ilosc Produkcji]])/(Zestaw_6[[#This Row],[Rzeczywisty Czas Pracy]]+1)</f>
        <v>0</v>
      </c>
      <c r="U613">
        <f>(Zestaw_6[[#This Row],[Rzeczywista Ilosc Produkcji]]-Zestaw_6[[#This Row],[Ilość defektów]])/(Zestaw_6[[#This Row],[Rzeczywista Ilosc Produkcji]]+1)</f>
        <v>0</v>
      </c>
      <c r="V613">
        <f>Zestaw_6[[#This Row],[D]]*Zestaw_6[[#This Row],[E]]*Zestaw_6[[#This Row],[J]]</f>
        <v>0</v>
      </c>
    </row>
    <row r="614" spans="1:22" x14ac:dyDescent="0.25">
      <c r="A614" t="s">
        <v>14</v>
      </c>
      <c r="B614" s="1">
        <v>44358</v>
      </c>
      <c r="C614">
        <v>2021</v>
      </c>
      <c r="D614">
        <v>6</v>
      </c>
      <c r="E614">
        <v>23</v>
      </c>
      <c r="F614">
        <v>24</v>
      </c>
      <c r="G614">
        <v>1000</v>
      </c>
      <c r="H614">
        <v>24000</v>
      </c>
      <c r="I614">
        <v>12.3</v>
      </c>
      <c r="J614">
        <v>12298</v>
      </c>
      <c r="K614">
        <v>5241</v>
      </c>
      <c r="L614">
        <v>4987</v>
      </c>
      <c r="M614">
        <v>11</v>
      </c>
      <c r="N614">
        <v>11.7</v>
      </c>
      <c r="O614">
        <f>Zestaw_6[[#This Row],[Rzeczywista Ilosc Produkcji]]-Zestaw_6[[#This Row],[Ilosc Produktow Prawidlowych]]</f>
        <v>254</v>
      </c>
      <c r="P614">
        <f>Zestaw_6[[#This Row],[Czas Naprawy]]/(Zestaw_6[[#This Row],[Ilosc Awarii]]+1)</f>
        <v>0.97499999999999998</v>
      </c>
      <c r="Q614">
        <f>(Zestaw_6[[#This Row],[Nominalny Czas Pracy]]-Zestaw_6[[#This Row],[Czas Naprawy]])/(Zestaw_6[[#This Row],[Ilosc Awarii]]+1)</f>
        <v>1.0250000000000001</v>
      </c>
      <c r="R614">
        <f>Zestaw_6[[#This Row],[MTTR]]+Zestaw_6[[#This Row],[MTTF]]</f>
        <v>2</v>
      </c>
      <c r="S614">
        <f>(Zestaw_6[[#This Row],[Nominalny Czas Pracy]]-Zestaw_6[[#This Row],[Czas Naprawy]])/Zestaw_6[[#This Row],[Nominalny Czas Pracy]]</f>
        <v>0.51250000000000007</v>
      </c>
      <c r="T614">
        <f>($AA$3*Zestaw_6[[#This Row],[Rzeczywista Ilosc Produkcji]])/(Zestaw_6[[#This Row],[Rzeczywisty Czas Pracy]]+1)</f>
        <v>0.39406015037593989</v>
      </c>
      <c r="U614">
        <f>(Zestaw_6[[#This Row],[Rzeczywista Ilosc Produkcji]]-Zestaw_6[[#This Row],[Ilość defektów]])/(Zestaw_6[[#This Row],[Rzeczywista Ilosc Produkcji]]+1)</f>
        <v>0.95135444486837084</v>
      </c>
      <c r="V614">
        <f>Zestaw_6[[#This Row],[D]]*Zestaw_6[[#This Row],[E]]*Zestaw_6[[#This Row],[J]]</f>
        <v>0.19213157374789513</v>
      </c>
    </row>
    <row r="615" spans="1:22" x14ac:dyDescent="0.25">
      <c r="A615" t="s">
        <v>14</v>
      </c>
      <c r="B615" s="1">
        <v>44361</v>
      </c>
      <c r="C615">
        <v>2021</v>
      </c>
      <c r="D615">
        <v>6</v>
      </c>
      <c r="E615">
        <v>24</v>
      </c>
      <c r="F615">
        <v>24</v>
      </c>
      <c r="G615">
        <v>1000</v>
      </c>
      <c r="H615">
        <v>24000</v>
      </c>
      <c r="I615">
        <v>11.47</v>
      </c>
      <c r="J615">
        <v>11473</v>
      </c>
      <c r="K615">
        <v>4819</v>
      </c>
      <c r="L615">
        <v>4743</v>
      </c>
      <c r="M615">
        <v>13</v>
      </c>
      <c r="N615">
        <v>12.53</v>
      </c>
      <c r="O615">
        <f>Zestaw_6[[#This Row],[Rzeczywista Ilosc Produkcji]]-Zestaw_6[[#This Row],[Ilosc Produktow Prawidlowych]]</f>
        <v>76</v>
      </c>
      <c r="P615">
        <f>Zestaw_6[[#This Row],[Czas Naprawy]]/(Zestaw_6[[#This Row],[Ilosc Awarii]]+1)</f>
        <v>0.89499999999999991</v>
      </c>
      <c r="Q615">
        <f>(Zestaw_6[[#This Row],[Nominalny Czas Pracy]]-Zestaw_6[[#This Row],[Czas Naprawy]])/(Zestaw_6[[#This Row],[Ilosc Awarii]]+1)</f>
        <v>0.81928571428571428</v>
      </c>
      <c r="R615">
        <f>Zestaw_6[[#This Row],[MTTR]]+Zestaw_6[[#This Row],[MTTF]]</f>
        <v>1.7142857142857142</v>
      </c>
      <c r="S615">
        <f>(Zestaw_6[[#This Row],[Nominalny Czas Pracy]]-Zestaw_6[[#This Row],[Czas Naprawy]])/Zestaw_6[[#This Row],[Nominalny Czas Pracy]]</f>
        <v>0.47791666666666671</v>
      </c>
      <c r="T615">
        <f>($AA$3*Zestaw_6[[#This Row],[Rzeczywista Ilosc Produkcji]])/(Zestaw_6[[#This Row],[Rzeczywisty Czas Pracy]]+1)</f>
        <v>0.38644747393744988</v>
      </c>
      <c r="U615">
        <f>(Zestaw_6[[#This Row],[Rzeczywista Ilosc Produkcji]]-Zestaw_6[[#This Row],[Ilość defektów]])/(Zestaw_6[[#This Row],[Rzeczywista Ilosc Produkcji]]+1)</f>
        <v>0.98402489626556011</v>
      </c>
      <c r="V615">
        <f>Zestaw_6[[#This Row],[D]]*Zestaw_6[[#This Row],[E]]*Zestaw_6[[#This Row],[J]]</f>
        <v>0.18173925165209781</v>
      </c>
    </row>
    <row r="616" spans="1:22" x14ac:dyDescent="0.25">
      <c r="A616" t="s">
        <v>14</v>
      </c>
      <c r="B616" s="1">
        <v>44362</v>
      </c>
      <c r="C616">
        <v>2021</v>
      </c>
      <c r="D616">
        <v>6</v>
      </c>
      <c r="E616">
        <v>24</v>
      </c>
      <c r="F616">
        <v>24</v>
      </c>
      <c r="G616">
        <v>1000</v>
      </c>
      <c r="H616">
        <v>24000</v>
      </c>
      <c r="I616">
        <v>18.22</v>
      </c>
      <c r="J616">
        <v>18215</v>
      </c>
      <c r="K616">
        <v>9807</v>
      </c>
      <c r="L616">
        <v>8547</v>
      </c>
      <c r="M616">
        <v>6</v>
      </c>
      <c r="N616">
        <v>5.78</v>
      </c>
      <c r="O616">
        <f>Zestaw_6[[#This Row],[Rzeczywista Ilosc Produkcji]]-Zestaw_6[[#This Row],[Ilosc Produktow Prawidlowych]]</f>
        <v>1260</v>
      </c>
      <c r="P616">
        <f>Zestaw_6[[#This Row],[Czas Naprawy]]/(Zestaw_6[[#This Row],[Ilosc Awarii]]+1)</f>
        <v>0.82571428571428573</v>
      </c>
      <c r="Q616">
        <f>(Zestaw_6[[#This Row],[Nominalny Czas Pracy]]-Zestaw_6[[#This Row],[Czas Naprawy]])/(Zestaw_6[[#This Row],[Ilosc Awarii]]+1)</f>
        <v>2.6028571428571428</v>
      </c>
      <c r="R616">
        <f>Zestaw_6[[#This Row],[MTTR]]+Zestaw_6[[#This Row],[MTTF]]</f>
        <v>3.4285714285714284</v>
      </c>
      <c r="S616">
        <f>(Zestaw_6[[#This Row],[Nominalny Czas Pracy]]-Zestaw_6[[#This Row],[Czas Naprawy]])/Zestaw_6[[#This Row],[Nominalny Czas Pracy]]</f>
        <v>0.75916666666666666</v>
      </c>
      <c r="T616">
        <f>($AA$3*Zestaw_6[[#This Row],[Rzeczywista Ilosc Produkcji]])/(Zestaw_6[[#This Row],[Rzeczywisty Czas Pracy]]+1)</f>
        <v>0.51024973985431843</v>
      </c>
      <c r="U616">
        <f>(Zestaw_6[[#This Row],[Rzeczywista Ilosc Produkcji]]-Zestaw_6[[#This Row],[Ilość defektów]])/(Zestaw_6[[#This Row],[Rzeczywista Ilosc Produkcji]]+1)</f>
        <v>0.87143148450244701</v>
      </c>
      <c r="V616">
        <f>Zestaw_6[[#This Row],[D]]*Zestaw_6[[#This Row],[E]]*Zestaw_6[[#This Row],[J]]</f>
        <v>0.33756170334363589</v>
      </c>
    </row>
    <row r="617" spans="1:22" x14ac:dyDescent="0.25">
      <c r="A617" t="s">
        <v>14</v>
      </c>
      <c r="B617" s="1">
        <v>44363</v>
      </c>
      <c r="C617">
        <v>2021</v>
      </c>
      <c r="D617">
        <v>6</v>
      </c>
      <c r="E617">
        <v>24</v>
      </c>
      <c r="F617">
        <v>24</v>
      </c>
      <c r="G617">
        <v>1000</v>
      </c>
      <c r="H617">
        <v>24000</v>
      </c>
      <c r="I617">
        <v>11.2</v>
      </c>
      <c r="J617">
        <v>11202</v>
      </c>
      <c r="K617">
        <v>0</v>
      </c>
      <c r="L617">
        <v>0</v>
      </c>
      <c r="M617">
        <v>12</v>
      </c>
      <c r="N617">
        <v>12.8</v>
      </c>
      <c r="O617">
        <f>Zestaw_6[[#This Row],[Rzeczywista Ilosc Produkcji]]-Zestaw_6[[#This Row],[Ilosc Produktow Prawidlowych]]</f>
        <v>0</v>
      </c>
      <c r="P617">
        <f>Zestaw_6[[#This Row],[Czas Naprawy]]/(Zestaw_6[[#This Row],[Ilosc Awarii]]+1)</f>
        <v>0.98461538461538467</v>
      </c>
      <c r="Q617">
        <f>(Zestaw_6[[#This Row],[Nominalny Czas Pracy]]-Zestaw_6[[#This Row],[Czas Naprawy]])/(Zestaw_6[[#This Row],[Ilosc Awarii]]+1)</f>
        <v>0.86153846153846148</v>
      </c>
      <c r="R617">
        <f>Zestaw_6[[#This Row],[MTTR]]+Zestaw_6[[#This Row],[MTTF]]</f>
        <v>1.8461538461538463</v>
      </c>
      <c r="S617">
        <f>(Zestaw_6[[#This Row],[Nominalny Czas Pracy]]-Zestaw_6[[#This Row],[Czas Naprawy]])/Zestaw_6[[#This Row],[Nominalny Czas Pracy]]</f>
        <v>0.46666666666666662</v>
      </c>
      <c r="T617">
        <f>($AA$3*Zestaw_6[[#This Row],[Rzeczywista Ilosc Produkcji]])/(Zestaw_6[[#This Row],[Rzeczywisty Czas Pracy]]+1)</f>
        <v>0</v>
      </c>
      <c r="U617">
        <f>(Zestaw_6[[#This Row],[Rzeczywista Ilosc Produkcji]]-Zestaw_6[[#This Row],[Ilość defektów]])/(Zestaw_6[[#This Row],[Rzeczywista Ilosc Produkcji]]+1)</f>
        <v>0</v>
      </c>
      <c r="V617">
        <f>Zestaw_6[[#This Row],[D]]*Zestaw_6[[#This Row],[E]]*Zestaw_6[[#This Row],[J]]</f>
        <v>0</v>
      </c>
    </row>
    <row r="618" spans="1:22" x14ac:dyDescent="0.25">
      <c r="A618" t="s">
        <v>14</v>
      </c>
      <c r="B618" s="1">
        <v>44364</v>
      </c>
      <c r="C618">
        <v>2021</v>
      </c>
      <c r="D618">
        <v>6</v>
      </c>
      <c r="E618">
        <v>24</v>
      </c>
      <c r="F618">
        <v>24</v>
      </c>
      <c r="G618">
        <v>1000</v>
      </c>
      <c r="H618">
        <v>24000</v>
      </c>
      <c r="I618">
        <v>10.9</v>
      </c>
      <c r="J618">
        <v>10901</v>
      </c>
      <c r="K618">
        <v>8074</v>
      </c>
      <c r="L618">
        <v>7039</v>
      </c>
      <c r="M618">
        <v>13</v>
      </c>
      <c r="N618">
        <v>13.1</v>
      </c>
      <c r="O618">
        <f>Zestaw_6[[#This Row],[Rzeczywista Ilosc Produkcji]]-Zestaw_6[[#This Row],[Ilosc Produktow Prawidlowych]]</f>
        <v>1035</v>
      </c>
      <c r="P618">
        <f>Zestaw_6[[#This Row],[Czas Naprawy]]/(Zestaw_6[[#This Row],[Ilosc Awarii]]+1)</f>
        <v>0.93571428571428572</v>
      </c>
      <c r="Q618">
        <f>(Zestaw_6[[#This Row],[Nominalny Czas Pracy]]-Zestaw_6[[#This Row],[Czas Naprawy]])/(Zestaw_6[[#This Row],[Ilosc Awarii]]+1)</f>
        <v>0.77857142857142858</v>
      </c>
      <c r="R618">
        <f>Zestaw_6[[#This Row],[MTTR]]+Zestaw_6[[#This Row],[MTTF]]</f>
        <v>1.7142857142857144</v>
      </c>
      <c r="S618">
        <f>(Zestaw_6[[#This Row],[Nominalny Czas Pracy]]-Zestaw_6[[#This Row],[Czas Naprawy]])/Zestaw_6[[#This Row],[Nominalny Czas Pracy]]</f>
        <v>0.45416666666666666</v>
      </c>
      <c r="T618">
        <f>($AA$3*Zestaw_6[[#This Row],[Rzeczywista Ilosc Produkcji]])/(Zestaw_6[[#This Row],[Rzeczywisty Czas Pracy]]+1)</f>
        <v>0.67848739495798316</v>
      </c>
      <c r="U618">
        <f>(Zestaw_6[[#This Row],[Rzeczywista Ilosc Produkcji]]-Zestaw_6[[#This Row],[Ilość defektów]])/(Zestaw_6[[#This Row],[Rzeczywista Ilosc Produkcji]]+1)</f>
        <v>0.87170278637770893</v>
      </c>
      <c r="V618">
        <f>Zestaw_6[[#This Row],[D]]*Zestaw_6[[#This Row],[E]]*Zestaw_6[[#This Row],[J]]</f>
        <v>0.26861203935444145</v>
      </c>
    </row>
    <row r="619" spans="1:22" x14ac:dyDescent="0.25">
      <c r="A619" t="s">
        <v>14</v>
      </c>
      <c r="B619" s="1">
        <v>44365</v>
      </c>
      <c r="C619">
        <v>2021</v>
      </c>
      <c r="D619">
        <v>6</v>
      </c>
      <c r="E619">
        <v>24</v>
      </c>
      <c r="F619">
        <v>24</v>
      </c>
      <c r="G619">
        <v>1000</v>
      </c>
      <c r="H619">
        <v>24000</v>
      </c>
      <c r="I619">
        <v>0</v>
      </c>
      <c r="J619">
        <v>0</v>
      </c>
      <c r="K619">
        <v>0</v>
      </c>
      <c r="L619">
        <v>0</v>
      </c>
      <c r="M619">
        <v>24</v>
      </c>
      <c r="N619">
        <v>24</v>
      </c>
      <c r="O619">
        <f>Zestaw_6[[#This Row],[Rzeczywista Ilosc Produkcji]]-Zestaw_6[[#This Row],[Ilosc Produktow Prawidlowych]]</f>
        <v>0</v>
      </c>
      <c r="P619">
        <f>Zestaw_6[[#This Row],[Czas Naprawy]]/(Zestaw_6[[#This Row],[Ilosc Awarii]]+1)</f>
        <v>0.96</v>
      </c>
      <c r="Q619">
        <f>(Zestaw_6[[#This Row],[Nominalny Czas Pracy]]-Zestaw_6[[#This Row],[Czas Naprawy]])/(Zestaw_6[[#This Row],[Ilosc Awarii]]+1)</f>
        <v>0</v>
      </c>
      <c r="R619">
        <f>Zestaw_6[[#This Row],[MTTR]]+Zestaw_6[[#This Row],[MTTF]]</f>
        <v>0.96</v>
      </c>
      <c r="S619">
        <f>(Zestaw_6[[#This Row],[Nominalny Czas Pracy]]-Zestaw_6[[#This Row],[Czas Naprawy]])/Zestaw_6[[#This Row],[Nominalny Czas Pracy]]</f>
        <v>0</v>
      </c>
      <c r="T619">
        <f>($AA$3*Zestaw_6[[#This Row],[Rzeczywista Ilosc Produkcji]])/(Zestaw_6[[#This Row],[Rzeczywisty Czas Pracy]]+1)</f>
        <v>0</v>
      </c>
      <c r="U619">
        <f>(Zestaw_6[[#This Row],[Rzeczywista Ilosc Produkcji]]-Zestaw_6[[#This Row],[Ilość defektów]])/(Zestaw_6[[#This Row],[Rzeczywista Ilosc Produkcji]]+1)</f>
        <v>0</v>
      </c>
      <c r="V619">
        <f>Zestaw_6[[#This Row],[D]]*Zestaw_6[[#This Row],[E]]*Zestaw_6[[#This Row],[J]]</f>
        <v>0</v>
      </c>
    </row>
    <row r="620" spans="1:22" x14ac:dyDescent="0.25">
      <c r="A620" t="s">
        <v>14</v>
      </c>
      <c r="B620" s="1">
        <v>44368</v>
      </c>
      <c r="C620">
        <v>2021</v>
      </c>
      <c r="D620">
        <v>6</v>
      </c>
      <c r="E620">
        <v>25</v>
      </c>
      <c r="F620">
        <v>24</v>
      </c>
      <c r="G620">
        <v>1000</v>
      </c>
      <c r="H620">
        <v>24000</v>
      </c>
      <c r="I620">
        <v>24</v>
      </c>
      <c r="J620">
        <v>24000</v>
      </c>
      <c r="K620">
        <v>13085</v>
      </c>
      <c r="L620">
        <v>11737</v>
      </c>
      <c r="M620">
        <v>0</v>
      </c>
      <c r="N620">
        <v>0</v>
      </c>
      <c r="O620">
        <f>Zestaw_6[[#This Row],[Rzeczywista Ilosc Produkcji]]-Zestaw_6[[#This Row],[Ilosc Produktow Prawidlowych]]</f>
        <v>1348</v>
      </c>
      <c r="P620">
        <f>Zestaw_6[[#This Row],[Czas Naprawy]]/(Zestaw_6[[#This Row],[Ilosc Awarii]]+1)</f>
        <v>0</v>
      </c>
      <c r="Q620">
        <f>(Zestaw_6[[#This Row],[Nominalny Czas Pracy]]-Zestaw_6[[#This Row],[Czas Naprawy]])/(Zestaw_6[[#This Row],[Ilosc Awarii]]+1)</f>
        <v>24</v>
      </c>
      <c r="R620">
        <f>Zestaw_6[[#This Row],[MTTR]]+Zestaw_6[[#This Row],[MTTF]]</f>
        <v>24</v>
      </c>
      <c r="S620">
        <f>(Zestaw_6[[#This Row],[Nominalny Czas Pracy]]-Zestaw_6[[#This Row],[Czas Naprawy]])/Zestaw_6[[#This Row],[Nominalny Czas Pracy]]</f>
        <v>1</v>
      </c>
      <c r="T620">
        <f>($AA$3*Zestaw_6[[#This Row],[Rzeczywista Ilosc Produkcji]])/(Zestaw_6[[#This Row],[Rzeczywisty Czas Pracy]]+1)</f>
        <v>0.52340000000000009</v>
      </c>
      <c r="U620">
        <f>(Zestaw_6[[#This Row],[Rzeczywista Ilosc Produkcji]]-Zestaw_6[[#This Row],[Ilość defektów]])/(Zestaw_6[[#This Row],[Rzeczywista Ilosc Produkcji]]+1)</f>
        <v>0.89691273116307502</v>
      </c>
      <c r="V620">
        <f>Zestaw_6[[#This Row],[D]]*Zestaw_6[[#This Row],[E]]*Zestaw_6[[#This Row],[J]]</f>
        <v>0.46944412349075354</v>
      </c>
    </row>
    <row r="621" spans="1:22" x14ac:dyDescent="0.25">
      <c r="A621" t="s">
        <v>14</v>
      </c>
      <c r="B621" s="1">
        <v>44369</v>
      </c>
      <c r="C621">
        <v>2021</v>
      </c>
      <c r="D621">
        <v>6</v>
      </c>
      <c r="E621">
        <v>25</v>
      </c>
      <c r="F621">
        <v>24</v>
      </c>
      <c r="G621">
        <v>1000</v>
      </c>
      <c r="H621">
        <v>24000</v>
      </c>
      <c r="I621">
        <v>11.26</v>
      </c>
      <c r="J621">
        <v>11258</v>
      </c>
      <c r="K621">
        <v>7265</v>
      </c>
      <c r="L621">
        <v>7265</v>
      </c>
      <c r="M621">
        <v>12</v>
      </c>
      <c r="N621">
        <v>12.74</v>
      </c>
      <c r="O621">
        <f>Zestaw_6[[#This Row],[Rzeczywista Ilosc Produkcji]]-Zestaw_6[[#This Row],[Ilosc Produktow Prawidlowych]]</f>
        <v>0</v>
      </c>
      <c r="P621">
        <f>Zestaw_6[[#This Row],[Czas Naprawy]]/(Zestaw_6[[#This Row],[Ilosc Awarii]]+1)</f>
        <v>0.98</v>
      </c>
      <c r="Q621">
        <f>(Zestaw_6[[#This Row],[Nominalny Czas Pracy]]-Zestaw_6[[#This Row],[Czas Naprawy]])/(Zestaw_6[[#This Row],[Ilosc Awarii]]+1)</f>
        <v>0.86615384615384616</v>
      </c>
      <c r="R621">
        <f>Zestaw_6[[#This Row],[MTTR]]+Zestaw_6[[#This Row],[MTTF]]</f>
        <v>1.8461538461538463</v>
      </c>
      <c r="S621">
        <f>(Zestaw_6[[#This Row],[Nominalny Czas Pracy]]-Zestaw_6[[#This Row],[Czas Naprawy]])/Zestaw_6[[#This Row],[Nominalny Czas Pracy]]</f>
        <v>0.46916666666666668</v>
      </c>
      <c r="T621">
        <f>($AA$3*Zestaw_6[[#This Row],[Rzeczywista Ilosc Produkcji]])/(Zestaw_6[[#This Row],[Rzeczywisty Czas Pracy]]+1)</f>
        <v>0.59257748776508978</v>
      </c>
      <c r="U621">
        <f>(Zestaw_6[[#This Row],[Rzeczywista Ilosc Produkcji]]-Zestaw_6[[#This Row],[Ilość defektów]])/(Zestaw_6[[#This Row],[Rzeczywista Ilosc Produkcji]]+1)</f>
        <v>0.99986237269474265</v>
      </c>
      <c r="V621">
        <f>Zestaw_6[[#This Row],[D]]*Zestaw_6[[#This Row],[E]]*Zestaw_6[[#This Row],[J]]</f>
        <v>0.2779793418627089</v>
      </c>
    </row>
    <row r="622" spans="1:22" x14ac:dyDescent="0.25">
      <c r="A622" t="s">
        <v>14</v>
      </c>
      <c r="B622" s="1">
        <v>44370</v>
      </c>
      <c r="C622">
        <v>2021</v>
      </c>
      <c r="D622">
        <v>6</v>
      </c>
      <c r="E622">
        <v>25</v>
      </c>
      <c r="F622">
        <v>24</v>
      </c>
      <c r="G622">
        <v>1000</v>
      </c>
      <c r="H622">
        <v>24000</v>
      </c>
      <c r="I622">
        <v>16.149999999999999</v>
      </c>
      <c r="J622">
        <v>16146</v>
      </c>
      <c r="K622">
        <v>16146</v>
      </c>
      <c r="L622">
        <v>14227</v>
      </c>
      <c r="M622">
        <v>8</v>
      </c>
      <c r="N622">
        <v>7.85</v>
      </c>
      <c r="O622">
        <f>Zestaw_6[[#This Row],[Rzeczywista Ilosc Produkcji]]-Zestaw_6[[#This Row],[Ilosc Produktow Prawidlowych]]</f>
        <v>1919</v>
      </c>
      <c r="P622">
        <f>Zestaw_6[[#This Row],[Czas Naprawy]]/(Zestaw_6[[#This Row],[Ilosc Awarii]]+1)</f>
        <v>0.87222222222222223</v>
      </c>
      <c r="Q622">
        <f>(Zestaw_6[[#This Row],[Nominalny Czas Pracy]]-Zestaw_6[[#This Row],[Czas Naprawy]])/(Zestaw_6[[#This Row],[Ilosc Awarii]]+1)</f>
        <v>1.7944444444444443</v>
      </c>
      <c r="R622">
        <f>Zestaw_6[[#This Row],[MTTR]]+Zestaw_6[[#This Row],[MTTF]]</f>
        <v>2.6666666666666665</v>
      </c>
      <c r="S622">
        <f>(Zestaw_6[[#This Row],[Nominalny Czas Pracy]]-Zestaw_6[[#This Row],[Czas Naprawy]])/Zestaw_6[[#This Row],[Nominalny Czas Pracy]]</f>
        <v>0.67291666666666661</v>
      </c>
      <c r="T622">
        <f>($AA$3*Zestaw_6[[#This Row],[Rzeczywista Ilosc Produkcji]])/(Zestaw_6[[#This Row],[Rzeczywisty Czas Pracy]]+1)</f>
        <v>0.94145772594752197</v>
      </c>
      <c r="U622">
        <f>(Zestaw_6[[#This Row],[Rzeczywista Ilosc Produkcji]]-Zestaw_6[[#This Row],[Ilość defektów]])/(Zestaw_6[[#This Row],[Rzeczywista Ilosc Produkcji]]+1)</f>
        <v>0.88109246299622224</v>
      </c>
      <c r="V622">
        <f>Zestaw_6[[#This Row],[D]]*Zestaw_6[[#This Row],[E]]*Zestaw_6[[#This Row],[J]]</f>
        <v>0.5581919833739617</v>
      </c>
    </row>
    <row r="623" spans="1:22" x14ac:dyDescent="0.25">
      <c r="A623" t="s">
        <v>14</v>
      </c>
      <c r="B623" s="1">
        <v>44371</v>
      </c>
      <c r="C623">
        <v>2021</v>
      </c>
      <c r="D623">
        <v>6</v>
      </c>
      <c r="E623">
        <v>25</v>
      </c>
      <c r="F623">
        <v>24</v>
      </c>
      <c r="G623">
        <v>1000</v>
      </c>
      <c r="H623">
        <v>24000</v>
      </c>
      <c r="I623">
        <v>10.83</v>
      </c>
      <c r="J623">
        <v>10835</v>
      </c>
      <c r="K623">
        <v>4597</v>
      </c>
      <c r="L623">
        <v>4520</v>
      </c>
      <c r="M623">
        <v>13</v>
      </c>
      <c r="N623">
        <v>13.17</v>
      </c>
      <c r="O623">
        <f>Zestaw_6[[#This Row],[Rzeczywista Ilosc Produkcji]]-Zestaw_6[[#This Row],[Ilosc Produktow Prawidlowych]]</f>
        <v>77</v>
      </c>
      <c r="P623">
        <f>Zestaw_6[[#This Row],[Czas Naprawy]]/(Zestaw_6[[#This Row],[Ilosc Awarii]]+1)</f>
        <v>0.94071428571428573</v>
      </c>
      <c r="Q623">
        <f>(Zestaw_6[[#This Row],[Nominalny Czas Pracy]]-Zestaw_6[[#This Row],[Czas Naprawy]])/(Zestaw_6[[#This Row],[Ilosc Awarii]]+1)</f>
        <v>0.77357142857142858</v>
      </c>
      <c r="R623">
        <f>Zestaw_6[[#This Row],[MTTR]]+Zestaw_6[[#This Row],[MTTF]]</f>
        <v>1.7142857142857144</v>
      </c>
      <c r="S623">
        <f>(Zestaw_6[[#This Row],[Nominalny Czas Pracy]]-Zestaw_6[[#This Row],[Czas Naprawy]])/Zestaw_6[[#This Row],[Nominalny Czas Pracy]]</f>
        <v>0.45124999999999998</v>
      </c>
      <c r="T623">
        <f>($AA$3*Zestaw_6[[#This Row],[Rzeczywista Ilosc Produkcji]])/(Zestaw_6[[#This Row],[Rzeczywisty Czas Pracy]]+1)</f>
        <v>0.38858833474218091</v>
      </c>
      <c r="U623">
        <f>(Zestaw_6[[#This Row],[Rzeczywista Ilosc Produkcji]]-Zestaw_6[[#This Row],[Ilość defektów]])/(Zestaw_6[[#This Row],[Rzeczywista Ilosc Produkcji]]+1)</f>
        <v>0.98303610265332753</v>
      </c>
      <c r="V623">
        <f>Zestaw_6[[#This Row],[D]]*Zestaw_6[[#This Row],[E]]*Zestaw_6[[#This Row],[J]]</f>
        <v>0.17237585840732694</v>
      </c>
    </row>
    <row r="624" spans="1:22" x14ac:dyDescent="0.25">
      <c r="A624" t="s">
        <v>14</v>
      </c>
      <c r="B624" s="1">
        <v>44372</v>
      </c>
      <c r="C624">
        <v>2021</v>
      </c>
      <c r="D624">
        <v>6</v>
      </c>
      <c r="E624">
        <v>25</v>
      </c>
      <c r="F624">
        <v>24</v>
      </c>
      <c r="G624">
        <v>1000</v>
      </c>
      <c r="H624">
        <v>24000</v>
      </c>
      <c r="I624">
        <v>12.14</v>
      </c>
      <c r="J624">
        <v>12141</v>
      </c>
      <c r="K624">
        <v>0</v>
      </c>
      <c r="L624">
        <v>0</v>
      </c>
      <c r="M624">
        <v>11</v>
      </c>
      <c r="N624">
        <v>11.86</v>
      </c>
      <c r="O624">
        <f>Zestaw_6[[#This Row],[Rzeczywista Ilosc Produkcji]]-Zestaw_6[[#This Row],[Ilosc Produktow Prawidlowych]]</f>
        <v>0</v>
      </c>
      <c r="P624">
        <f>Zestaw_6[[#This Row],[Czas Naprawy]]/(Zestaw_6[[#This Row],[Ilosc Awarii]]+1)</f>
        <v>0.98833333333333329</v>
      </c>
      <c r="Q624">
        <f>(Zestaw_6[[#This Row],[Nominalny Czas Pracy]]-Zestaw_6[[#This Row],[Czas Naprawy]])/(Zestaw_6[[#This Row],[Ilosc Awarii]]+1)</f>
        <v>1.0116666666666667</v>
      </c>
      <c r="R624">
        <f>Zestaw_6[[#This Row],[MTTR]]+Zestaw_6[[#This Row],[MTTF]]</f>
        <v>2</v>
      </c>
      <c r="S624">
        <f>(Zestaw_6[[#This Row],[Nominalny Czas Pracy]]-Zestaw_6[[#This Row],[Czas Naprawy]])/Zestaw_6[[#This Row],[Nominalny Czas Pracy]]</f>
        <v>0.50583333333333336</v>
      </c>
      <c r="T624">
        <f>($AA$3*Zestaw_6[[#This Row],[Rzeczywista Ilosc Produkcji]])/(Zestaw_6[[#This Row],[Rzeczywisty Czas Pracy]]+1)</f>
        <v>0</v>
      </c>
      <c r="U624">
        <f>(Zestaw_6[[#This Row],[Rzeczywista Ilosc Produkcji]]-Zestaw_6[[#This Row],[Ilość defektów]])/(Zestaw_6[[#This Row],[Rzeczywista Ilosc Produkcji]]+1)</f>
        <v>0</v>
      </c>
      <c r="V624">
        <f>Zestaw_6[[#This Row],[D]]*Zestaw_6[[#This Row],[E]]*Zestaw_6[[#This Row],[J]]</f>
        <v>0</v>
      </c>
    </row>
    <row r="625" spans="1:22" x14ac:dyDescent="0.25">
      <c r="A625" t="s">
        <v>14</v>
      </c>
      <c r="B625" s="1">
        <v>44375</v>
      </c>
      <c r="C625">
        <v>2021</v>
      </c>
      <c r="D625">
        <v>6</v>
      </c>
      <c r="E625">
        <v>26</v>
      </c>
      <c r="F625">
        <v>24</v>
      </c>
      <c r="G625">
        <v>1000</v>
      </c>
      <c r="H625">
        <v>24000</v>
      </c>
      <c r="I625">
        <v>18.36</v>
      </c>
      <c r="J625">
        <v>18360</v>
      </c>
      <c r="K625">
        <v>9159</v>
      </c>
      <c r="L625">
        <v>8285</v>
      </c>
      <c r="M625">
        <v>6</v>
      </c>
      <c r="N625">
        <v>5.64</v>
      </c>
      <c r="O625">
        <f>Zestaw_6[[#This Row],[Rzeczywista Ilosc Produkcji]]-Zestaw_6[[#This Row],[Ilosc Produktow Prawidlowych]]</f>
        <v>874</v>
      </c>
      <c r="P625">
        <f>Zestaw_6[[#This Row],[Czas Naprawy]]/(Zestaw_6[[#This Row],[Ilosc Awarii]]+1)</f>
        <v>0.80571428571428572</v>
      </c>
      <c r="Q625">
        <f>(Zestaw_6[[#This Row],[Nominalny Czas Pracy]]-Zestaw_6[[#This Row],[Czas Naprawy]])/(Zestaw_6[[#This Row],[Ilosc Awarii]]+1)</f>
        <v>2.6228571428571428</v>
      </c>
      <c r="R625">
        <f>Zestaw_6[[#This Row],[MTTR]]+Zestaw_6[[#This Row],[MTTF]]</f>
        <v>3.4285714285714284</v>
      </c>
      <c r="S625">
        <f>(Zestaw_6[[#This Row],[Nominalny Czas Pracy]]-Zestaw_6[[#This Row],[Czas Naprawy]])/Zestaw_6[[#This Row],[Nominalny Czas Pracy]]</f>
        <v>0.76500000000000001</v>
      </c>
      <c r="T625">
        <f>($AA$3*Zestaw_6[[#This Row],[Rzeczywista Ilosc Produkcji]])/(Zestaw_6[[#This Row],[Rzeczywisty Czas Pracy]]+1)</f>
        <v>0.47308884297520665</v>
      </c>
      <c r="U625">
        <f>(Zestaw_6[[#This Row],[Rzeczywista Ilosc Produkcji]]-Zestaw_6[[#This Row],[Ilość defektów]])/(Zestaw_6[[#This Row],[Rzeczywista Ilosc Produkcji]]+1)</f>
        <v>0.90447598253275108</v>
      </c>
      <c r="V625">
        <f>Zestaw_6[[#This Row],[D]]*Zestaw_6[[#This Row],[E]]*Zestaw_6[[#This Row],[J]]</f>
        <v>0.32734158449759104</v>
      </c>
    </row>
    <row r="626" spans="1:22" x14ac:dyDescent="0.25">
      <c r="A626" t="s">
        <v>14</v>
      </c>
      <c r="B626" s="1">
        <v>44376</v>
      </c>
      <c r="C626">
        <v>2021</v>
      </c>
      <c r="D626">
        <v>6</v>
      </c>
      <c r="E626">
        <v>26</v>
      </c>
      <c r="F626">
        <v>24</v>
      </c>
      <c r="G626">
        <v>1000</v>
      </c>
      <c r="H626">
        <v>24000</v>
      </c>
      <c r="I626">
        <v>10.07</v>
      </c>
      <c r="J626">
        <v>10073</v>
      </c>
      <c r="K626">
        <v>7243</v>
      </c>
      <c r="L626">
        <v>6492</v>
      </c>
      <c r="M626">
        <v>13</v>
      </c>
      <c r="N626">
        <v>13.93</v>
      </c>
      <c r="O626">
        <f>Zestaw_6[[#This Row],[Rzeczywista Ilosc Produkcji]]-Zestaw_6[[#This Row],[Ilosc Produktow Prawidlowych]]</f>
        <v>751</v>
      </c>
      <c r="P626">
        <f>Zestaw_6[[#This Row],[Czas Naprawy]]/(Zestaw_6[[#This Row],[Ilosc Awarii]]+1)</f>
        <v>0.995</v>
      </c>
      <c r="Q626">
        <f>(Zestaw_6[[#This Row],[Nominalny Czas Pracy]]-Zestaw_6[[#This Row],[Czas Naprawy]])/(Zestaw_6[[#This Row],[Ilosc Awarii]]+1)</f>
        <v>0.71928571428571431</v>
      </c>
      <c r="R626">
        <f>Zestaw_6[[#This Row],[MTTR]]+Zestaw_6[[#This Row],[MTTF]]</f>
        <v>1.7142857142857144</v>
      </c>
      <c r="S626">
        <f>(Zestaw_6[[#This Row],[Nominalny Czas Pracy]]-Zestaw_6[[#This Row],[Czas Naprawy]])/Zestaw_6[[#This Row],[Nominalny Czas Pracy]]</f>
        <v>0.41958333333333336</v>
      </c>
      <c r="T626">
        <f>($AA$3*Zestaw_6[[#This Row],[Rzeczywista Ilosc Produkcji]])/(Zestaw_6[[#This Row],[Rzeczywisty Czas Pracy]]+1)</f>
        <v>0.65429087624209581</v>
      </c>
      <c r="U626">
        <f>(Zestaw_6[[#This Row],[Rzeczywista Ilosc Produkcji]]-Zestaw_6[[#This Row],[Ilość defektów]])/(Zestaw_6[[#This Row],[Rzeczywista Ilosc Produkcji]]+1)</f>
        <v>0.89618995030369963</v>
      </c>
      <c r="V626">
        <f>Zestaw_6[[#This Row],[D]]*Zestaw_6[[#This Row],[E]]*Zestaw_6[[#This Row],[J]]</f>
        <v>0.24603062092442204</v>
      </c>
    </row>
    <row r="627" spans="1:22" x14ac:dyDescent="0.25">
      <c r="A627" t="s">
        <v>14</v>
      </c>
      <c r="B627" s="1">
        <v>44377</v>
      </c>
      <c r="C627">
        <v>2021</v>
      </c>
      <c r="D627">
        <v>6</v>
      </c>
      <c r="E627">
        <v>26</v>
      </c>
      <c r="F627">
        <v>24</v>
      </c>
      <c r="G627">
        <v>1000</v>
      </c>
      <c r="H627">
        <v>24000</v>
      </c>
      <c r="I627">
        <v>0</v>
      </c>
      <c r="J627">
        <v>0</v>
      </c>
      <c r="K627">
        <v>0</v>
      </c>
      <c r="L627">
        <v>0</v>
      </c>
      <c r="M627">
        <v>24</v>
      </c>
      <c r="N627">
        <v>24</v>
      </c>
      <c r="O627">
        <f>Zestaw_6[[#This Row],[Rzeczywista Ilosc Produkcji]]-Zestaw_6[[#This Row],[Ilosc Produktow Prawidlowych]]</f>
        <v>0</v>
      </c>
      <c r="P627">
        <f>Zestaw_6[[#This Row],[Czas Naprawy]]/(Zestaw_6[[#This Row],[Ilosc Awarii]]+1)</f>
        <v>0.96</v>
      </c>
      <c r="Q627">
        <f>(Zestaw_6[[#This Row],[Nominalny Czas Pracy]]-Zestaw_6[[#This Row],[Czas Naprawy]])/(Zestaw_6[[#This Row],[Ilosc Awarii]]+1)</f>
        <v>0</v>
      </c>
      <c r="R627">
        <f>Zestaw_6[[#This Row],[MTTR]]+Zestaw_6[[#This Row],[MTTF]]</f>
        <v>0.96</v>
      </c>
      <c r="S627">
        <f>(Zestaw_6[[#This Row],[Nominalny Czas Pracy]]-Zestaw_6[[#This Row],[Czas Naprawy]])/Zestaw_6[[#This Row],[Nominalny Czas Pracy]]</f>
        <v>0</v>
      </c>
      <c r="T627">
        <f>($AA$3*Zestaw_6[[#This Row],[Rzeczywista Ilosc Produkcji]])/(Zestaw_6[[#This Row],[Rzeczywisty Czas Pracy]]+1)</f>
        <v>0</v>
      </c>
      <c r="U627">
        <f>(Zestaw_6[[#This Row],[Rzeczywista Ilosc Produkcji]]-Zestaw_6[[#This Row],[Ilość defektów]])/(Zestaw_6[[#This Row],[Rzeczywista Ilosc Produkcji]]+1)</f>
        <v>0</v>
      </c>
      <c r="V627">
        <f>Zestaw_6[[#This Row],[D]]*Zestaw_6[[#This Row],[E]]*Zestaw_6[[#This Row],[J]]</f>
        <v>0</v>
      </c>
    </row>
    <row r="628" spans="1:22" x14ac:dyDescent="0.25">
      <c r="A628" t="s">
        <v>14</v>
      </c>
      <c r="B628" s="1">
        <v>44378</v>
      </c>
      <c r="C628">
        <v>2021</v>
      </c>
      <c r="D628">
        <v>7</v>
      </c>
      <c r="E628">
        <v>26</v>
      </c>
      <c r="F628">
        <v>24</v>
      </c>
      <c r="G628">
        <v>1000</v>
      </c>
      <c r="H628">
        <v>24000</v>
      </c>
      <c r="I628">
        <v>16.36</v>
      </c>
      <c r="J628">
        <v>16355</v>
      </c>
      <c r="K628">
        <v>9997</v>
      </c>
      <c r="L628">
        <v>9579</v>
      </c>
      <c r="M628">
        <v>8</v>
      </c>
      <c r="N628">
        <v>7.64</v>
      </c>
      <c r="O628">
        <f>Zestaw_6[[#This Row],[Rzeczywista Ilosc Produkcji]]-Zestaw_6[[#This Row],[Ilosc Produktow Prawidlowych]]</f>
        <v>418</v>
      </c>
      <c r="P628">
        <f>Zestaw_6[[#This Row],[Czas Naprawy]]/(Zestaw_6[[#This Row],[Ilosc Awarii]]+1)</f>
        <v>0.8488888888888888</v>
      </c>
      <c r="Q628">
        <f>(Zestaw_6[[#This Row],[Nominalny Czas Pracy]]-Zestaw_6[[#This Row],[Czas Naprawy]])/(Zestaw_6[[#This Row],[Ilosc Awarii]]+1)</f>
        <v>1.8177777777777777</v>
      </c>
      <c r="R628">
        <f>Zestaw_6[[#This Row],[MTTR]]+Zestaw_6[[#This Row],[MTTF]]</f>
        <v>2.6666666666666665</v>
      </c>
      <c r="S628">
        <f>(Zestaw_6[[#This Row],[Nominalny Czas Pracy]]-Zestaw_6[[#This Row],[Czas Naprawy]])/Zestaw_6[[#This Row],[Nominalny Czas Pracy]]</f>
        <v>0.68166666666666664</v>
      </c>
      <c r="T628">
        <f>($AA$3*Zestaw_6[[#This Row],[Rzeczywista Ilosc Produkcji]])/(Zestaw_6[[#This Row],[Rzeczywisty Czas Pracy]]+1)</f>
        <v>0.57586405529953921</v>
      </c>
      <c r="U628">
        <f>(Zestaw_6[[#This Row],[Rzeczywista Ilosc Produkcji]]-Zestaw_6[[#This Row],[Ilość defektów]])/(Zestaw_6[[#This Row],[Rzeczywista Ilosc Produkcji]]+1)</f>
        <v>0.95809161832366474</v>
      </c>
      <c r="V628">
        <f>Zestaw_6[[#This Row],[D]]*Zestaw_6[[#This Row],[E]]*Zestaw_6[[#This Row],[J]]</f>
        <v>0.37609630765438801</v>
      </c>
    </row>
    <row r="629" spans="1:22" x14ac:dyDescent="0.25">
      <c r="A629" t="s">
        <v>14</v>
      </c>
      <c r="B629" s="1">
        <v>44379</v>
      </c>
      <c r="C629">
        <v>2021</v>
      </c>
      <c r="D629">
        <v>7</v>
      </c>
      <c r="E629">
        <v>26</v>
      </c>
      <c r="F629">
        <v>24</v>
      </c>
      <c r="G629">
        <v>1000</v>
      </c>
      <c r="H629">
        <v>24000</v>
      </c>
      <c r="I629">
        <v>17.84</v>
      </c>
      <c r="J629">
        <v>17839</v>
      </c>
      <c r="K629">
        <v>8731</v>
      </c>
      <c r="L629">
        <v>7283</v>
      </c>
      <c r="M629">
        <v>7</v>
      </c>
      <c r="N629">
        <v>6.16</v>
      </c>
      <c r="O629">
        <f>Zestaw_6[[#This Row],[Rzeczywista Ilosc Produkcji]]-Zestaw_6[[#This Row],[Ilosc Produktow Prawidlowych]]</f>
        <v>1448</v>
      </c>
      <c r="P629">
        <f>Zestaw_6[[#This Row],[Czas Naprawy]]/(Zestaw_6[[#This Row],[Ilosc Awarii]]+1)</f>
        <v>0.77</v>
      </c>
      <c r="Q629">
        <f>(Zestaw_6[[#This Row],[Nominalny Czas Pracy]]-Zestaw_6[[#This Row],[Czas Naprawy]])/(Zestaw_6[[#This Row],[Ilosc Awarii]]+1)</f>
        <v>2.23</v>
      </c>
      <c r="R629">
        <f>Zestaw_6[[#This Row],[MTTR]]+Zestaw_6[[#This Row],[MTTF]]</f>
        <v>3</v>
      </c>
      <c r="S629">
        <f>(Zestaw_6[[#This Row],[Nominalny Czas Pracy]]-Zestaw_6[[#This Row],[Czas Naprawy]])/Zestaw_6[[#This Row],[Nominalny Czas Pracy]]</f>
        <v>0.74333333333333329</v>
      </c>
      <c r="T629">
        <f>($AA$3*Zestaw_6[[#This Row],[Rzeczywista Ilosc Produkcji]])/(Zestaw_6[[#This Row],[Rzeczywisty Czas Pracy]]+1)</f>
        <v>0.4634288747346072</v>
      </c>
      <c r="U629">
        <f>(Zestaw_6[[#This Row],[Rzeczywista Ilosc Produkcji]]-Zestaw_6[[#This Row],[Ilość defektów]])/(Zestaw_6[[#This Row],[Rzeczywista Ilosc Produkcji]]+1)</f>
        <v>0.83405863490609256</v>
      </c>
      <c r="V629">
        <f>Zestaw_6[[#This Row],[D]]*Zestaw_6[[#This Row],[E]]*Zestaw_6[[#This Row],[J]]</f>
        <v>0.28731829528032837</v>
      </c>
    </row>
    <row r="630" spans="1:22" x14ac:dyDescent="0.25">
      <c r="A630" t="s">
        <v>14</v>
      </c>
      <c r="B630" s="1">
        <v>44382</v>
      </c>
      <c r="C630">
        <v>2021</v>
      </c>
      <c r="D630">
        <v>7</v>
      </c>
      <c r="E630">
        <v>27</v>
      </c>
      <c r="F630">
        <v>24</v>
      </c>
      <c r="G630">
        <v>1000</v>
      </c>
      <c r="H630">
        <v>24000</v>
      </c>
      <c r="I630">
        <v>14.93</v>
      </c>
      <c r="J630">
        <v>14932</v>
      </c>
      <c r="K630">
        <v>9983</v>
      </c>
      <c r="L630">
        <v>9266</v>
      </c>
      <c r="M630">
        <v>9</v>
      </c>
      <c r="N630">
        <v>9.07</v>
      </c>
      <c r="O630">
        <f>Zestaw_6[[#This Row],[Rzeczywista Ilosc Produkcji]]-Zestaw_6[[#This Row],[Ilosc Produktow Prawidlowych]]</f>
        <v>717</v>
      </c>
      <c r="P630">
        <f>Zestaw_6[[#This Row],[Czas Naprawy]]/(Zestaw_6[[#This Row],[Ilosc Awarii]]+1)</f>
        <v>0.90700000000000003</v>
      </c>
      <c r="Q630">
        <f>(Zestaw_6[[#This Row],[Nominalny Czas Pracy]]-Zestaw_6[[#This Row],[Czas Naprawy]])/(Zestaw_6[[#This Row],[Ilosc Awarii]]+1)</f>
        <v>1.4929999999999999</v>
      </c>
      <c r="R630">
        <f>Zestaw_6[[#This Row],[MTTR]]+Zestaw_6[[#This Row],[MTTF]]</f>
        <v>2.4</v>
      </c>
      <c r="S630">
        <f>(Zestaw_6[[#This Row],[Nominalny Czas Pracy]]-Zestaw_6[[#This Row],[Czas Naprawy]])/Zestaw_6[[#This Row],[Nominalny Czas Pracy]]</f>
        <v>0.62208333333333332</v>
      </c>
      <c r="T630">
        <f>($AA$3*Zestaw_6[[#This Row],[Rzeczywista Ilosc Produkcji]])/(Zestaw_6[[#This Row],[Rzeczywisty Czas Pracy]]+1)</f>
        <v>0.62667922159447587</v>
      </c>
      <c r="U630">
        <f>(Zestaw_6[[#This Row],[Rzeczywista Ilosc Produkcji]]-Zestaw_6[[#This Row],[Ilość defektów]])/(Zestaw_6[[#This Row],[Rzeczywista Ilosc Produkcji]]+1)</f>
        <v>0.9280849358974359</v>
      </c>
      <c r="V630">
        <f>Zestaw_6[[#This Row],[D]]*Zestaw_6[[#This Row],[E]]*Zestaw_6[[#This Row],[J]]</f>
        <v>0.36181084874426411</v>
      </c>
    </row>
    <row r="631" spans="1:22" x14ac:dyDescent="0.25">
      <c r="A631" t="s">
        <v>14</v>
      </c>
      <c r="B631" s="1">
        <v>44383</v>
      </c>
      <c r="C631">
        <v>2021</v>
      </c>
      <c r="D631">
        <v>7</v>
      </c>
      <c r="E631">
        <v>27</v>
      </c>
      <c r="F631">
        <v>24</v>
      </c>
      <c r="G631">
        <v>1000</v>
      </c>
      <c r="H631">
        <v>24000</v>
      </c>
      <c r="I631">
        <v>11.65</v>
      </c>
      <c r="J631">
        <v>11646</v>
      </c>
      <c r="K631">
        <v>7587</v>
      </c>
      <c r="L631">
        <v>7587</v>
      </c>
      <c r="M631">
        <v>13</v>
      </c>
      <c r="N631">
        <v>12.35</v>
      </c>
      <c r="O631">
        <f>Zestaw_6[[#This Row],[Rzeczywista Ilosc Produkcji]]-Zestaw_6[[#This Row],[Ilosc Produktow Prawidlowych]]</f>
        <v>0</v>
      </c>
      <c r="P631">
        <f>Zestaw_6[[#This Row],[Czas Naprawy]]/(Zestaw_6[[#This Row],[Ilosc Awarii]]+1)</f>
        <v>0.88214285714285712</v>
      </c>
      <c r="Q631">
        <f>(Zestaw_6[[#This Row],[Nominalny Czas Pracy]]-Zestaw_6[[#This Row],[Czas Naprawy]])/(Zestaw_6[[#This Row],[Ilosc Awarii]]+1)</f>
        <v>0.83214285714285718</v>
      </c>
      <c r="R631">
        <f>Zestaw_6[[#This Row],[MTTR]]+Zestaw_6[[#This Row],[MTTF]]</f>
        <v>1.7142857142857144</v>
      </c>
      <c r="S631">
        <f>(Zestaw_6[[#This Row],[Nominalny Czas Pracy]]-Zestaw_6[[#This Row],[Czas Naprawy]])/Zestaw_6[[#This Row],[Nominalny Czas Pracy]]</f>
        <v>0.48541666666666666</v>
      </c>
      <c r="T631">
        <f>($AA$3*Zestaw_6[[#This Row],[Rzeczywista Ilosc Produkcji]])/(Zestaw_6[[#This Row],[Rzeczywisty Czas Pracy]]+1)</f>
        <v>0.59976284584980233</v>
      </c>
      <c r="U631">
        <f>(Zestaw_6[[#This Row],[Rzeczywista Ilosc Produkcji]]-Zestaw_6[[#This Row],[Ilość defektów]])/(Zestaw_6[[#This Row],[Rzeczywista Ilosc Produkcji]]+1)</f>
        <v>0.99986821296784401</v>
      </c>
      <c r="V631">
        <f>Zestaw_6[[#This Row],[D]]*Zestaw_6[[#This Row],[E]]*Zestaw_6[[#This Row],[J]]</f>
        <v>0.29109651362094507</v>
      </c>
    </row>
    <row r="632" spans="1:22" x14ac:dyDescent="0.25">
      <c r="A632" t="s">
        <v>14</v>
      </c>
      <c r="B632" s="1">
        <v>44384</v>
      </c>
      <c r="C632">
        <v>2021</v>
      </c>
      <c r="D632">
        <v>7</v>
      </c>
      <c r="E632">
        <v>27</v>
      </c>
      <c r="F632">
        <v>24</v>
      </c>
      <c r="G632">
        <v>1000</v>
      </c>
      <c r="H632">
        <v>24000</v>
      </c>
      <c r="I632">
        <v>13.31</v>
      </c>
      <c r="J632">
        <v>13306</v>
      </c>
      <c r="K632">
        <v>6773</v>
      </c>
      <c r="L632">
        <v>6773</v>
      </c>
      <c r="M632">
        <v>11</v>
      </c>
      <c r="N632">
        <v>10.69</v>
      </c>
      <c r="O632">
        <f>Zestaw_6[[#This Row],[Rzeczywista Ilosc Produkcji]]-Zestaw_6[[#This Row],[Ilosc Produktow Prawidlowych]]</f>
        <v>0</v>
      </c>
      <c r="P632">
        <f>Zestaw_6[[#This Row],[Czas Naprawy]]/(Zestaw_6[[#This Row],[Ilosc Awarii]]+1)</f>
        <v>0.89083333333333325</v>
      </c>
      <c r="Q632">
        <f>(Zestaw_6[[#This Row],[Nominalny Czas Pracy]]-Zestaw_6[[#This Row],[Czas Naprawy]])/(Zestaw_6[[#This Row],[Ilosc Awarii]]+1)</f>
        <v>1.1091666666666666</v>
      </c>
      <c r="R632">
        <f>Zestaw_6[[#This Row],[MTTR]]+Zestaw_6[[#This Row],[MTTF]]</f>
        <v>2</v>
      </c>
      <c r="S632">
        <f>(Zestaw_6[[#This Row],[Nominalny Czas Pracy]]-Zestaw_6[[#This Row],[Czas Naprawy]])/Zestaw_6[[#This Row],[Nominalny Czas Pracy]]</f>
        <v>0.55458333333333332</v>
      </c>
      <c r="T632">
        <f>($AA$3*Zestaw_6[[#This Row],[Rzeczywista Ilosc Produkcji]])/(Zestaw_6[[#This Row],[Rzeczywisty Czas Pracy]]+1)</f>
        <v>0.47330538085255069</v>
      </c>
      <c r="U632">
        <f>(Zestaw_6[[#This Row],[Rzeczywista Ilosc Produkcji]]-Zestaw_6[[#This Row],[Ilość defektów]])/(Zestaw_6[[#This Row],[Rzeczywista Ilosc Produkcji]]+1)</f>
        <v>0.99985237673457339</v>
      </c>
      <c r="V632">
        <f>Zestaw_6[[#This Row],[D]]*Zestaw_6[[#This Row],[E]]*Zestaw_6[[#This Row],[J]]</f>
        <v>0.26244852656902418</v>
      </c>
    </row>
    <row r="633" spans="1:22" x14ac:dyDescent="0.25">
      <c r="A633" t="s">
        <v>14</v>
      </c>
      <c r="B633" s="1">
        <v>44385</v>
      </c>
      <c r="C633">
        <v>2021</v>
      </c>
      <c r="D633">
        <v>7</v>
      </c>
      <c r="E633">
        <v>27</v>
      </c>
      <c r="F633">
        <v>24</v>
      </c>
      <c r="G633">
        <v>1000</v>
      </c>
      <c r="H633">
        <v>24000</v>
      </c>
      <c r="I633">
        <v>10.130000000000001</v>
      </c>
      <c r="J633">
        <v>10131</v>
      </c>
      <c r="K633">
        <v>0</v>
      </c>
      <c r="L633">
        <v>0</v>
      </c>
      <c r="M633">
        <v>13</v>
      </c>
      <c r="N633">
        <v>13.87</v>
      </c>
      <c r="O633">
        <f>Zestaw_6[[#This Row],[Rzeczywista Ilosc Produkcji]]-Zestaw_6[[#This Row],[Ilosc Produktow Prawidlowych]]</f>
        <v>0</v>
      </c>
      <c r="P633">
        <f>Zestaw_6[[#This Row],[Czas Naprawy]]/(Zestaw_6[[#This Row],[Ilosc Awarii]]+1)</f>
        <v>0.99071428571428566</v>
      </c>
      <c r="Q633">
        <f>(Zestaw_6[[#This Row],[Nominalny Czas Pracy]]-Zestaw_6[[#This Row],[Czas Naprawy]])/(Zestaw_6[[#This Row],[Ilosc Awarii]]+1)</f>
        <v>0.72357142857142864</v>
      </c>
      <c r="R633">
        <f>Zestaw_6[[#This Row],[MTTR]]+Zestaw_6[[#This Row],[MTTF]]</f>
        <v>1.7142857142857144</v>
      </c>
      <c r="S633">
        <f>(Zestaw_6[[#This Row],[Nominalny Czas Pracy]]-Zestaw_6[[#This Row],[Czas Naprawy]])/Zestaw_6[[#This Row],[Nominalny Czas Pracy]]</f>
        <v>0.42208333333333337</v>
      </c>
      <c r="T633">
        <f>($AA$3*Zestaw_6[[#This Row],[Rzeczywista Ilosc Produkcji]])/(Zestaw_6[[#This Row],[Rzeczywisty Czas Pracy]]+1)</f>
        <v>0</v>
      </c>
      <c r="U633">
        <f>(Zestaw_6[[#This Row],[Rzeczywista Ilosc Produkcji]]-Zestaw_6[[#This Row],[Ilość defektów]])/(Zestaw_6[[#This Row],[Rzeczywista Ilosc Produkcji]]+1)</f>
        <v>0</v>
      </c>
      <c r="V633">
        <f>Zestaw_6[[#This Row],[D]]*Zestaw_6[[#This Row],[E]]*Zestaw_6[[#This Row],[J]]</f>
        <v>0</v>
      </c>
    </row>
    <row r="634" spans="1:22" x14ac:dyDescent="0.25">
      <c r="A634" t="s">
        <v>14</v>
      </c>
      <c r="B634" s="1">
        <v>44386</v>
      </c>
      <c r="C634">
        <v>2021</v>
      </c>
      <c r="D634">
        <v>7</v>
      </c>
      <c r="E634">
        <v>27</v>
      </c>
      <c r="F634">
        <v>24</v>
      </c>
      <c r="G634">
        <v>1000</v>
      </c>
      <c r="H634">
        <v>24000</v>
      </c>
      <c r="I634">
        <v>18.989999999999998</v>
      </c>
      <c r="J634">
        <v>18987</v>
      </c>
      <c r="K634">
        <v>18987</v>
      </c>
      <c r="L634">
        <v>16433</v>
      </c>
      <c r="M634">
        <v>5</v>
      </c>
      <c r="N634">
        <v>5.01</v>
      </c>
      <c r="O634">
        <f>Zestaw_6[[#This Row],[Rzeczywista Ilosc Produkcji]]-Zestaw_6[[#This Row],[Ilosc Produktow Prawidlowych]]</f>
        <v>2554</v>
      </c>
      <c r="P634">
        <f>Zestaw_6[[#This Row],[Czas Naprawy]]/(Zestaw_6[[#This Row],[Ilosc Awarii]]+1)</f>
        <v>0.83499999999999996</v>
      </c>
      <c r="Q634">
        <f>(Zestaw_6[[#This Row],[Nominalny Czas Pracy]]-Zestaw_6[[#This Row],[Czas Naprawy]])/(Zestaw_6[[#This Row],[Ilosc Awarii]]+1)</f>
        <v>3.1650000000000005</v>
      </c>
      <c r="R634">
        <f>Zestaw_6[[#This Row],[MTTR]]+Zestaw_6[[#This Row],[MTTF]]</f>
        <v>4</v>
      </c>
      <c r="S634">
        <f>(Zestaw_6[[#This Row],[Nominalny Czas Pracy]]-Zestaw_6[[#This Row],[Czas Naprawy]])/Zestaw_6[[#This Row],[Nominalny Czas Pracy]]</f>
        <v>0.79125000000000012</v>
      </c>
      <c r="T634">
        <f>($AA$3*Zestaw_6[[#This Row],[Rzeczywista Ilosc Produkcji]])/(Zestaw_6[[#This Row],[Rzeczywisty Czas Pracy]]+1)</f>
        <v>0.94982491245622824</v>
      </c>
      <c r="U634">
        <f>(Zestaw_6[[#This Row],[Rzeczywista Ilosc Produkcji]]-Zestaw_6[[#This Row],[Ilość defektów]])/(Zestaw_6[[#This Row],[Rzeczywista Ilosc Produkcji]]+1)</f>
        <v>0.86544133136717927</v>
      </c>
      <c r="V634">
        <f>Zestaw_6[[#This Row],[D]]*Zestaw_6[[#This Row],[E]]*Zestaw_6[[#This Row],[J]]</f>
        <v>0.65042153424445026</v>
      </c>
    </row>
    <row r="635" spans="1:22" x14ac:dyDescent="0.25">
      <c r="A635" t="s">
        <v>14</v>
      </c>
      <c r="B635" s="1">
        <v>44389</v>
      </c>
      <c r="C635">
        <v>2021</v>
      </c>
      <c r="D635">
        <v>7</v>
      </c>
      <c r="E635">
        <v>28</v>
      </c>
      <c r="F635">
        <v>24</v>
      </c>
      <c r="G635">
        <v>1000</v>
      </c>
      <c r="H635">
        <v>24000</v>
      </c>
      <c r="I635">
        <v>12.67</v>
      </c>
      <c r="J635">
        <v>12671</v>
      </c>
      <c r="K635">
        <v>6121</v>
      </c>
      <c r="L635">
        <v>5431</v>
      </c>
      <c r="M635">
        <v>12</v>
      </c>
      <c r="N635">
        <v>11.33</v>
      </c>
      <c r="O635">
        <f>Zestaw_6[[#This Row],[Rzeczywista Ilosc Produkcji]]-Zestaw_6[[#This Row],[Ilosc Produktow Prawidlowych]]</f>
        <v>690</v>
      </c>
      <c r="P635">
        <f>Zestaw_6[[#This Row],[Czas Naprawy]]/(Zestaw_6[[#This Row],[Ilosc Awarii]]+1)</f>
        <v>0.8715384615384616</v>
      </c>
      <c r="Q635">
        <f>(Zestaw_6[[#This Row],[Nominalny Czas Pracy]]-Zestaw_6[[#This Row],[Czas Naprawy]])/(Zestaw_6[[#This Row],[Ilosc Awarii]]+1)</f>
        <v>0.97461538461538466</v>
      </c>
      <c r="R635">
        <f>Zestaw_6[[#This Row],[MTTR]]+Zestaw_6[[#This Row],[MTTF]]</f>
        <v>1.8461538461538463</v>
      </c>
      <c r="S635">
        <f>(Zestaw_6[[#This Row],[Nominalny Czas Pracy]]-Zestaw_6[[#This Row],[Czas Naprawy]])/Zestaw_6[[#This Row],[Nominalny Czas Pracy]]</f>
        <v>0.5279166666666667</v>
      </c>
      <c r="T635">
        <f>($AA$3*Zestaw_6[[#This Row],[Rzeczywista Ilosc Produkcji]])/(Zestaw_6[[#This Row],[Rzeczywisty Czas Pracy]]+1)</f>
        <v>0.44776883686905639</v>
      </c>
      <c r="U635">
        <f>(Zestaw_6[[#This Row],[Rzeczywista Ilosc Produkcji]]-Zestaw_6[[#This Row],[Ilość defektów]])/(Zestaw_6[[#This Row],[Rzeczywista Ilosc Produkcji]]+1)</f>
        <v>0.88712838941522376</v>
      </c>
      <c r="V635">
        <f>Zestaw_6[[#This Row],[D]]*Zestaw_6[[#This Row],[E]]*Zestaw_6[[#This Row],[J]]</f>
        <v>0.20970351768869214</v>
      </c>
    </row>
    <row r="636" spans="1:22" x14ac:dyDescent="0.25">
      <c r="A636" t="s">
        <v>14</v>
      </c>
      <c r="B636" s="1">
        <v>44390</v>
      </c>
      <c r="C636">
        <v>2021</v>
      </c>
      <c r="D636">
        <v>7</v>
      </c>
      <c r="E636">
        <v>28</v>
      </c>
      <c r="F636">
        <v>24</v>
      </c>
      <c r="G636">
        <v>1000</v>
      </c>
      <c r="H636">
        <v>24000</v>
      </c>
      <c r="I636">
        <v>24</v>
      </c>
      <c r="J636">
        <v>24000</v>
      </c>
      <c r="K636">
        <v>24000</v>
      </c>
      <c r="L636">
        <v>24000</v>
      </c>
      <c r="M636">
        <v>0</v>
      </c>
      <c r="N636">
        <v>0</v>
      </c>
      <c r="O636">
        <f>Zestaw_6[[#This Row],[Rzeczywista Ilosc Produkcji]]-Zestaw_6[[#This Row],[Ilosc Produktow Prawidlowych]]</f>
        <v>0</v>
      </c>
      <c r="P636">
        <f>Zestaw_6[[#This Row],[Czas Naprawy]]/(Zestaw_6[[#This Row],[Ilosc Awarii]]+1)</f>
        <v>0</v>
      </c>
      <c r="Q636">
        <f>(Zestaw_6[[#This Row],[Nominalny Czas Pracy]]-Zestaw_6[[#This Row],[Czas Naprawy]])/(Zestaw_6[[#This Row],[Ilosc Awarii]]+1)</f>
        <v>24</v>
      </c>
      <c r="R636">
        <f>Zestaw_6[[#This Row],[MTTR]]+Zestaw_6[[#This Row],[MTTF]]</f>
        <v>24</v>
      </c>
      <c r="S636">
        <f>(Zestaw_6[[#This Row],[Nominalny Czas Pracy]]-Zestaw_6[[#This Row],[Czas Naprawy]])/Zestaw_6[[#This Row],[Nominalny Czas Pracy]]</f>
        <v>1</v>
      </c>
      <c r="T636">
        <f>($AA$3*Zestaw_6[[#This Row],[Rzeczywista Ilosc Produkcji]])/(Zestaw_6[[#This Row],[Rzeczywisty Czas Pracy]]+1)</f>
        <v>0.96</v>
      </c>
      <c r="U636">
        <f>(Zestaw_6[[#This Row],[Rzeczywista Ilosc Produkcji]]-Zestaw_6[[#This Row],[Ilość defektów]])/(Zestaw_6[[#This Row],[Rzeczywista Ilosc Produkcji]]+1)</f>
        <v>0.99995833506937215</v>
      </c>
      <c r="V636">
        <f>Zestaw_6[[#This Row],[D]]*Zestaw_6[[#This Row],[E]]*Zestaw_6[[#This Row],[J]]</f>
        <v>0.95996000166659723</v>
      </c>
    </row>
    <row r="637" spans="1:22" x14ac:dyDescent="0.25">
      <c r="A637" t="s">
        <v>14</v>
      </c>
      <c r="B637" s="1">
        <v>44391</v>
      </c>
      <c r="C637">
        <v>2021</v>
      </c>
      <c r="D637">
        <v>7</v>
      </c>
      <c r="E637">
        <v>28</v>
      </c>
      <c r="F637">
        <v>24</v>
      </c>
      <c r="G637">
        <v>1000</v>
      </c>
      <c r="H637">
        <v>24000</v>
      </c>
      <c r="I637">
        <v>16.55</v>
      </c>
      <c r="J637">
        <v>16552</v>
      </c>
      <c r="K637">
        <v>8699</v>
      </c>
      <c r="L637">
        <v>7457</v>
      </c>
      <c r="M637">
        <v>8</v>
      </c>
      <c r="N637">
        <v>7.45</v>
      </c>
      <c r="O637">
        <f>Zestaw_6[[#This Row],[Rzeczywista Ilosc Produkcji]]-Zestaw_6[[#This Row],[Ilosc Produktow Prawidlowych]]</f>
        <v>1242</v>
      </c>
      <c r="P637">
        <f>Zestaw_6[[#This Row],[Czas Naprawy]]/(Zestaw_6[[#This Row],[Ilosc Awarii]]+1)</f>
        <v>0.82777777777777783</v>
      </c>
      <c r="Q637">
        <f>(Zestaw_6[[#This Row],[Nominalny Czas Pracy]]-Zestaw_6[[#This Row],[Czas Naprawy]])/(Zestaw_6[[#This Row],[Ilosc Awarii]]+1)</f>
        <v>1.838888888888889</v>
      </c>
      <c r="R637">
        <f>Zestaw_6[[#This Row],[MTTR]]+Zestaw_6[[#This Row],[MTTF]]</f>
        <v>2.666666666666667</v>
      </c>
      <c r="S637">
        <f>(Zestaw_6[[#This Row],[Nominalny Czas Pracy]]-Zestaw_6[[#This Row],[Czas Naprawy]])/Zestaw_6[[#This Row],[Nominalny Czas Pracy]]</f>
        <v>0.68958333333333333</v>
      </c>
      <c r="T637">
        <f>($AA$3*Zestaw_6[[#This Row],[Rzeczywista Ilosc Produkcji]])/(Zestaw_6[[#This Row],[Rzeczywisty Czas Pracy]]+1)</f>
        <v>0.49566951566951561</v>
      </c>
      <c r="U637">
        <f>(Zestaw_6[[#This Row],[Rzeczywista Ilosc Produkcji]]-Zestaw_6[[#This Row],[Ilość defektów]])/(Zestaw_6[[#This Row],[Rzeczywista Ilosc Produkcji]]+1)</f>
        <v>0.85712643678160916</v>
      </c>
      <c r="V637">
        <f>Zestaw_6[[#This Row],[D]]*Zestaw_6[[#This Row],[E]]*Zestaw_6[[#This Row],[J]]</f>
        <v>0.29297047615733912</v>
      </c>
    </row>
    <row r="638" spans="1:22" x14ac:dyDescent="0.25">
      <c r="A638" t="s">
        <v>14</v>
      </c>
      <c r="B638" s="1">
        <v>44392</v>
      </c>
      <c r="C638">
        <v>2021</v>
      </c>
      <c r="D638">
        <v>7</v>
      </c>
      <c r="E638">
        <v>28</v>
      </c>
      <c r="F638">
        <v>24</v>
      </c>
      <c r="G638">
        <v>1000</v>
      </c>
      <c r="H638">
        <v>24000</v>
      </c>
      <c r="I638">
        <v>12.54</v>
      </c>
      <c r="J638">
        <v>12538</v>
      </c>
      <c r="K638">
        <v>0</v>
      </c>
      <c r="L638">
        <v>0</v>
      </c>
      <c r="M638">
        <v>11</v>
      </c>
      <c r="N638">
        <v>11.46</v>
      </c>
      <c r="O638">
        <f>Zestaw_6[[#This Row],[Rzeczywista Ilosc Produkcji]]-Zestaw_6[[#This Row],[Ilosc Produktow Prawidlowych]]</f>
        <v>0</v>
      </c>
      <c r="P638">
        <f>Zestaw_6[[#This Row],[Czas Naprawy]]/(Zestaw_6[[#This Row],[Ilosc Awarii]]+1)</f>
        <v>0.95500000000000007</v>
      </c>
      <c r="Q638">
        <f>(Zestaw_6[[#This Row],[Nominalny Czas Pracy]]-Zestaw_6[[#This Row],[Czas Naprawy]])/(Zestaw_6[[#This Row],[Ilosc Awarii]]+1)</f>
        <v>1.0449999999999999</v>
      </c>
      <c r="R638">
        <f>Zestaw_6[[#This Row],[MTTR]]+Zestaw_6[[#This Row],[MTTF]]</f>
        <v>2</v>
      </c>
      <c r="S638">
        <f>(Zestaw_6[[#This Row],[Nominalny Czas Pracy]]-Zestaw_6[[#This Row],[Czas Naprawy]])/Zestaw_6[[#This Row],[Nominalny Czas Pracy]]</f>
        <v>0.52249999999999996</v>
      </c>
      <c r="T638">
        <f>($AA$3*Zestaw_6[[#This Row],[Rzeczywista Ilosc Produkcji]])/(Zestaw_6[[#This Row],[Rzeczywisty Czas Pracy]]+1)</f>
        <v>0</v>
      </c>
      <c r="U638">
        <f>(Zestaw_6[[#This Row],[Rzeczywista Ilosc Produkcji]]-Zestaw_6[[#This Row],[Ilość defektów]])/(Zestaw_6[[#This Row],[Rzeczywista Ilosc Produkcji]]+1)</f>
        <v>0</v>
      </c>
      <c r="V638">
        <f>Zestaw_6[[#This Row],[D]]*Zestaw_6[[#This Row],[E]]*Zestaw_6[[#This Row],[J]]</f>
        <v>0</v>
      </c>
    </row>
    <row r="639" spans="1:22" x14ac:dyDescent="0.25">
      <c r="A639" t="s">
        <v>14</v>
      </c>
      <c r="B639" s="1">
        <v>44393</v>
      </c>
      <c r="C639">
        <v>2021</v>
      </c>
      <c r="D639">
        <v>7</v>
      </c>
      <c r="E639">
        <v>28</v>
      </c>
      <c r="F639">
        <v>24</v>
      </c>
      <c r="G639">
        <v>1000</v>
      </c>
      <c r="H639">
        <v>24000</v>
      </c>
      <c r="I639">
        <v>17.39</v>
      </c>
      <c r="J639">
        <v>17388</v>
      </c>
      <c r="K639">
        <v>8649</v>
      </c>
      <c r="L639">
        <v>8172</v>
      </c>
      <c r="M639">
        <v>7</v>
      </c>
      <c r="N639">
        <v>6.61</v>
      </c>
      <c r="O639">
        <f>Zestaw_6[[#This Row],[Rzeczywista Ilosc Produkcji]]-Zestaw_6[[#This Row],[Ilosc Produktow Prawidlowych]]</f>
        <v>477</v>
      </c>
      <c r="P639">
        <f>Zestaw_6[[#This Row],[Czas Naprawy]]/(Zestaw_6[[#This Row],[Ilosc Awarii]]+1)</f>
        <v>0.82625000000000004</v>
      </c>
      <c r="Q639">
        <f>(Zestaw_6[[#This Row],[Nominalny Czas Pracy]]-Zestaw_6[[#This Row],[Czas Naprawy]])/(Zestaw_6[[#This Row],[Ilosc Awarii]]+1)</f>
        <v>2.1737500000000001</v>
      </c>
      <c r="R639">
        <f>Zestaw_6[[#This Row],[MTTR]]+Zestaw_6[[#This Row],[MTTF]]</f>
        <v>3</v>
      </c>
      <c r="S639">
        <f>(Zestaw_6[[#This Row],[Nominalny Czas Pracy]]-Zestaw_6[[#This Row],[Czas Naprawy]])/Zestaw_6[[#This Row],[Nominalny Czas Pracy]]</f>
        <v>0.72458333333333336</v>
      </c>
      <c r="T639">
        <f>($AA$3*Zestaw_6[[#This Row],[Rzeczywista Ilosc Produkcji]])/(Zestaw_6[[#This Row],[Rzeczywisty Czas Pracy]]+1)</f>
        <v>0.47030995106035894</v>
      </c>
      <c r="U639">
        <f>(Zestaw_6[[#This Row],[Rzeczywista Ilosc Produkcji]]-Zestaw_6[[#This Row],[Ilość defektów]])/(Zestaw_6[[#This Row],[Rzeczywista Ilosc Produkcji]]+1)</f>
        <v>0.94473988439306356</v>
      </c>
      <c r="V639">
        <f>Zestaw_6[[#This Row],[D]]*Zestaw_6[[#This Row],[E]]*Zestaw_6[[#This Row],[J]]</f>
        <v>0.32194727880508073</v>
      </c>
    </row>
    <row r="640" spans="1:22" x14ac:dyDescent="0.25">
      <c r="A640" t="s">
        <v>14</v>
      </c>
      <c r="B640" s="1">
        <v>44396</v>
      </c>
      <c r="C640">
        <v>2021</v>
      </c>
      <c r="D640">
        <v>7</v>
      </c>
      <c r="E640">
        <v>29</v>
      </c>
      <c r="F640">
        <v>24</v>
      </c>
      <c r="G640">
        <v>1000</v>
      </c>
      <c r="H640">
        <v>24000</v>
      </c>
      <c r="I640">
        <v>15.11</v>
      </c>
      <c r="J640">
        <v>15110</v>
      </c>
      <c r="K640">
        <v>11863</v>
      </c>
      <c r="L640">
        <v>9994</v>
      </c>
      <c r="M640">
        <v>9</v>
      </c>
      <c r="N640">
        <v>8.89</v>
      </c>
      <c r="O640">
        <f>Zestaw_6[[#This Row],[Rzeczywista Ilosc Produkcji]]-Zestaw_6[[#This Row],[Ilosc Produktow Prawidlowych]]</f>
        <v>1869</v>
      </c>
      <c r="P640">
        <f>Zestaw_6[[#This Row],[Czas Naprawy]]/(Zestaw_6[[#This Row],[Ilosc Awarii]]+1)</f>
        <v>0.88900000000000001</v>
      </c>
      <c r="Q640">
        <f>(Zestaw_6[[#This Row],[Nominalny Czas Pracy]]-Zestaw_6[[#This Row],[Czas Naprawy]])/(Zestaw_6[[#This Row],[Ilosc Awarii]]+1)</f>
        <v>1.5109999999999999</v>
      </c>
      <c r="R640">
        <f>Zestaw_6[[#This Row],[MTTR]]+Zestaw_6[[#This Row],[MTTF]]</f>
        <v>2.4</v>
      </c>
      <c r="S640">
        <f>(Zestaw_6[[#This Row],[Nominalny Czas Pracy]]-Zestaw_6[[#This Row],[Czas Naprawy]])/Zestaw_6[[#This Row],[Nominalny Czas Pracy]]</f>
        <v>0.62958333333333327</v>
      </c>
      <c r="T640">
        <f>($AA$3*Zestaw_6[[#This Row],[Rzeczywista Ilosc Produkcji]])/(Zestaw_6[[#This Row],[Rzeczywisty Czas Pracy]]+1)</f>
        <v>0.73637492240844193</v>
      </c>
      <c r="U640">
        <f>(Zestaw_6[[#This Row],[Rzeczywista Ilosc Produkcji]]-Zestaw_6[[#This Row],[Ilość defektów]])/(Zestaw_6[[#This Row],[Rzeczywista Ilosc Produkcji]]+1)</f>
        <v>0.84238031018206339</v>
      </c>
      <c r="V640">
        <f>Zestaw_6[[#This Row],[D]]*Zestaw_6[[#This Row],[E]]*Zestaw_6[[#This Row],[J]]</f>
        <v>0.39053541183921253</v>
      </c>
    </row>
    <row r="641" spans="1:22" x14ac:dyDescent="0.25">
      <c r="A641" t="s">
        <v>14</v>
      </c>
      <c r="B641" s="1">
        <v>44397</v>
      </c>
      <c r="C641">
        <v>2021</v>
      </c>
      <c r="D641">
        <v>7</v>
      </c>
      <c r="E641">
        <v>29</v>
      </c>
      <c r="F641">
        <v>24</v>
      </c>
      <c r="G641">
        <v>1000</v>
      </c>
      <c r="H641">
        <v>24000</v>
      </c>
      <c r="I641">
        <v>10.96</v>
      </c>
      <c r="J641">
        <v>10960</v>
      </c>
      <c r="K641">
        <v>6463</v>
      </c>
      <c r="L641">
        <v>5645</v>
      </c>
      <c r="M641">
        <v>13</v>
      </c>
      <c r="N641">
        <v>13.04</v>
      </c>
      <c r="O641">
        <f>Zestaw_6[[#This Row],[Rzeczywista Ilosc Produkcji]]-Zestaw_6[[#This Row],[Ilosc Produktow Prawidlowych]]</f>
        <v>818</v>
      </c>
      <c r="P641">
        <f>Zestaw_6[[#This Row],[Czas Naprawy]]/(Zestaw_6[[#This Row],[Ilosc Awarii]]+1)</f>
        <v>0.93142857142857138</v>
      </c>
      <c r="Q641">
        <f>(Zestaw_6[[#This Row],[Nominalny Czas Pracy]]-Zestaw_6[[#This Row],[Czas Naprawy]])/(Zestaw_6[[#This Row],[Ilosc Awarii]]+1)</f>
        <v>0.78285714285714292</v>
      </c>
      <c r="R641">
        <f>Zestaw_6[[#This Row],[MTTR]]+Zestaw_6[[#This Row],[MTTF]]</f>
        <v>1.7142857142857144</v>
      </c>
      <c r="S641">
        <f>(Zestaw_6[[#This Row],[Nominalny Czas Pracy]]-Zestaw_6[[#This Row],[Czas Naprawy]])/Zestaw_6[[#This Row],[Nominalny Czas Pracy]]</f>
        <v>0.45666666666666672</v>
      </c>
      <c r="T641">
        <f>($AA$3*Zestaw_6[[#This Row],[Rzeczywista Ilosc Produkcji]])/(Zestaw_6[[#This Row],[Rzeczywisty Czas Pracy]]+1)</f>
        <v>0.54038461538461535</v>
      </c>
      <c r="U641">
        <f>(Zestaw_6[[#This Row],[Rzeczywista Ilosc Produkcji]]-Zestaw_6[[#This Row],[Ilość defektów]])/(Zestaw_6[[#This Row],[Rzeczywista Ilosc Produkcji]]+1)</f>
        <v>0.87329826732673266</v>
      </c>
      <c r="V641">
        <f>Zestaw_6[[#This Row],[D]]*Zestaw_6[[#This Row],[E]]*Zestaw_6[[#This Row],[J]]</f>
        <v>0.21550873972613607</v>
      </c>
    </row>
    <row r="642" spans="1:22" x14ac:dyDescent="0.25">
      <c r="A642" t="s">
        <v>14</v>
      </c>
      <c r="B642" s="1">
        <v>44398</v>
      </c>
      <c r="C642">
        <v>2021</v>
      </c>
      <c r="D642">
        <v>7</v>
      </c>
      <c r="E642">
        <v>29</v>
      </c>
      <c r="F642">
        <v>24</v>
      </c>
      <c r="G642">
        <v>1000</v>
      </c>
      <c r="H642">
        <v>24000</v>
      </c>
      <c r="I642">
        <v>0</v>
      </c>
      <c r="J642">
        <v>0</v>
      </c>
      <c r="K642">
        <v>0</v>
      </c>
      <c r="L642">
        <v>0</v>
      </c>
      <c r="M642">
        <v>24</v>
      </c>
      <c r="N642">
        <v>24</v>
      </c>
      <c r="O642">
        <f>Zestaw_6[[#This Row],[Rzeczywista Ilosc Produkcji]]-Zestaw_6[[#This Row],[Ilosc Produktow Prawidlowych]]</f>
        <v>0</v>
      </c>
      <c r="P642">
        <f>Zestaw_6[[#This Row],[Czas Naprawy]]/(Zestaw_6[[#This Row],[Ilosc Awarii]]+1)</f>
        <v>0.96</v>
      </c>
      <c r="Q642">
        <f>(Zestaw_6[[#This Row],[Nominalny Czas Pracy]]-Zestaw_6[[#This Row],[Czas Naprawy]])/(Zestaw_6[[#This Row],[Ilosc Awarii]]+1)</f>
        <v>0</v>
      </c>
      <c r="R642">
        <f>Zestaw_6[[#This Row],[MTTR]]+Zestaw_6[[#This Row],[MTTF]]</f>
        <v>0.96</v>
      </c>
      <c r="S642">
        <f>(Zestaw_6[[#This Row],[Nominalny Czas Pracy]]-Zestaw_6[[#This Row],[Czas Naprawy]])/Zestaw_6[[#This Row],[Nominalny Czas Pracy]]</f>
        <v>0</v>
      </c>
      <c r="T642">
        <f>($AA$3*Zestaw_6[[#This Row],[Rzeczywista Ilosc Produkcji]])/(Zestaw_6[[#This Row],[Rzeczywisty Czas Pracy]]+1)</f>
        <v>0</v>
      </c>
      <c r="U642">
        <f>(Zestaw_6[[#This Row],[Rzeczywista Ilosc Produkcji]]-Zestaw_6[[#This Row],[Ilość defektów]])/(Zestaw_6[[#This Row],[Rzeczywista Ilosc Produkcji]]+1)</f>
        <v>0</v>
      </c>
      <c r="V642">
        <f>Zestaw_6[[#This Row],[D]]*Zestaw_6[[#This Row],[E]]*Zestaw_6[[#This Row],[J]]</f>
        <v>0</v>
      </c>
    </row>
    <row r="643" spans="1:22" x14ac:dyDescent="0.25">
      <c r="A643" t="s">
        <v>14</v>
      </c>
      <c r="B643" s="1">
        <v>44399</v>
      </c>
      <c r="C643">
        <v>2021</v>
      </c>
      <c r="D643">
        <v>7</v>
      </c>
      <c r="E643">
        <v>29</v>
      </c>
      <c r="F643">
        <v>24</v>
      </c>
      <c r="G643">
        <v>1000</v>
      </c>
      <c r="H643">
        <v>24000</v>
      </c>
      <c r="I643">
        <v>19.03</v>
      </c>
      <c r="J643">
        <v>19028</v>
      </c>
      <c r="K643">
        <v>13087</v>
      </c>
      <c r="L643">
        <v>12459</v>
      </c>
      <c r="M643">
        <v>5</v>
      </c>
      <c r="N643">
        <v>4.97</v>
      </c>
      <c r="O643">
        <f>Zestaw_6[[#This Row],[Rzeczywista Ilosc Produkcji]]-Zestaw_6[[#This Row],[Ilosc Produktow Prawidlowych]]</f>
        <v>628</v>
      </c>
      <c r="P643">
        <f>Zestaw_6[[#This Row],[Czas Naprawy]]/(Zestaw_6[[#This Row],[Ilosc Awarii]]+1)</f>
        <v>0.82833333333333325</v>
      </c>
      <c r="Q643">
        <f>(Zestaw_6[[#This Row],[Nominalny Czas Pracy]]-Zestaw_6[[#This Row],[Czas Naprawy]])/(Zestaw_6[[#This Row],[Ilosc Awarii]]+1)</f>
        <v>3.1716666666666669</v>
      </c>
      <c r="R643">
        <f>Zestaw_6[[#This Row],[MTTR]]+Zestaw_6[[#This Row],[MTTF]]</f>
        <v>4</v>
      </c>
      <c r="S643">
        <f>(Zestaw_6[[#This Row],[Nominalny Czas Pracy]]-Zestaw_6[[#This Row],[Czas Naprawy]])/Zestaw_6[[#This Row],[Nominalny Czas Pracy]]</f>
        <v>0.79291666666666671</v>
      </c>
      <c r="T643">
        <f>($AA$3*Zestaw_6[[#This Row],[Rzeczywista Ilosc Produkcji]])/(Zestaw_6[[#This Row],[Rzeczywisty Czas Pracy]]+1)</f>
        <v>0.65336994508237634</v>
      </c>
      <c r="U643">
        <f>(Zestaw_6[[#This Row],[Rzeczywista Ilosc Produkcji]]-Zestaw_6[[#This Row],[Ilość defektów]])/(Zestaw_6[[#This Row],[Rzeczywista Ilosc Produkcji]]+1)</f>
        <v>0.95194070904645478</v>
      </c>
      <c r="V643">
        <f>Zestaw_6[[#This Row],[D]]*Zestaw_6[[#This Row],[E]]*Zestaw_6[[#This Row],[J]]</f>
        <v>0.49316994210414961</v>
      </c>
    </row>
    <row r="644" spans="1:22" x14ac:dyDescent="0.25">
      <c r="A644" t="s">
        <v>14</v>
      </c>
      <c r="B644" s="1">
        <v>44400</v>
      </c>
      <c r="C644">
        <v>2021</v>
      </c>
      <c r="D644">
        <v>7</v>
      </c>
      <c r="E644">
        <v>29</v>
      </c>
      <c r="F644">
        <v>24</v>
      </c>
      <c r="G644">
        <v>1000</v>
      </c>
      <c r="H644">
        <v>24000</v>
      </c>
      <c r="I644">
        <v>14.01</v>
      </c>
      <c r="J644">
        <v>14010</v>
      </c>
      <c r="K644">
        <v>0</v>
      </c>
      <c r="L644">
        <v>0</v>
      </c>
      <c r="M644">
        <v>10</v>
      </c>
      <c r="N644">
        <v>9.99</v>
      </c>
      <c r="O644">
        <f>Zestaw_6[[#This Row],[Rzeczywista Ilosc Produkcji]]-Zestaw_6[[#This Row],[Ilosc Produktow Prawidlowych]]</f>
        <v>0</v>
      </c>
      <c r="P644">
        <f>Zestaw_6[[#This Row],[Czas Naprawy]]/(Zestaw_6[[#This Row],[Ilosc Awarii]]+1)</f>
        <v>0.9081818181818182</v>
      </c>
      <c r="Q644">
        <f>(Zestaw_6[[#This Row],[Nominalny Czas Pracy]]-Zestaw_6[[#This Row],[Czas Naprawy]])/(Zestaw_6[[#This Row],[Ilosc Awarii]]+1)</f>
        <v>1.2736363636363637</v>
      </c>
      <c r="R644">
        <f>Zestaw_6[[#This Row],[MTTR]]+Zestaw_6[[#This Row],[MTTF]]</f>
        <v>2.1818181818181817</v>
      </c>
      <c r="S644">
        <f>(Zestaw_6[[#This Row],[Nominalny Czas Pracy]]-Zestaw_6[[#This Row],[Czas Naprawy]])/Zestaw_6[[#This Row],[Nominalny Czas Pracy]]</f>
        <v>0.58374999999999999</v>
      </c>
      <c r="T644">
        <f>($AA$3*Zestaw_6[[#This Row],[Rzeczywista Ilosc Produkcji]])/(Zestaw_6[[#This Row],[Rzeczywisty Czas Pracy]]+1)</f>
        <v>0</v>
      </c>
      <c r="U644">
        <f>(Zestaw_6[[#This Row],[Rzeczywista Ilosc Produkcji]]-Zestaw_6[[#This Row],[Ilość defektów]])/(Zestaw_6[[#This Row],[Rzeczywista Ilosc Produkcji]]+1)</f>
        <v>0</v>
      </c>
      <c r="V644">
        <f>Zestaw_6[[#This Row],[D]]*Zestaw_6[[#This Row],[E]]*Zestaw_6[[#This Row],[J]]</f>
        <v>0</v>
      </c>
    </row>
    <row r="645" spans="1:22" x14ac:dyDescent="0.25">
      <c r="A645" t="s">
        <v>14</v>
      </c>
      <c r="B645" s="1">
        <v>44403</v>
      </c>
      <c r="C645">
        <v>2021</v>
      </c>
      <c r="D645">
        <v>7</v>
      </c>
      <c r="E645">
        <v>30</v>
      </c>
      <c r="F645">
        <v>24</v>
      </c>
      <c r="G645">
        <v>1000</v>
      </c>
      <c r="H645">
        <v>24000</v>
      </c>
      <c r="I645">
        <v>24</v>
      </c>
      <c r="J645">
        <v>24000</v>
      </c>
      <c r="K645">
        <v>15055</v>
      </c>
      <c r="L645">
        <v>13850</v>
      </c>
      <c r="M645">
        <v>0</v>
      </c>
      <c r="N645">
        <v>0</v>
      </c>
      <c r="O645">
        <f>Zestaw_6[[#This Row],[Rzeczywista Ilosc Produkcji]]-Zestaw_6[[#This Row],[Ilosc Produktow Prawidlowych]]</f>
        <v>1205</v>
      </c>
      <c r="P645">
        <f>Zestaw_6[[#This Row],[Czas Naprawy]]/(Zestaw_6[[#This Row],[Ilosc Awarii]]+1)</f>
        <v>0</v>
      </c>
      <c r="Q645">
        <f>(Zestaw_6[[#This Row],[Nominalny Czas Pracy]]-Zestaw_6[[#This Row],[Czas Naprawy]])/(Zestaw_6[[#This Row],[Ilosc Awarii]]+1)</f>
        <v>24</v>
      </c>
      <c r="R645">
        <f>Zestaw_6[[#This Row],[MTTR]]+Zestaw_6[[#This Row],[MTTF]]</f>
        <v>24</v>
      </c>
      <c r="S645">
        <f>(Zestaw_6[[#This Row],[Nominalny Czas Pracy]]-Zestaw_6[[#This Row],[Czas Naprawy]])/Zestaw_6[[#This Row],[Nominalny Czas Pracy]]</f>
        <v>1</v>
      </c>
      <c r="T645">
        <f>($AA$3*Zestaw_6[[#This Row],[Rzeczywista Ilosc Produkcji]])/(Zestaw_6[[#This Row],[Rzeczywisty Czas Pracy]]+1)</f>
        <v>0.60219999999999996</v>
      </c>
      <c r="U645">
        <f>(Zestaw_6[[#This Row],[Rzeczywista Ilosc Produkcji]]-Zestaw_6[[#This Row],[Ilość defektów]])/(Zestaw_6[[#This Row],[Rzeczywista Ilosc Produkcji]]+1)</f>
        <v>0.91989904357066954</v>
      </c>
      <c r="V645">
        <f>Zestaw_6[[#This Row],[D]]*Zestaw_6[[#This Row],[E]]*Zestaw_6[[#This Row],[J]]</f>
        <v>0.55396320403825716</v>
      </c>
    </row>
    <row r="646" spans="1:22" x14ac:dyDescent="0.25">
      <c r="A646" t="s">
        <v>14</v>
      </c>
      <c r="B646" s="1">
        <v>44404</v>
      </c>
      <c r="C646">
        <v>2021</v>
      </c>
      <c r="D646">
        <v>7</v>
      </c>
      <c r="E646">
        <v>30</v>
      </c>
      <c r="F646">
        <v>24</v>
      </c>
      <c r="G646">
        <v>1000</v>
      </c>
      <c r="H646">
        <v>24000</v>
      </c>
      <c r="I646">
        <v>18.760000000000002</v>
      </c>
      <c r="J646">
        <v>18763</v>
      </c>
      <c r="K646">
        <v>14730</v>
      </c>
      <c r="L646">
        <v>12267</v>
      </c>
      <c r="M646">
        <v>6</v>
      </c>
      <c r="N646">
        <v>5.24</v>
      </c>
      <c r="O646">
        <f>Zestaw_6[[#This Row],[Rzeczywista Ilosc Produkcji]]-Zestaw_6[[#This Row],[Ilosc Produktow Prawidlowych]]</f>
        <v>2463</v>
      </c>
      <c r="P646">
        <f>Zestaw_6[[#This Row],[Czas Naprawy]]/(Zestaw_6[[#This Row],[Ilosc Awarii]]+1)</f>
        <v>0.74857142857142855</v>
      </c>
      <c r="Q646">
        <f>(Zestaw_6[[#This Row],[Nominalny Czas Pracy]]-Zestaw_6[[#This Row],[Czas Naprawy]])/(Zestaw_6[[#This Row],[Ilosc Awarii]]+1)</f>
        <v>2.6799999999999997</v>
      </c>
      <c r="R646">
        <f>Zestaw_6[[#This Row],[MTTR]]+Zestaw_6[[#This Row],[MTTF]]</f>
        <v>3.4285714285714284</v>
      </c>
      <c r="S646">
        <f>(Zestaw_6[[#This Row],[Nominalny Czas Pracy]]-Zestaw_6[[#This Row],[Czas Naprawy]])/Zestaw_6[[#This Row],[Nominalny Czas Pracy]]</f>
        <v>0.78166666666666662</v>
      </c>
      <c r="T646">
        <f>($AA$3*Zestaw_6[[#This Row],[Rzeczywista Ilosc Produkcji]])/(Zestaw_6[[#This Row],[Rzeczywisty Czas Pracy]]+1)</f>
        <v>0.74544534412955465</v>
      </c>
      <c r="U646">
        <f>(Zestaw_6[[#This Row],[Rzeczywista Ilosc Produkcji]]-Zestaw_6[[#This Row],[Ilość defektów]])/(Zestaw_6[[#This Row],[Rzeczywista Ilosc Produkcji]]+1)</f>
        <v>0.83273369085601789</v>
      </c>
      <c r="V646">
        <f>Zestaw_6[[#This Row],[D]]*Zestaw_6[[#This Row],[E]]*Zestaw_6[[#This Row],[J]]</f>
        <v>0.48522540889836263</v>
      </c>
    </row>
    <row r="647" spans="1:22" x14ac:dyDescent="0.25">
      <c r="A647" t="s">
        <v>14</v>
      </c>
      <c r="B647" s="1">
        <v>44405</v>
      </c>
      <c r="C647">
        <v>2021</v>
      </c>
      <c r="D647">
        <v>7</v>
      </c>
      <c r="E647">
        <v>30</v>
      </c>
      <c r="F647">
        <v>24</v>
      </c>
      <c r="G647">
        <v>1000</v>
      </c>
      <c r="H647">
        <v>24000</v>
      </c>
      <c r="I647">
        <v>12.39</v>
      </c>
      <c r="J647">
        <v>12386</v>
      </c>
      <c r="K647">
        <v>9049</v>
      </c>
      <c r="L647">
        <v>7244</v>
      </c>
      <c r="M647">
        <v>11</v>
      </c>
      <c r="N647">
        <v>11.61</v>
      </c>
      <c r="O647">
        <f>Zestaw_6[[#This Row],[Rzeczywista Ilosc Produkcji]]-Zestaw_6[[#This Row],[Ilosc Produktow Prawidlowych]]</f>
        <v>1805</v>
      </c>
      <c r="P647">
        <f>Zestaw_6[[#This Row],[Czas Naprawy]]/(Zestaw_6[[#This Row],[Ilosc Awarii]]+1)</f>
        <v>0.96749999999999992</v>
      </c>
      <c r="Q647">
        <f>(Zestaw_6[[#This Row],[Nominalny Czas Pracy]]-Zestaw_6[[#This Row],[Czas Naprawy]])/(Zestaw_6[[#This Row],[Ilosc Awarii]]+1)</f>
        <v>1.0325</v>
      </c>
      <c r="R647">
        <f>Zestaw_6[[#This Row],[MTTR]]+Zestaw_6[[#This Row],[MTTF]]</f>
        <v>2</v>
      </c>
      <c r="S647">
        <f>(Zestaw_6[[#This Row],[Nominalny Czas Pracy]]-Zestaw_6[[#This Row],[Czas Naprawy]])/Zestaw_6[[#This Row],[Nominalny Czas Pracy]]</f>
        <v>0.51624999999999999</v>
      </c>
      <c r="T647">
        <f>($AA$3*Zestaw_6[[#This Row],[Rzeczywista Ilosc Produkcji]])/(Zestaw_6[[#This Row],[Rzeczywisty Czas Pracy]]+1)</f>
        <v>0.67580283793876017</v>
      </c>
      <c r="U647">
        <f>(Zestaw_6[[#This Row],[Rzeczywista Ilosc Produkcji]]-Zestaw_6[[#This Row],[Ilość defektów]])/(Zestaw_6[[#This Row],[Rzeczywista Ilosc Produkcji]]+1)</f>
        <v>0.8004419889502763</v>
      </c>
      <c r="V647">
        <f>Zestaw_6[[#This Row],[D]]*Zestaw_6[[#This Row],[E]]*Zestaw_6[[#This Row],[J]]</f>
        <v>0.27926077459471277</v>
      </c>
    </row>
    <row r="648" spans="1:22" x14ac:dyDescent="0.25">
      <c r="A648" t="s">
        <v>14</v>
      </c>
      <c r="B648" s="1">
        <v>44406</v>
      </c>
      <c r="C648">
        <v>2021</v>
      </c>
      <c r="D648">
        <v>7</v>
      </c>
      <c r="E648">
        <v>30</v>
      </c>
      <c r="F648">
        <v>24</v>
      </c>
      <c r="G648">
        <v>1000</v>
      </c>
      <c r="H648">
        <v>24000</v>
      </c>
      <c r="I648">
        <v>24</v>
      </c>
      <c r="J648">
        <v>24000</v>
      </c>
      <c r="K648">
        <v>24000</v>
      </c>
      <c r="L648">
        <v>24000</v>
      </c>
      <c r="M648">
        <v>0</v>
      </c>
      <c r="N648">
        <v>0</v>
      </c>
      <c r="O648">
        <f>Zestaw_6[[#This Row],[Rzeczywista Ilosc Produkcji]]-Zestaw_6[[#This Row],[Ilosc Produktow Prawidlowych]]</f>
        <v>0</v>
      </c>
      <c r="P648">
        <f>Zestaw_6[[#This Row],[Czas Naprawy]]/(Zestaw_6[[#This Row],[Ilosc Awarii]]+1)</f>
        <v>0</v>
      </c>
      <c r="Q648">
        <f>(Zestaw_6[[#This Row],[Nominalny Czas Pracy]]-Zestaw_6[[#This Row],[Czas Naprawy]])/(Zestaw_6[[#This Row],[Ilosc Awarii]]+1)</f>
        <v>24</v>
      </c>
      <c r="R648">
        <f>Zestaw_6[[#This Row],[MTTR]]+Zestaw_6[[#This Row],[MTTF]]</f>
        <v>24</v>
      </c>
      <c r="S648">
        <f>(Zestaw_6[[#This Row],[Nominalny Czas Pracy]]-Zestaw_6[[#This Row],[Czas Naprawy]])/Zestaw_6[[#This Row],[Nominalny Czas Pracy]]</f>
        <v>1</v>
      </c>
      <c r="T648">
        <f>($AA$3*Zestaw_6[[#This Row],[Rzeczywista Ilosc Produkcji]])/(Zestaw_6[[#This Row],[Rzeczywisty Czas Pracy]]+1)</f>
        <v>0.96</v>
      </c>
      <c r="U648">
        <f>(Zestaw_6[[#This Row],[Rzeczywista Ilosc Produkcji]]-Zestaw_6[[#This Row],[Ilość defektów]])/(Zestaw_6[[#This Row],[Rzeczywista Ilosc Produkcji]]+1)</f>
        <v>0.99995833506937215</v>
      </c>
      <c r="V648">
        <f>Zestaw_6[[#This Row],[D]]*Zestaw_6[[#This Row],[E]]*Zestaw_6[[#This Row],[J]]</f>
        <v>0.95996000166659723</v>
      </c>
    </row>
    <row r="649" spans="1:22" x14ac:dyDescent="0.25">
      <c r="A649" t="s">
        <v>14</v>
      </c>
      <c r="B649" s="1">
        <v>44407</v>
      </c>
      <c r="C649">
        <v>2021</v>
      </c>
      <c r="D649">
        <v>7</v>
      </c>
      <c r="E649">
        <v>30</v>
      </c>
      <c r="F649">
        <v>24</v>
      </c>
      <c r="G649">
        <v>1000</v>
      </c>
      <c r="H649">
        <v>24000</v>
      </c>
      <c r="I649">
        <v>12.79</v>
      </c>
      <c r="J649">
        <v>12788</v>
      </c>
      <c r="K649">
        <v>12788</v>
      </c>
      <c r="L649">
        <v>10473</v>
      </c>
      <c r="M649">
        <v>11</v>
      </c>
      <c r="N649">
        <v>11.21</v>
      </c>
      <c r="O649">
        <f>Zestaw_6[[#This Row],[Rzeczywista Ilosc Produkcji]]-Zestaw_6[[#This Row],[Ilosc Produktow Prawidlowych]]</f>
        <v>2315</v>
      </c>
      <c r="P649">
        <f>Zestaw_6[[#This Row],[Czas Naprawy]]/(Zestaw_6[[#This Row],[Ilosc Awarii]]+1)</f>
        <v>0.9341666666666667</v>
      </c>
      <c r="Q649">
        <f>(Zestaw_6[[#This Row],[Nominalny Czas Pracy]]-Zestaw_6[[#This Row],[Czas Naprawy]])/(Zestaw_6[[#This Row],[Ilosc Awarii]]+1)</f>
        <v>1.0658333333333332</v>
      </c>
      <c r="R649">
        <f>Zestaw_6[[#This Row],[MTTR]]+Zestaw_6[[#This Row],[MTTF]]</f>
        <v>2</v>
      </c>
      <c r="S649">
        <f>(Zestaw_6[[#This Row],[Nominalny Czas Pracy]]-Zestaw_6[[#This Row],[Czas Naprawy]])/Zestaw_6[[#This Row],[Nominalny Czas Pracy]]</f>
        <v>0.53291666666666659</v>
      </c>
      <c r="T649">
        <f>($AA$3*Zestaw_6[[#This Row],[Rzeczywista Ilosc Produkcji]])/(Zestaw_6[[#This Row],[Rzeczywisty Czas Pracy]]+1)</f>
        <v>0.92733865119651926</v>
      </c>
      <c r="U649">
        <f>(Zestaw_6[[#This Row],[Rzeczywista Ilosc Produkcji]]-Zestaw_6[[#This Row],[Ilość defektów]])/(Zestaw_6[[#This Row],[Rzeczywista Ilosc Produkcji]]+1)</f>
        <v>0.81890687309406518</v>
      </c>
      <c r="V649">
        <f>Zestaw_6[[#This Row],[D]]*Zestaw_6[[#This Row],[E]]*Zestaw_6[[#This Row],[J]]</f>
        <v>0.40469904574901228</v>
      </c>
    </row>
    <row r="650" spans="1:22" x14ac:dyDescent="0.25">
      <c r="A650" t="s">
        <v>14</v>
      </c>
      <c r="B650" s="1">
        <v>44410</v>
      </c>
      <c r="C650">
        <v>2021</v>
      </c>
      <c r="D650">
        <v>8</v>
      </c>
      <c r="E650">
        <v>31</v>
      </c>
      <c r="F650">
        <v>24</v>
      </c>
      <c r="G650">
        <v>1000</v>
      </c>
      <c r="H650">
        <v>24000</v>
      </c>
      <c r="I650">
        <v>15.1</v>
      </c>
      <c r="J650">
        <v>15102</v>
      </c>
      <c r="K650">
        <v>15102</v>
      </c>
      <c r="L650">
        <v>13397</v>
      </c>
      <c r="M650">
        <v>9</v>
      </c>
      <c r="N650">
        <v>8.9</v>
      </c>
      <c r="O650">
        <f>Zestaw_6[[#This Row],[Rzeczywista Ilosc Produkcji]]-Zestaw_6[[#This Row],[Ilosc Produktow Prawidlowych]]</f>
        <v>1705</v>
      </c>
      <c r="P650">
        <f>Zestaw_6[[#This Row],[Czas Naprawy]]/(Zestaw_6[[#This Row],[Ilosc Awarii]]+1)</f>
        <v>0.89</v>
      </c>
      <c r="Q650">
        <f>(Zestaw_6[[#This Row],[Nominalny Czas Pracy]]-Zestaw_6[[#This Row],[Czas Naprawy]])/(Zestaw_6[[#This Row],[Ilosc Awarii]]+1)</f>
        <v>1.51</v>
      </c>
      <c r="R650">
        <f>Zestaw_6[[#This Row],[MTTR]]+Zestaw_6[[#This Row],[MTTF]]</f>
        <v>2.4</v>
      </c>
      <c r="S650">
        <f>(Zestaw_6[[#This Row],[Nominalny Czas Pracy]]-Zestaw_6[[#This Row],[Czas Naprawy]])/Zestaw_6[[#This Row],[Nominalny Czas Pracy]]</f>
        <v>0.62916666666666665</v>
      </c>
      <c r="T650">
        <f>($AA$3*Zestaw_6[[#This Row],[Rzeczywista Ilosc Produkcji]])/(Zestaw_6[[#This Row],[Rzeczywisty Czas Pracy]]+1)</f>
        <v>0.9380124223602484</v>
      </c>
      <c r="U650">
        <f>(Zestaw_6[[#This Row],[Rzeczywista Ilosc Produkcji]]-Zestaw_6[[#This Row],[Ilość defektów]])/(Zestaw_6[[#This Row],[Rzeczywista Ilosc Produkcji]]+1)</f>
        <v>0.88704230947493878</v>
      </c>
      <c r="V650">
        <f>Zestaw_6[[#This Row],[D]]*Zestaw_6[[#This Row],[E]]*Zestaw_6[[#This Row],[J]]</f>
        <v>0.52350234384349625</v>
      </c>
    </row>
    <row r="651" spans="1:22" x14ac:dyDescent="0.25">
      <c r="A651" t="s">
        <v>14</v>
      </c>
      <c r="B651" s="1">
        <v>44411</v>
      </c>
      <c r="C651">
        <v>2021</v>
      </c>
      <c r="D651">
        <v>8</v>
      </c>
      <c r="E651">
        <v>31</v>
      </c>
      <c r="F651">
        <v>24</v>
      </c>
      <c r="G651">
        <v>1000</v>
      </c>
      <c r="H651">
        <v>24000</v>
      </c>
      <c r="I651">
        <v>15.74</v>
      </c>
      <c r="J651">
        <v>15739</v>
      </c>
      <c r="K651">
        <v>8091</v>
      </c>
      <c r="L651">
        <v>7532</v>
      </c>
      <c r="M651">
        <v>9</v>
      </c>
      <c r="N651">
        <v>8.26</v>
      </c>
      <c r="O651">
        <f>Zestaw_6[[#This Row],[Rzeczywista Ilosc Produkcji]]-Zestaw_6[[#This Row],[Ilosc Produktow Prawidlowych]]</f>
        <v>559</v>
      </c>
      <c r="P651">
        <f>Zestaw_6[[#This Row],[Czas Naprawy]]/(Zestaw_6[[#This Row],[Ilosc Awarii]]+1)</f>
        <v>0.82599999999999996</v>
      </c>
      <c r="Q651">
        <f>(Zestaw_6[[#This Row],[Nominalny Czas Pracy]]-Zestaw_6[[#This Row],[Czas Naprawy]])/(Zestaw_6[[#This Row],[Ilosc Awarii]]+1)</f>
        <v>1.5740000000000001</v>
      </c>
      <c r="R651">
        <f>Zestaw_6[[#This Row],[MTTR]]+Zestaw_6[[#This Row],[MTTF]]</f>
        <v>2.4</v>
      </c>
      <c r="S651">
        <f>(Zestaw_6[[#This Row],[Nominalny Czas Pracy]]-Zestaw_6[[#This Row],[Czas Naprawy]])/Zestaw_6[[#This Row],[Nominalny Czas Pracy]]</f>
        <v>0.65583333333333338</v>
      </c>
      <c r="T651">
        <f>($AA$3*Zestaw_6[[#This Row],[Rzeczywista Ilosc Produkcji]])/(Zestaw_6[[#This Row],[Rzeczywisty Czas Pracy]]+1)</f>
        <v>0.48333333333333323</v>
      </c>
      <c r="U651">
        <f>(Zestaw_6[[#This Row],[Rzeczywista Ilosc Produkcji]]-Zestaw_6[[#This Row],[Ilość defektów]])/(Zestaw_6[[#This Row],[Rzeczywista Ilosc Produkcji]]+1)</f>
        <v>0.9307958477508651</v>
      </c>
      <c r="V651">
        <f>Zestaw_6[[#This Row],[D]]*Zestaw_6[[#This Row],[E]]*Zestaw_6[[#This Row],[J]]</f>
        <v>0.29504935601691656</v>
      </c>
    </row>
    <row r="652" spans="1:22" x14ac:dyDescent="0.25">
      <c r="A652" t="s">
        <v>14</v>
      </c>
      <c r="B652" s="1">
        <v>44412</v>
      </c>
      <c r="C652">
        <v>2021</v>
      </c>
      <c r="D652">
        <v>8</v>
      </c>
      <c r="E652">
        <v>31</v>
      </c>
      <c r="F652">
        <v>24</v>
      </c>
      <c r="G652">
        <v>1000</v>
      </c>
      <c r="H652">
        <v>24000</v>
      </c>
      <c r="I652">
        <v>24</v>
      </c>
      <c r="J652">
        <v>24000</v>
      </c>
      <c r="K652">
        <v>17425</v>
      </c>
      <c r="L652">
        <v>16063</v>
      </c>
      <c r="M652">
        <v>0</v>
      </c>
      <c r="N652">
        <v>0</v>
      </c>
      <c r="O652">
        <f>Zestaw_6[[#This Row],[Rzeczywista Ilosc Produkcji]]-Zestaw_6[[#This Row],[Ilosc Produktow Prawidlowych]]</f>
        <v>1362</v>
      </c>
      <c r="P652">
        <f>Zestaw_6[[#This Row],[Czas Naprawy]]/(Zestaw_6[[#This Row],[Ilosc Awarii]]+1)</f>
        <v>0</v>
      </c>
      <c r="Q652">
        <f>(Zestaw_6[[#This Row],[Nominalny Czas Pracy]]-Zestaw_6[[#This Row],[Czas Naprawy]])/(Zestaw_6[[#This Row],[Ilosc Awarii]]+1)</f>
        <v>24</v>
      </c>
      <c r="R652">
        <f>Zestaw_6[[#This Row],[MTTR]]+Zestaw_6[[#This Row],[MTTF]]</f>
        <v>24</v>
      </c>
      <c r="S652">
        <f>(Zestaw_6[[#This Row],[Nominalny Czas Pracy]]-Zestaw_6[[#This Row],[Czas Naprawy]])/Zestaw_6[[#This Row],[Nominalny Czas Pracy]]</f>
        <v>1</v>
      </c>
      <c r="T652">
        <f>($AA$3*Zestaw_6[[#This Row],[Rzeczywista Ilosc Produkcji]])/(Zestaw_6[[#This Row],[Rzeczywisty Czas Pracy]]+1)</f>
        <v>0.69700000000000006</v>
      </c>
      <c r="U652">
        <f>(Zestaw_6[[#This Row],[Rzeczywista Ilosc Produkcji]]-Zestaw_6[[#This Row],[Ilość defektów]])/(Zestaw_6[[#This Row],[Rzeczywista Ilosc Produkcji]]+1)</f>
        <v>0.9217835418340411</v>
      </c>
      <c r="V652">
        <f>Zestaw_6[[#This Row],[D]]*Zestaw_6[[#This Row],[E]]*Zestaw_6[[#This Row],[J]]</f>
        <v>0.64248312865832669</v>
      </c>
    </row>
    <row r="653" spans="1:22" x14ac:dyDescent="0.25">
      <c r="A653" t="s">
        <v>14</v>
      </c>
      <c r="B653" s="1">
        <v>44413</v>
      </c>
      <c r="C653">
        <v>2021</v>
      </c>
      <c r="D653">
        <v>8</v>
      </c>
      <c r="E653">
        <v>31</v>
      </c>
      <c r="F653">
        <v>24</v>
      </c>
      <c r="G653">
        <v>1000</v>
      </c>
      <c r="H653">
        <v>24000</v>
      </c>
      <c r="I653">
        <v>9.73</v>
      </c>
      <c r="J653">
        <v>9730</v>
      </c>
      <c r="K653">
        <v>5111</v>
      </c>
      <c r="L653">
        <v>5111</v>
      </c>
      <c r="M653">
        <v>14</v>
      </c>
      <c r="N653">
        <v>14.27</v>
      </c>
      <c r="O653">
        <f>Zestaw_6[[#This Row],[Rzeczywista Ilosc Produkcji]]-Zestaw_6[[#This Row],[Ilosc Produktow Prawidlowych]]</f>
        <v>0</v>
      </c>
      <c r="P653">
        <f>Zestaw_6[[#This Row],[Czas Naprawy]]/(Zestaw_6[[#This Row],[Ilosc Awarii]]+1)</f>
        <v>0.95133333333333325</v>
      </c>
      <c r="Q653">
        <f>(Zestaw_6[[#This Row],[Nominalny Czas Pracy]]-Zestaw_6[[#This Row],[Czas Naprawy]])/(Zestaw_6[[#This Row],[Ilosc Awarii]]+1)</f>
        <v>0.64866666666666672</v>
      </c>
      <c r="R653">
        <f>Zestaw_6[[#This Row],[MTTR]]+Zestaw_6[[#This Row],[MTTF]]</f>
        <v>1.6</v>
      </c>
      <c r="S653">
        <f>(Zestaw_6[[#This Row],[Nominalny Czas Pracy]]-Zestaw_6[[#This Row],[Czas Naprawy]])/Zestaw_6[[#This Row],[Nominalny Czas Pracy]]</f>
        <v>0.4054166666666667</v>
      </c>
      <c r="T653">
        <f>($AA$3*Zestaw_6[[#This Row],[Rzeczywista Ilosc Produkcji]])/(Zestaw_6[[#This Row],[Rzeczywisty Czas Pracy]]+1)</f>
        <v>0.47632805219012109</v>
      </c>
      <c r="U653">
        <f>(Zestaw_6[[#This Row],[Rzeczywista Ilosc Produkcji]]-Zestaw_6[[#This Row],[Ilość defektów]])/(Zestaw_6[[#This Row],[Rzeczywista Ilosc Produkcji]]+1)</f>
        <v>0.99980438184663534</v>
      </c>
      <c r="V653">
        <f>Zestaw_6[[#This Row],[D]]*Zestaw_6[[#This Row],[E]]*Zestaw_6[[#This Row],[J]]</f>
        <v>0.19307355507674986</v>
      </c>
    </row>
    <row r="654" spans="1:22" x14ac:dyDescent="0.25">
      <c r="A654" t="s">
        <v>14</v>
      </c>
      <c r="B654" s="1">
        <v>44414</v>
      </c>
      <c r="C654">
        <v>2021</v>
      </c>
      <c r="D654">
        <v>8</v>
      </c>
      <c r="E654">
        <v>31</v>
      </c>
      <c r="F654">
        <v>24</v>
      </c>
      <c r="G654">
        <v>1000</v>
      </c>
      <c r="H654">
        <v>24000</v>
      </c>
      <c r="I654">
        <v>17.8</v>
      </c>
      <c r="J654">
        <v>17801</v>
      </c>
      <c r="K654">
        <v>10573</v>
      </c>
      <c r="L654">
        <v>8980</v>
      </c>
      <c r="M654">
        <v>7</v>
      </c>
      <c r="N654">
        <v>6.2</v>
      </c>
      <c r="O654">
        <f>Zestaw_6[[#This Row],[Rzeczywista Ilosc Produkcji]]-Zestaw_6[[#This Row],[Ilosc Produktow Prawidlowych]]</f>
        <v>1593</v>
      </c>
      <c r="P654">
        <f>Zestaw_6[[#This Row],[Czas Naprawy]]/(Zestaw_6[[#This Row],[Ilosc Awarii]]+1)</f>
        <v>0.77500000000000002</v>
      </c>
      <c r="Q654">
        <f>(Zestaw_6[[#This Row],[Nominalny Czas Pracy]]-Zestaw_6[[#This Row],[Czas Naprawy]])/(Zestaw_6[[#This Row],[Ilosc Awarii]]+1)</f>
        <v>2.2250000000000001</v>
      </c>
      <c r="R654">
        <f>Zestaw_6[[#This Row],[MTTR]]+Zestaw_6[[#This Row],[MTTF]]</f>
        <v>3</v>
      </c>
      <c r="S654">
        <f>(Zestaw_6[[#This Row],[Nominalny Czas Pracy]]-Zestaw_6[[#This Row],[Czas Naprawy]])/Zestaw_6[[#This Row],[Nominalny Czas Pracy]]</f>
        <v>0.7416666666666667</v>
      </c>
      <c r="T654">
        <f>($AA$3*Zestaw_6[[#This Row],[Rzeczywista Ilosc Produkcji]])/(Zestaw_6[[#This Row],[Rzeczywisty Czas Pracy]]+1)</f>
        <v>0.56239361702127655</v>
      </c>
      <c r="U654">
        <f>(Zestaw_6[[#This Row],[Rzeczywista Ilosc Produkcji]]-Zestaw_6[[#This Row],[Ilość defektów]])/(Zestaw_6[[#This Row],[Rzeczywista Ilosc Produkcji]]+1)</f>
        <v>0.84925288443351621</v>
      </c>
      <c r="V654">
        <f>Zestaw_6[[#This Row],[D]]*Zestaw_6[[#This Row],[E]]*Zestaw_6[[#This Row],[J]]</f>
        <v>0.35423068106971872</v>
      </c>
    </row>
    <row r="655" spans="1:22" x14ac:dyDescent="0.25">
      <c r="A655" t="s">
        <v>14</v>
      </c>
      <c r="B655" s="1">
        <v>44417</v>
      </c>
      <c r="C655">
        <v>2021</v>
      </c>
      <c r="D655">
        <v>8</v>
      </c>
      <c r="E655">
        <v>32</v>
      </c>
      <c r="F655">
        <v>24</v>
      </c>
      <c r="G655">
        <v>1000</v>
      </c>
      <c r="H655">
        <v>24000</v>
      </c>
      <c r="I655">
        <v>16.22</v>
      </c>
      <c r="J655">
        <v>16216</v>
      </c>
      <c r="K655">
        <v>8146</v>
      </c>
      <c r="L655">
        <v>7899</v>
      </c>
      <c r="M655">
        <v>8</v>
      </c>
      <c r="N655">
        <v>7.78</v>
      </c>
      <c r="O655">
        <f>Zestaw_6[[#This Row],[Rzeczywista Ilosc Produkcji]]-Zestaw_6[[#This Row],[Ilosc Produktow Prawidlowych]]</f>
        <v>247</v>
      </c>
      <c r="P655">
        <f>Zestaw_6[[#This Row],[Czas Naprawy]]/(Zestaw_6[[#This Row],[Ilosc Awarii]]+1)</f>
        <v>0.86444444444444446</v>
      </c>
      <c r="Q655">
        <f>(Zestaw_6[[#This Row],[Nominalny Czas Pracy]]-Zestaw_6[[#This Row],[Czas Naprawy]])/(Zestaw_6[[#This Row],[Ilosc Awarii]]+1)</f>
        <v>1.8022222222222222</v>
      </c>
      <c r="R655">
        <f>Zestaw_6[[#This Row],[MTTR]]+Zestaw_6[[#This Row],[MTTF]]</f>
        <v>2.6666666666666665</v>
      </c>
      <c r="S655">
        <f>(Zestaw_6[[#This Row],[Nominalny Czas Pracy]]-Zestaw_6[[#This Row],[Czas Naprawy]])/Zestaw_6[[#This Row],[Nominalny Czas Pracy]]</f>
        <v>0.67583333333333329</v>
      </c>
      <c r="T655">
        <f>($AA$3*Zestaw_6[[#This Row],[Rzeczywista Ilosc Produkcji]])/(Zestaw_6[[#This Row],[Rzeczywisty Czas Pracy]]+1)</f>
        <v>0.4730545876887341</v>
      </c>
      <c r="U655">
        <f>(Zestaw_6[[#This Row],[Rzeczywista Ilosc Produkcji]]-Zestaw_6[[#This Row],[Ilość defektów]])/(Zestaw_6[[#This Row],[Rzeczywista Ilosc Produkcji]]+1)</f>
        <v>0.96955934699889534</v>
      </c>
      <c r="V655">
        <f>Zestaw_6[[#This Row],[D]]*Zestaw_6[[#This Row],[E]]*Zestaw_6[[#This Row],[J]]</f>
        <v>0.30997399764661171</v>
      </c>
    </row>
    <row r="656" spans="1:22" x14ac:dyDescent="0.25">
      <c r="A656" t="s">
        <v>14</v>
      </c>
      <c r="B656" s="1">
        <v>44418</v>
      </c>
      <c r="C656">
        <v>2021</v>
      </c>
      <c r="D656">
        <v>8</v>
      </c>
      <c r="E656">
        <v>32</v>
      </c>
      <c r="F656">
        <v>24</v>
      </c>
      <c r="G656">
        <v>1000</v>
      </c>
      <c r="H656">
        <v>24000</v>
      </c>
      <c r="I656">
        <v>0</v>
      </c>
      <c r="J656">
        <v>0</v>
      </c>
      <c r="K656">
        <v>0</v>
      </c>
      <c r="L656">
        <v>0</v>
      </c>
      <c r="M656">
        <v>24</v>
      </c>
      <c r="N656">
        <v>24</v>
      </c>
      <c r="O656">
        <f>Zestaw_6[[#This Row],[Rzeczywista Ilosc Produkcji]]-Zestaw_6[[#This Row],[Ilosc Produktow Prawidlowych]]</f>
        <v>0</v>
      </c>
      <c r="P656">
        <f>Zestaw_6[[#This Row],[Czas Naprawy]]/(Zestaw_6[[#This Row],[Ilosc Awarii]]+1)</f>
        <v>0.96</v>
      </c>
      <c r="Q656">
        <f>(Zestaw_6[[#This Row],[Nominalny Czas Pracy]]-Zestaw_6[[#This Row],[Czas Naprawy]])/(Zestaw_6[[#This Row],[Ilosc Awarii]]+1)</f>
        <v>0</v>
      </c>
      <c r="R656">
        <f>Zestaw_6[[#This Row],[MTTR]]+Zestaw_6[[#This Row],[MTTF]]</f>
        <v>0.96</v>
      </c>
      <c r="S656">
        <f>(Zestaw_6[[#This Row],[Nominalny Czas Pracy]]-Zestaw_6[[#This Row],[Czas Naprawy]])/Zestaw_6[[#This Row],[Nominalny Czas Pracy]]</f>
        <v>0</v>
      </c>
      <c r="T656">
        <f>($AA$3*Zestaw_6[[#This Row],[Rzeczywista Ilosc Produkcji]])/(Zestaw_6[[#This Row],[Rzeczywisty Czas Pracy]]+1)</f>
        <v>0</v>
      </c>
      <c r="U656">
        <f>(Zestaw_6[[#This Row],[Rzeczywista Ilosc Produkcji]]-Zestaw_6[[#This Row],[Ilość defektów]])/(Zestaw_6[[#This Row],[Rzeczywista Ilosc Produkcji]]+1)</f>
        <v>0</v>
      </c>
      <c r="V656">
        <f>Zestaw_6[[#This Row],[D]]*Zestaw_6[[#This Row],[E]]*Zestaw_6[[#This Row],[J]]</f>
        <v>0</v>
      </c>
    </row>
    <row r="657" spans="1:22" x14ac:dyDescent="0.25">
      <c r="A657" t="s">
        <v>14</v>
      </c>
      <c r="B657" s="1">
        <v>44419</v>
      </c>
      <c r="C657">
        <v>2021</v>
      </c>
      <c r="D657">
        <v>8</v>
      </c>
      <c r="E657">
        <v>32</v>
      </c>
      <c r="F657">
        <v>24</v>
      </c>
      <c r="G657">
        <v>1000</v>
      </c>
      <c r="H657">
        <v>24000</v>
      </c>
      <c r="I657">
        <v>13.31</v>
      </c>
      <c r="J657">
        <v>13312</v>
      </c>
      <c r="K657">
        <v>9504</v>
      </c>
      <c r="L657">
        <v>8480</v>
      </c>
      <c r="M657">
        <v>10</v>
      </c>
      <c r="N657">
        <v>10.69</v>
      </c>
      <c r="O657">
        <f>Zestaw_6[[#This Row],[Rzeczywista Ilosc Produkcji]]-Zestaw_6[[#This Row],[Ilosc Produktow Prawidlowych]]</f>
        <v>1024</v>
      </c>
      <c r="P657">
        <f>Zestaw_6[[#This Row],[Czas Naprawy]]/(Zestaw_6[[#This Row],[Ilosc Awarii]]+1)</f>
        <v>0.9718181818181818</v>
      </c>
      <c r="Q657">
        <f>(Zestaw_6[[#This Row],[Nominalny Czas Pracy]]-Zestaw_6[[#This Row],[Czas Naprawy]])/(Zestaw_6[[#This Row],[Ilosc Awarii]]+1)</f>
        <v>1.21</v>
      </c>
      <c r="R657">
        <f>Zestaw_6[[#This Row],[MTTR]]+Zestaw_6[[#This Row],[MTTF]]</f>
        <v>2.1818181818181817</v>
      </c>
      <c r="S657">
        <f>(Zestaw_6[[#This Row],[Nominalny Czas Pracy]]-Zestaw_6[[#This Row],[Czas Naprawy]])/Zestaw_6[[#This Row],[Nominalny Czas Pracy]]</f>
        <v>0.55458333333333332</v>
      </c>
      <c r="T657">
        <f>($AA$3*Zestaw_6[[#This Row],[Rzeczywista Ilosc Produkcji]])/(Zestaw_6[[#This Row],[Rzeczywisty Czas Pracy]]+1)</f>
        <v>0.66415094339622638</v>
      </c>
      <c r="U657">
        <f>(Zestaw_6[[#This Row],[Rzeczywista Ilosc Produkcji]]-Zestaw_6[[#This Row],[Ilość defektów]])/(Zestaw_6[[#This Row],[Rzeczywista Ilosc Produkcji]]+1)</f>
        <v>0.89216201998947919</v>
      </c>
      <c r="V657">
        <f>Zestaw_6[[#This Row],[D]]*Zestaw_6[[#This Row],[E]]*Zestaw_6[[#This Row],[J]]</f>
        <v>0.32860739961423807</v>
      </c>
    </row>
    <row r="658" spans="1:22" x14ac:dyDescent="0.25">
      <c r="A658" t="s">
        <v>14</v>
      </c>
      <c r="B658" s="1">
        <v>44420</v>
      </c>
      <c r="C658">
        <v>2021</v>
      </c>
      <c r="D658">
        <v>8</v>
      </c>
      <c r="E658">
        <v>32</v>
      </c>
      <c r="F658">
        <v>24</v>
      </c>
      <c r="G658">
        <v>1000</v>
      </c>
      <c r="H658">
        <v>24000</v>
      </c>
      <c r="I658">
        <v>16.260000000000002</v>
      </c>
      <c r="J658">
        <v>16256</v>
      </c>
      <c r="K658">
        <v>16256</v>
      </c>
      <c r="L658">
        <v>15503</v>
      </c>
      <c r="M658">
        <v>8</v>
      </c>
      <c r="N658">
        <v>7.74</v>
      </c>
      <c r="O658">
        <f>Zestaw_6[[#This Row],[Rzeczywista Ilosc Produkcji]]-Zestaw_6[[#This Row],[Ilosc Produktow Prawidlowych]]</f>
        <v>753</v>
      </c>
      <c r="P658">
        <f>Zestaw_6[[#This Row],[Czas Naprawy]]/(Zestaw_6[[#This Row],[Ilosc Awarii]]+1)</f>
        <v>0.86</v>
      </c>
      <c r="Q658">
        <f>(Zestaw_6[[#This Row],[Nominalny Czas Pracy]]-Zestaw_6[[#This Row],[Czas Naprawy]])/(Zestaw_6[[#This Row],[Ilosc Awarii]]+1)</f>
        <v>1.8066666666666664</v>
      </c>
      <c r="R658">
        <f>Zestaw_6[[#This Row],[MTTR]]+Zestaw_6[[#This Row],[MTTF]]</f>
        <v>2.6666666666666665</v>
      </c>
      <c r="S658">
        <f>(Zestaw_6[[#This Row],[Nominalny Czas Pracy]]-Zestaw_6[[#This Row],[Czas Naprawy]])/Zestaw_6[[#This Row],[Nominalny Czas Pracy]]</f>
        <v>0.67749999999999988</v>
      </c>
      <c r="T658">
        <f>($AA$3*Zestaw_6[[#This Row],[Rzeczywista Ilosc Produkcji]])/(Zestaw_6[[#This Row],[Rzeczywisty Czas Pracy]]+1)</f>
        <v>0.94183082271147156</v>
      </c>
      <c r="U658">
        <f>(Zestaw_6[[#This Row],[Rzeczywista Ilosc Produkcji]]-Zestaw_6[[#This Row],[Ilość defektów]])/(Zestaw_6[[#This Row],[Rzeczywista Ilosc Produkcji]]+1)</f>
        <v>0.95361997908593221</v>
      </c>
      <c r="V658">
        <f>Zestaw_6[[#This Row],[D]]*Zestaw_6[[#This Row],[E]]*Zestaw_6[[#This Row],[J]]</f>
        <v>0.60849573710684624</v>
      </c>
    </row>
    <row r="659" spans="1:22" x14ac:dyDescent="0.25">
      <c r="A659" t="s">
        <v>14</v>
      </c>
      <c r="B659" s="1">
        <v>44421</v>
      </c>
      <c r="C659">
        <v>2021</v>
      </c>
      <c r="D659">
        <v>8</v>
      </c>
      <c r="E659">
        <v>32</v>
      </c>
      <c r="F659">
        <v>24</v>
      </c>
      <c r="G659">
        <v>1000</v>
      </c>
      <c r="H659">
        <v>24000</v>
      </c>
      <c r="I659">
        <v>16.68</v>
      </c>
      <c r="J659">
        <v>16682</v>
      </c>
      <c r="K659">
        <v>10407</v>
      </c>
      <c r="L659">
        <v>10407</v>
      </c>
      <c r="M659">
        <v>8</v>
      </c>
      <c r="N659">
        <v>7.32</v>
      </c>
      <c r="O659">
        <f>Zestaw_6[[#This Row],[Rzeczywista Ilosc Produkcji]]-Zestaw_6[[#This Row],[Ilosc Produktow Prawidlowych]]</f>
        <v>0</v>
      </c>
      <c r="P659">
        <f>Zestaw_6[[#This Row],[Czas Naprawy]]/(Zestaw_6[[#This Row],[Ilosc Awarii]]+1)</f>
        <v>0.81333333333333335</v>
      </c>
      <c r="Q659">
        <f>(Zestaw_6[[#This Row],[Nominalny Czas Pracy]]-Zestaw_6[[#This Row],[Czas Naprawy]])/(Zestaw_6[[#This Row],[Ilosc Awarii]]+1)</f>
        <v>1.8533333333333333</v>
      </c>
      <c r="R659">
        <f>Zestaw_6[[#This Row],[MTTR]]+Zestaw_6[[#This Row],[MTTF]]</f>
        <v>2.6666666666666665</v>
      </c>
      <c r="S659">
        <f>(Zestaw_6[[#This Row],[Nominalny Czas Pracy]]-Zestaw_6[[#This Row],[Czas Naprawy]])/Zestaw_6[[#This Row],[Nominalny Czas Pracy]]</f>
        <v>0.69499999999999995</v>
      </c>
      <c r="T659">
        <f>($AA$3*Zestaw_6[[#This Row],[Rzeczywista Ilosc Produkcji]])/(Zestaw_6[[#This Row],[Rzeczywisty Czas Pracy]]+1)</f>
        <v>0.58863122171945703</v>
      </c>
      <c r="U659">
        <f>(Zestaw_6[[#This Row],[Rzeczywista Ilosc Produkcji]]-Zestaw_6[[#This Row],[Ilość defektów]])/(Zestaw_6[[#This Row],[Rzeczywista Ilosc Produkcji]]+1)</f>
        <v>0.9999039200614912</v>
      </c>
      <c r="V659">
        <f>Zestaw_6[[#This Row],[D]]*Zestaw_6[[#This Row],[E]]*Zestaw_6[[#This Row],[J]]</f>
        <v>0.40905939291716953</v>
      </c>
    </row>
    <row r="660" spans="1:22" x14ac:dyDescent="0.25">
      <c r="A660" t="s">
        <v>14</v>
      </c>
      <c r="B660" s="1">
        <v>44424</v>
      </c>
      <c r="C660">
        <v>2021</v>
      </c>
      <c r="D660">
        <v>8</v>
      </c>
      <c r="E660">
        <v>33</v>
      </c>
      <c r="F660">
        <v>24</v>
      </c>
      <c r="G660">
        <v>1000</v>
      </c>
      <c r="H660">
        <v>24000</v>
      </c>
      <c r="I660">
        <v>9.92</v>
      </c>
      <c r="J660">
        <v>9918</v>
      </c>
      <c r="K660">
        <v>9918</v>
      </c>
      <c r="L660">
        <v>9540</v>
      </c>
      <c r="M660">
        <v>14</v>
      </c>
      <c r="N660">
        <v>14.08</v>
      </c>
      <c r="O660">
        <f>Zestaw_6[[#This Row],[Rzeczywista Ilosc Produkcji]]-Zestaw_6[[#This Row],[Ilosc Produktow Prawidlowych]]</f>
        <v>378</v>
      </c>
      <c r="P660">
        <f>Zestaw_6[[#This Row],[Czas Naprawy]]/(Zestaw_6[[#This Row],[Ilosc Awarii]]+1)</f>
        <v>0.93866666666666665</v>
      </c>
      <c r="Q660">
        <f>(Zestaw_6[[#This Row],[Nominalny Czas Pracy]]-Zestaw_6[[#This Row],[Czas Naprawy]])/(Zestaw_6[[#This Row],[Ilosc Awarii]]+1)</f>
        <v>0.66133333333333333</v>
      </c>
      <c r="R660">
        <f>Zestaw_6[[#This Row],[MTTR]]+Zestaw_6[[#This Row],[MTTF]]</f>
        <v>1.6</v>
      </c>
      <c r="S660">
        <f>(Zestaw_6[[#This Row],[Nominalny Czas Pracy]]-Zestaw_6[[#This Row],[Czas Naprawy]])/Zestaw_6[[#This Row],[Nominalny Czas Pracy]]</f>
        <v>0.41333333333333333</v>
      </c>
      <c r="T660">
        <f>($AA$3*Zestaw_6[[#This Row],[Rzeczywista Ilosc Produkcji]])/(Zestaw_6[[#This Row],[Rzeczywisty Czas Pracy]]+1)</f>
        <v>0.90824175824175835</v>
      </c>
      <c r="U660">
        <f>(Zestaw_6[[#This Row],[Rzeczywista Ilosc Produkcji]]-Zestaw_6[[#This Row],[Ilość defektów]])/(Zestaw_6[[#This Row],[Rzeczywista Ilosc Produkcji]]+1)</f>
        <v>0.96179050307490677</v>
      </c>
      <c r="V660">
        <f>Zestaw_6[[#This Row],[D]]*Zestaw_6[[#This Row],[E]]*Zestaw_6[[#This Row],[J]]</f>
        <v>0.36106249633016446</v>
      </c>
    </row>
    <row r="661" spans="1:22" x14ac:dyDescent="0.25">
      <c r="A661" t="s">
        <v>14</v>
      </c>
      <c r="B661" s="1">
        <v>44425</v>
      </c>
      <c r="C661">
        <v>2021</v>
      </c>
      <c r="D661">
        <v>8</v>
      </c>
      <c r="E661">
        <v>33</v>
      </c>
      <c r="F661">
        <v>24</v>
      </c>
      <c r="G661">
        <v>1000</v>
      </c>
      <c r="H661">
        <v>24000</v>
      </c>
      <c r="I661">
        <v>10.96</v>
      </c>
      <c r="J661">
        <v>10963</v>
      </c>
      <c r="K661">
        <v>10963</v>
      </c>
      <c r="L661">
        <v>10000</v>
      </c>
      <c r="M661">
        <v>13</v>
      </c>
      <c r="N661">
        <v>13.04</v>
      </c>
      <c r="O661">
        <f>Zestaw_6[[#This Row],[Rzeczywista Ilosc Produkcji]]-Zestaw_6[[#This Row],[Ilosc Produktow Prawidlowych]]</f>
        <v>963</v>
      </c>
      <c r="P661">
        <f>Zestaw_6[[#This Row],[Czas Naprawy]]/(Zestaw_6[[#This Row],[Ilosc Awarii]]+1)</f>
        <v>0.93142857142857138</v>
      </c>
      <c r="Q661">
        <f>(Zestaw_6[[#This Row],[Nominalny Czas Pracy]]-Zestaw_6[[#This Row],[Czas Naprawy]])/(Zestaw_6[[#This Row],[Ilosc Awarii]]+1)</f>
        <v>0.78285714285714292</v>
      </c>
      <c r="R661">
        <f>Zestaw_6[[#This Row],[MTTR]]+Zestaw_6[[#This Row],[MTTF]]</f>
        <v>1.7142857142857144</v>
      </c>
      <c r="S661">
        <f>(Zestaw_6[[#This Row],[Nominalny Czas Pracy]]-Zestaw_6[[#This Row],[Czas Naprawy]])/Zestaw_6[[#This Row],[Nominalny Czas Pracy]]</f>
        <v>0.45666666666666672</v>
      </c>
      <c r="T661">
        <f>($AA$3*Zestaw_6[[#This Row],[Rzeczywista Ilosc Produkcji]])/(Zestaw_6[[#This Row],[Rzeczywisty Czas Pracy]]+1)</f>
        <v>0.91663879598662212</v>
      </c>
      <c r="U661">
        <f>(Zestaw_6[[#This Row],[Rzeczywista Ilosc Produkcji]]-Zestaw_6[[#This Row],[Ilość defektów]])/(Zestaw_6[[#This Row],[Rzeczywista Ilosc Produkcji]]+1)</f>
        <v>0.91207588471360812</v>
      </c>
      <c r="V661">
        <f>Zestaw_6[[#This Row],[D]]*Zestaw_6[[#This Row],[E]]*Zestaw_6[[#This Row],[J]]</f>
        <v>0.38179349097095722</v>
      </c>
    </row>
    <row r="662" spans="1:22" x14ac:dyDescent="0.25">
      <c r="A662" t="s">
        <v>14</v>
      </c>
      <c r="B662" s="1">
        <v>44426</v>
      </c>
      <c r="C662">
        <v>2021</v>
      </c>
      <c r="D662">
        <v>8</v>
      </c>
      <c r="E662">
        <v>33</v>
      </c>
      <c r="F662">
        <v>24</v>
      </c>
      <c r="G662">
        <v>1000</v>
      </c>
      <c r="H662">
        <v>24000</v>
      </c>
      <c r="I662">
        <v>15.33</v>
      </c>
      <c r="J662">
        <v>15329</v>
      </c>
      <c r="K662">
        <v>15329</v>
      </c>
      <c r="L662">
        <v>15329</v>
      </c>
      <c r="M662">
        <v>9</v>
      </c>
      <c r="N662">
        <v>8.67</v>
      </c>
      <c r="O662">
        <f>Zestaw_6[[#This Row],[Rzeczywista Ilosc Produkcji]]-Zestaw_6[[#This Row],[Ilosc Produktow Prawidlowych]]</f>
        <v>0</v>
      </c>
      <c r="P662">
        <f>Zestaw_6[[#This Row],[Czas Naprawy]]/(Zestaw_6[[#This Row],[Ilosc Awarii]]+1)</f>
        <v>0.86699999999999999</v>
      </c>
      <c r="Q662">
        <f>(Zestaw_6[[#This Row],[Nominalny Czas Pracy]]-Zestaw_6[[#This Row],[Czas Naprawy]])/(Zestaw_6[[#This Row],[Ilosc Awarii]]+1)</f>
        <v>1.5329999999999999</v>
      </c>
      <c r="R662">
        <f>Zestaw_6[[#This Row],[MTTR]]+Zestaw_6[[#This Row],[MTTF]]</f>
        <v>2.4</v>
      </c>
      <c r="S662">
        <f>(Zestaw_6[[#This Row],[Nominalny Czas Pracy]]-Zestaw_6[[#This Row],[Czas Naprawy]])/Zestaw_6[[#This Row],[Nominalny Czas Pracy]]</f>
        <v>0.63875000000000004</v>
      </c>
      <c r="T662">
        <f>($AA$3*Zestaw_6[[#This Row],[Rzeczywista Ilosc Produkcji]])/(Zestaw_6[[#This Row],[Rzeczywisty Czas Pracy]]+1)</f>
        <v>0.93870177587262715</v>
      </c>
      <c r="U662">
        <f>(Zestaw_6[[#This Row],[Rzeczywista Ilosc Produkcji]]-Zestaw_6[[#This Row],[Ilość defektów]])/(Zestaw_6[[#This Row],[Rzeczywista Ilosc Produkcji]]+1)</f>
        <v>0.99993476842791906</v>
      </c>
      <c r="V662">
        <f>Zestaw_6[[#This Row],[D]]*Zestaw_6[[#This Row],[E]]*Zestaw_6[[#This Row],[J]]</f>
        <v>0.59955664676464593</v>
      </c>
    </row>
    <row r="663" spans="1:22" x14ac:dyDescent="0.25">
      <c r="A663" t="s">
        <v>14</v>
      </c>
      <c r="B663" s="1">
        <v>44427</v>
      </c>
      <c r="C663">
        <v>2021</v>
      </c>
      <c r="D663">
        <v>8</v>
      </c>
      <c r="E663">
        <v>33</v>
      </c>
      <c r="F663">
        <v>24</v>
      </c>
      <c r="G663">
        <v>1000</v>
      </c>
      <c r="H663">
        <v>24000</v>
      </c>
      <c r="I663">
        <v>17.52</v>
      </c>
      <c r="J663">
        <v>17523</v>
      </c>
      <c r="K663">
        <v>17523</v>
      </c>
      <c r="L663">
        <v>14817</v>
      </c>
      <c r="M663">
        <v>7</v>
      </c>
      <c r="N663">
        <v>6.48</v>
      </c>
      <c r="O663">
        <f>Zestaw_6[[#This Row],[Rzeczywista Ilosc Produkcji]]-Zestaw_6[[#This Row],[Ilosc Produktow Prawidlowych]]</f>
        <v>2706</v>
      </c>
      <c r="P663">
        <f>Zestaw_6[[#This Row],[Czas Naprawy]]/(Zestaw_6[[#This Row],[Ilosc Awarii]]+1)</f>
        <v>0.81</v>
      </c>
      <c r="Q663">
        <f>(Zestaw_6[[#This Row],[Nominalny Czas Pracy]]-Zestaw_6[[#This Row],[Czas Naprawy]])/(Zestaw_6[[#This Row],[Ilosc Awarii]]+1)</f>
        <v>2.19</v>
      </c>
      <c r="R663">
        <f>Zestaw_6[[#This Row],[MTTR]]+Zestaw_6[[#This Row],[MTTF]]</f>
        <v>3</v>
      </c>
      <c r="S663">
        <f>(Zestaw_6[[#This Row],[Nominalny Czas Pracy]]-Zestaw_6[[#This Row],[Czas Naprawy]])/Zestaw_6[[#This Row],[Nominalny Czas Pracy]]</f>
        <v>0.73</v>
      </c>
      <c r="T663">
        <f>($AA$3*Zestaw_6[[#This Row],[Rzeczywista Ilosc Produkcji]])/(Zestaw_6[[#This Row],[Rzeczywisty Czas Pracy]]+1)</f>
        <v>0.94616630669546442</v>
      </c>
      <c r="U663">
        <f>(Zestaw_6[[#This Row],[Rzeczywista Ilosc Produkcji]]-Zestaw_6[[#This Row],[Ilość defektów]])/(Zestaw_6[[#This Row],[Rzeczywista Ilosc Produkcji]]+1)</f>
        <v>0.84552613558548273</v>
      </c>
      <c r="V663">
        <f>Zestaw_6[[#This Row],[D]]*Zestaw_6[[#This Row],[E]]*Zestaw_6[[#This Row],[J]]</f>
        <v>0.5840060888726254</v>
      </c>
    </row>
    <row r="664" spans="1:22" x14ac:dyDescent="0.25">
      <c r="A664" t="s">
        <v>14</v>
      </c>
      <c r="B664" s="1">
        <v>44428</v>
      </c>
      <c r="C664">
        <v>2021</v>
      </c>
      <c r="D664">
        <v>8</v>
      </c>
      <c r="E664">
        <v>33</v>
      </c>
      <c r="F664">
        <v>24</v>
      </c>
      <c r="G664">
        <v>1000</v>
      </c>
      <c r="H664">
        <v>24000</v>
      </c>
      <c r="I664">
        <v>17.59</v>
      </c>
      <c r="J664">
        <v>17591</v>
      </c>
      <c r="K664">
        <v>12297</v>
      </c>
      <c r="L664">
        <v>11747</v>
      </c>
      <c r="M664">
        <v>6</v>
      </c>
      <c r="N664">
        <v>6.41</v>
      </c>
      <c r="O664">
        <f>Zestaw_6[[#This Row],[Rzeczywista Ilosc Produkcji]]-Zestaw_6[[#This Row],[Ilosc Produktow Prawidlowych]]</f>
        <v>550</v>
      </c>
      <c r="P664">
        <f>Zestaw_6[[#This Row],[Czas Naprawy]]/(Zestaw_6[[#This Row],[Ilosc Awarii]]+1)</f>
        <v>0.9157142857142857</v>
      </c>
      <c r="Q664">
        <f>(Zestaw_6[[#This Row],[Nominalny Czas Pracy]]-Zestaw_6[[#This Row],[Czas Naprawy]])/(Zestaw_6[[#This Row],[Ilosc Awarii]]+1)</f>
        <v>2.5128571428571429</v>
      </c>
      <c r="R664">
        <f>Zestaw_6[[#This Row],[MTTR]]+Zestaw_6[[#This Row],[MTTF]]</f>
        <v>3.4285714285714288</v>
      </c>
      <c r="S664">
        <f>(Zestaw_6[[#This Row],[Nominalny Czas Pracy]]-Zestaw_6[[#This Row],[Czas Naprawy]])/Zestaw_6[[#This Row],[Nominalny Czas Pracy]]</f>
        <v>0.73291666666666666</v>
      </c>
      <c r="T664">
        <f>($AA$3*Zestaw_6[[#This Row],[Rzeczywista Ilosc Produkcji]])/(Zestaw_6[[#This Row],[Rzeczywisty Czas Pracy]]+1)</f>
        <v>0.6614846691769769</v>
      </c>
      <c r="U664">
        <f>(Zestaw_6[[#This Row],[Rzeczywista Ilosc Produkcji]]-Zestaw_6[[#This Row],[Ilość defektów]])/(Zestaw_6[[#This Row],[Rzeczywista Ilosc Produkcji]]+1)</f>
        <v>0.95519596682387375</v>
      </c>
      <c r="V664">
        <f>Zestaw_6[[#This Row],[D]]*Zestaw_6[[#This Row],[E]]*Zestaw_6[[#This Row],[J]]</f>
        <v>0.46309155482997932</v>
      </c>
    </row>
    <row r="665" spans="1:22" x14ac:dyDescent="0.25">
      <c r="A665" t="s">
        <v>14</v>
      </c>
      <c r="B665" s="1">
        <v>44431</v>
      </c>
      <c r="C665">
        <v>2021</v>
      </c>
      <c r="D665">
        <v>8</v>
      </c>
      <c r="E665">
        <v>34</v>
      </c>
      <c r="F665">
        <v>24</v>
      </c>
      <c r="G665">
        <v>1000</v>
      </c>
      <c r="H665">
        <v>24000</v>
      </c>
      <c r="I665">
        <v>10.25</v>
      </c>
      <c r="J665">
        <v>10252</v>
      </c>
      <c r="K665">
        <v>6642</v>
      </c>
      <c r="L665">
        <v>6594</v>
      </c>
      <c r="M665">
        <v>14</v>
      </c>
      <c r="N665">
        <v>13.75</v>
      </c>
      <c r="O665">
        <f>Zestaw_6[[#This Row],[Rzeczywista Ilosc Produkcji]]-Zestaw_6[[#This Row],[Ilosc Produktow Prawidlowych]]</f>
        <v>48</v>
      </c>
      <c r="P665">
        <f>Zestaw_6[[#This Row],[Czas Naprawy]]/(Zestaw_6[[#This Row],[Ilosc Awarii]]+1)</f>
        <v>0.91666666666666663</v>
      </c>
      <c r="Q665">
        <f>(Zestaw_6[[#This Row],[Nominalny Czas Pracy]]-Zestaw_6[[#This Row],[Czas Naprawy]])/(Zestaw_6[[#This Row],[Ilosc Awarii]]+1)</f>
        <v>0.68333333333333335</v>
      </c>
      <c r="R665">
        <f>Zestaw_6[[#This Row],[MTTR]]+Zestaw_6[[#This Row],[MTTF]]</f>
        <v>1.6</v>
      </c>
      <c r="S665">
        <f>(Zestaw_6[[#This Row],[Nominalny Czas Pracy]]-Zestaw_6[[#This Row],[Czas Naprawy]])/Zestaw_6[[#This Row],[Nominalny Czas Pracy]]</f>
        <v>0.42708333333333331</v>
      </c>
      <c r="T665">
        <f>($AA$3*Zestaw_6[[#This Row],[Rzeczywista Ilosc Produkcji]])/(Zestaw_6[[#This Row],[Rzeczywisty Czas Pracy]]+1)</f>
        <v>0.59040000000000004</v>
      </c>
      <c r="U665">
        <f>(Zestaw_6[[#This Row],[Rzeczywista Ilosc Produkcji]]-Zestaw_6[[#This Row],[Ilość defektów]])/(Zestaw_6[[#This Row],[Rzeczywista Ilosc Produkcji]]+1)</f>
        <v>0.99262381454162274</v>
      </c>
      <c r="V665">
        <f>Zestaw_6[[#This Row],[D]]*Zestaw_6[[#This Row],[E]]*Zestaw_6[[#This Row],[J]]</f>
        <v>0.25029009483667014</v>
      </c>
    </row>
    <row r="666" spans="1:22" x14ac:dyDescent="0.25">
      <c r="A666" t="s">
        <v>14</v>
      </c>
      <c r="B666" s="1">
        <v>44432</v>
      </c>
      <c r="C666">
        <v>2021</v>
      </c>
      <c r="D666">
        <v>8</v>
      </c>
      <c r="E666">
        <v>34</v>
      </c>
      <c r="F666">
        <v>24</v>
      </c>
      <c r="G666">
        <v>1000</v>
      </c>
      <c r="H666">
        <v>24000</v>
      </c>
      <c r="I666">
        <v>17.16</v>
      </c>
      <c r="J666">
        <v>17156</v>
      </c>
      <c r="K666">
        <v>13559</v>
      </c>
      <c r="L666">
        <v>13303</v>
      </c>
      <c r="M666">
        <v>7</v>
      </c>
      <c r="N666">
        <v>6.84</v>
      </c>
      <c r="O666">
        <f>Zestaw_6[[#This Row],[Rzeczywista Ilosc Produkcji]]-Zestaw_6[[#This Row],[Ilosc Produktow Prawidlowych]]</f>
        <v>256</v>
      </c>
      <c r="P666">
        <f>Zestaw_6[[#This Row],[Czas Naprawy]]/(Zestaw_6[[#This Row],[Ilosc Awarii]]+1)</f>
        <v>0.85499999999999998</v>
      </c>
      <c r="Q666">
        <f>(Zestaw_6[[#This Row],[Nominalny Czas Pracy]]-Zestaw_6[[#This Row],[Czas Naprawy]])/(Zestaw_6[[#This Row],[Ilosc Awarii]]+1)</f>
        <v>2.145</v>
      </c>
      <c r="R666">
        <f>Zestaw_6[[#This Row],[MTTR]]+Zestaw_6[[#This Row],[MTTF]]</f>
        <v>3</v>
      </c>
      <c r="S666">
        <f>(Zestaw_6[[#This Row],[Nominalny Czas Pracy]]-Zestaw_6[[#This Row],[Czas Naprawy]])/Zestaw_6[[#This Row],[Nominalny Czas Pracy]]</f>
        <v>0.71499999999999997</v>
      </c>
      <c r="T666">
        <f>($AA$3*Zestaw_6[[#This Row],[Rzeczywista Ilosc Produkcji]])/(Zestaw_6[[#This Row],[Rzeczywisty Czas Pracy]]+1)</f>
        <v>0.7466409691629956</v>
      </c>
      <c r="U666">
        <f>(Zestaw_6[[#This Row],[Rzeczywista Ilosc Produkcji]]-Zestaw_6[[#This Row],[Ilość defektów]])/(Zestaw_6[[#This Row],[Rzeczywista Ilosc Produkcji]]+1)</f>
        <v>0.98104719764011794</v>
      </c>
      <c r="V666">
        <f>Zestaw_6[[#This Row],[D]]*Zestaw_6[[#This Row],[E]]*Zestaw_6[[#This Row],[J]]</f>
        <v>0.52373037176507076</v>
      </c>
    </row>
    <row r="667" spans="1:22" x14ac:dyDescent="0.25">
      <c r="A667" t="s">
        <v>14</v>
      </c>
      <c r="B667" s="1">
        <v>44433</v>
      </c>
      <c r="C667">
        <v>2021</v>
      </c>
      <c r="D667">
        <v>8</v>
      </c>
      <c r="E667">
        <v>34</v>
      </c>
      <c r="F667">
        <v>24</v>
      </c>
      <c r="G667">
        <v>1000</v>
      </c>
      <c r="H667">
        <v>24000</v>
      </c>
      <c r="I667">
        <v>18.71</v>
      </c>
      <c r="J667">
        <v>18707</v>
      </c>
      <c r="K667">
        <v>9371</v>
      </c>
      <c r="L667">
        <v>8015</v>
      </c>
      <c r="M667">
        <v>5</v>
      </c>
      <c r="N667">
        <v>5.29</v>
      </c>
      <c r="O667">
        <f>Zestaw_6[[#This Row],[Rzeczywista Ilosc Produkcji]]-Zestaw_6[[#This Row],[Ilosc Produktow Prawidlowych]]</f>
        <v>1356</v>
      </c>
      <c r="P667">
        <f>Zestaw_6[[#This Row],[Czas Naprawy]]/(Zestaw_6[[#This Row],[Ilosc Awarii]]+1)</f>
        <v>0.88166666666666671</v>
      </c>
      <c r="Q667">
        <f>(Zestaw_6[[#This Row],[Nominalny Czas Pracy]]-Zestaw_6[[#This Row],[Czas Naprawy]])/(Zestaw_6[[#This Row],[Ilosc Awarii]]+1)</f>
        <v>3.1183333333333336</v>
      </c>
      <c r="R667">
        <f>Zestaw_6[[#This Row],[MTTR]]+Zestaw_6[[#This Row],[MTTF]]</f>
        <v>4</v>
      </c>
      <c r="S667">
        <f>(Zestaw_6[[#This Row],[Nominalny Czas Pracy]]-Zestaw_6[[#This Row],[Czas Naprawy]])/Zestaw_6[[#This Row],[Nominalny Czas Pracy]]</f>
        <v>0.77958333333333341</v>
      </c>
      <c r="T667">
        <f>($AA$3*Zestaw_6[[#This Row],[Rzeczywista Ilosc Produkcji]])/(Zestaw_6[[#This Row],[Rzeczywisty Czas Pracy]]+1)</f>
        <v>0.47544393708777272</v>
      </c>
      <c r="U667">
        <f>(Zestaw_6[[#This Row],[Rzeczywista Ilosc Produkcji]]-Zestaw_6[[#This Row],[Ilość defektów]])/(Zestaw_6[[#This Row],[Rzeczywista Ilosc Produkcji]]+1)</f>
        <v>0.85520699957319679</v>
      </c>
      <c r="V667">
        <f>Zestaw_6[[#This Row],[D]]*Zestaw_6[[#This Row],[E]]*Zestaw_6[[#This Row],[J]]</f>
        <v>0.31698090875409696</v>
      </c>
    </row>
    <row r="668" spans="1:22" x14ac:dyDescent="0.25">
      <c r="A668" t="s">
        <v>14</v>
      </c>
      <c r="B668" s="1">
        <v>44434</v>
      </c>
      <c r="C668">
        <v>2021</v>
      </c>
      <c r="D668">
        <v>8</v>
      </c>
      <c r="E668">
        <v>34</v>
      </c>
      <c r="F668">
        <v>24</v>
      </c>
      <c r="G668">
        <v>1000</v>
      </c>
      <c r="H668">
        <v>24000</v>
      </c>
      <c r="I668">
        <v>12.66</v>
      </c>
      <c r="J668">
        <v>12662</v>
      </c>
      <c r="K668">
        <v>8408</v>
      </c>
      <c r="L668">
        <v>7950</v>
      </c>
      <c r="M668">
        <v>12</v>
      </c>
      <c r="N668">
        <v>11.34</v>
      </c>
      <c r="O668">
        <f>Zestaw_6[[#This Row],[Rzeczywista Ilosc Produkcji]]-Zestaw_6[[#This Row],[Ilosc Produktow Prawidlowych]]</f>
        <v>458</v>
      </c>
      <c r="P668">
        <f>Zestaw_6[[#This Row],[Czas Naprawy]]/(Zestaw_6[[#This Row],[Ilosc Awarii]]+1)</f>
        <v>0.87230769230769234</v>
      </c>
      <c r="Q668">
        <f>(Zestaw_6[[#This Row],[Nominalny Czas Pracy]]-Zestaw_6[[#This Row],[Czas Naprawy]])/(Zestaw_6[[#This Row],[Ilosc Awarii]]+1)</f>
        <v>0.97384615384615381</v>
      </c>
      <c r="R668">
        <f>Zestaw_6[[#This Row],[MTTR]]+Zestaw_6[[#This Row],[MTTF]]</f>
        <v>1.8461538461538463</v>
      </c>
      <c r="S668">
        <f>(Zestaw_6[[#This Row],[Nominalny Czas Pracy]]-Zestaw_6[[#This Row],[Czas Naprawy]])/Zestaw_6[[#This Row],[Nominalny Czas Pracy]]</f>
        <v>0.52749999999999997</v>
      </c>
      <c r="T668">
        <f>($AA$3*Zestaw_6[[#This Row],[Rzeczywista Ilosc Produkcji]])/(Zestaw_6[[#This Row],[Rzeczywisty Czas Pracy]]+1)</f>
        <v>0.61551976573938505</v>
      </c>
      <c r="U668">
        <f>(Zestaw_6[[#This Row],[Rzeczywista Ilosc Produkcji]]-Zestaw_6[[#This Row],[Ilość defektów]])/(Zestaw_6[[#This Row],[Rzeczywista Ilosc Produkcji]]+1)</f>
        <v>0.94541562611487695</v>
      </c>
      <c r="V668">
        <f>Zestaw_6[[#This Row],[D]]*Zestaw_6[[#This Row],[E]]*Zestaw_6[[#This Row],[J]]</f>
        <v>0.30696385748588756</v>
      </c>
    </row>
    <row r="669" spans="1:22" x14ac:dyDescent="0.25">
      <c r="A669" t="s">
        <v>14</v>
      </c>
      <c r="B669" s="1">
        <v>44435</v>
      </c>
      <c r="C669">
        <v>2021</v>
      </c>
      <c r="D669">
        <v>8</v>
      </c>
      <c r="E669">
        <v>34</v>
      </c>
      <c r="F669">
        <v>24</v>
      </c>
      <c r="G669">
        <v>1000</v>
      </c>
      <c r="H669">
        <v>24000</v>
      </c>
      <c r="I669">
        <v>24</v>
      </c>
      <c r="J669">
        <v>24000</v>
      </c>
      <c r="K669">
        <v>10309</v>
      </c>
      <c r="L669">
        <v>8340</v>
      </c>
      <c r="M669">
        <v>0</v>
      </c>
      <c r="N669">
        <v>0</v>
      </c>
      <c r="O669">
        <f>Zestaw_6[[#This Row],[Rzeczywista Ilosc Produkcji]]-Zestaw_6[[#This Row],[Ilosc Produktow Prawidlowych]]</f>
        <v>1969</v>
      </c>
      <c r="P669">
        <f>Zestaw_6[[#This Row],[Czas Naprawy]]/(Zestaw_6[[#This Row],[Ilosc Awarii]]+1)</f>
        <v>0</v>
      </c>
      <c r="Q669">
        <f>(Zestaw_6[[#This Row],[Nominalny Czas Pracy]]-Zestaw_6[[#This Row],[Czas Naprawy]])/(Zestaw_6[[#This Row],[Ilosc Awarii]]+1)</f>
        <v>24</v>
      </c>
      <c r="R669">
        <f>Zestaw_6[[#This Row],[MTTR]]+Zestaw_6[[#This Row],[MTTF]]</f>
        <v>24</v>
      </c>
      <c r="S669">
        <f>(Zestaw_6[[#This Row],[Nominalny Czas Pracy]]-Zestaw_6[[#This Row],[Czas Naprawy]])/Zestaw_6[[#This Row],[Nominalny Czas Pracy]]</f>
        <v>1</v>
      </c>
      <c r="T669">
        <f>($AA$3*Zestaw_6[[#This Row],[Rzeczywista Ilosc Produkcji]])/(Zestaw_6[[#This Row],[Rzeczywisty Czas Pracy]]+1)</f>
        <v>0.41236000000000006</v>
      </c>
      <c r="U669">
        <f>(Zestaw_6[[#This Row],[Rzeczywista Ilosc Produkcji]]-Zestaw_6[[#This Row],[Ilość defektów]])/(Zestaw_6[[#This Row],[Rzeczywista Ilosc Produkcji]]+1)</f>
        <v>0.8089233753637245</v>
      </c>
      <c r="V669">
        <f>Zestaw_6[[#This Row],[D]]*Zestaw_6[[#This Row],[E]]*Zestaw_6[[#This Row],[J]]</f>
        <v>0.33356764306498549</v>
      </c>
    </row>
    <row r="670" spans="1:22" x14ac:dyDescent="0.25">
      <c r="A670" t="s">
        <v>14</v>
      </c>
      <c r="B670" s="1">
        <v>44438</v>
      </c>
      <c r="C670">
        <v>2021</v>
      </c>
      <c r="D670">
        <v>8</v>
      </c>
      <c r="E670">
        <v>35</v>
      </c>
      <c r="F670">
        <v>24</v>
      </c>
      <c r="G670">
        <v>1000</v>
      </c>
      <c r="H670">
        <v>24000</v>
      </c>
      <c r="I670">
        <v>24</v>
      </c>
      <c r="J670">
        <v>24000</v>
      </c>
      <c r="K670">
        <v>13826</v>
      </c>
      <c r="L670">
        <v>12672</v>
      </c>
      <c r="M670">
        <v>0</v>
      </c>
      <c r="N670">
        <v>0</v>
      </c>
      <c r="O670">
        <f>Zestaw_6[[#This Row],[Rzeczywista Ilosc Produkcji]]-Zestaw_6[[#This Row],[Ilosc Produktow Prawidlowych]]</f>
        <v>1154</v>
      </c>
      <c r="P670">
        <f>Zestaw_6[[#This Row],[Czas Naprawy]]/(Zestaw_6[[#This Row],[Ilosc Awarii]]+1)</f>
        <v>0</v>
      </c>
      <c r="Q670">
        <f>(Zestaw_6[[#This Row],[Nominalny Czas Pracy]]-Zestaw_6[[#This Row],[Czas Naprawy]])/(Zestaw_6[[#This Row],[Ilosc Awarii]]+1)</f>
        <v>24</v>
      </c>
      <c r="R670">
        <f>Zestaw_6[[#This Row],[MTTR]]+Zestaw_6[[#This Row],[MTTF]]</f>
        <v>24</v>
      </c>
      <c r="S670">
        <f>(Zestaw_6[[#This Row],[Nominalny Czas Pracy]]-Zestaw_6[[#This Row],[Czas Naprawy]])/Zestaw_6[[#This Row],[Nominalny Czas Pracy]]</f>
        <v>1</v>
      </c>
      <c r="T670">
        <f>($AA$3*Zestaw_6[[#This Row],[Rzeczywista Ilosc Produkcji]])/(Zestaw_6[[#This Row],[Rzeczywisty Czas Pracy]]+1)</f>
        <v>0.55303999999999998</v>
      </c>
      <c r="U670">
        <f>(Zestaw_6[[#This Row],[Rzeczywista Ilosc Produkcji]]-Zestaw_6[[#This Row],[Ilość defektów]])/(Zestaw_6[[#This Row],[Rzeczywista Ilosc Produkcji]]+1)</f>
        <v>0.91646778042959431</v>
      </c>
      <c r="V670">
        <f>Zestaw_6[[#This Row],[D]]*Zestaw_6[[#This Row],[E]]*Zestaw_6[[#This Row],[J]]</f>
        <v>0.50684334128878283</v>
      </c>
    </row>
    <row r="671" spans="1:22" x14ac:dyDescent="0.25">
      <c r="A671" t="s">
        <v>14</v>
      </c>
      <c r="B671" s="1">
        <v>44439</v>
      </c>
      <c r="C671">
        <v>2021</v>
      </c>
      <c r="D671">
        <v>8</v>
      </c>
      <c r="E671">
        <v>35</v>
      </c>
      <c r="F671">
        <v>24</v>
      </c>
      <c r="G671">
        <v>1000</v>
      </c>
      <c r="H671">
        <v>24000</v>
      </c>
      <c r="I671">
        <v>16.13</v>
      </c>
      <c r="J671">
        <v>16128</v>
      </c>
      <c r="K671">
        <v>8227</v>
      </c>
      <c r="L671">
        <v>7878</v>
      </c>
      <c r="M671">
        <v>8</v>
      </c>
      <c r="N671">
        <v>7.87</v>
      </c>
      <c r="O671">
        <f>Zestaw_6[[#This Row],[Rzeczywista Ilosc Produkcji]]-Zestaw_6[[#This Row],[Ilosc Produktow Prawidlowych]]</f>
        <v>349</v>
      </c>
      <c r="P671">
        <f>Zestaw_6[[#This Row],[Czas Naprawy]]/(Zestaw_6[[#This Row],[Ilosc Awarii]]+1)</f>
        <v>0.87444444444444447</v>
      </c>
      <c r="Q671">
        <f>(Zestaw_6[[#This Row],[Nominalny Czas Pracy]]-Zestaw_6[[#This Row],[Czas Naprawy]])/(Zestaw_6[[#This Row],[Ilosc Awarii]]+1)</f>
        <v>1.7922222222222222</v>
      </c>
      <c r="R671">
        <f>Zestaw_6[[#This Row],[MTTR]]+Zestaw_6[[#This Row],[MTTF]]</f>
        <v>2.6666666666666665</v>
      </c>
      <c r="S671">
        <f>(Zestaw_6[[#This Row],[Nominalny Czas Pracy]]-Zestaw_6[[#This Row],[Czas Naprawy]])/Zestaw_6[[#This Row],[Nominalny Czas Pracy]]</f>
        <v>0.67208333333333325</v>
      </c>
      <c r="T671">
        <f>($AA$3*Zestaw_6[[#This Row],[Rzeczywista Ilosc Produkcji]])/(Zestaw_6[[#This Row],[Rzeczywisty Czas Pracy]]+1)</f>
        <v>0.48026853473438419</v>
      </c>
      <c r="U671">
        <f>(Zestaw_6[[#This Row],[Rzeczywista Ilosc Produkcji]]-Zestaw_6[[#This Row],[Ilość defektów]])/(Zestaw_6[[#This Row],[Rzeczywista Ilosc Produkcji]]+1)</f>
        <v>0.95746232377248419</v>
      </c>
      <c r="V671">
        <f>Zestaw_6[[#This Row],[D]]*Zestaw_6[[#This Row],[E]]*Zestaw_6[[#This Row],[J]]</f>
        <v>0.30905014626560989</v>
      </c>
    </row>
    <row r="672" spans="1:22" x14ac:dyDescent="0.25">
      <c r="A672" t="s">
        <v>14</v>
      </c>
      <c r="B672" s="1">
        <v>44440</v>
      </c>
      <c r="C672">
        <v>2021</v>
      </c>
      <c r="D672">
        <v>9</v>
      </c>
      <c r="E672">
        <v>35</v>
      </c>
      <c r="F672">
        <v>24</v>
      </c>
      <c r="G672">
        <v>1000</v>
      </c>
      <c r="H672">
        <v>24000</v>
      </c>
      <c r="I672">
        <v>13.12</v>
      </c>
      <c r="J672">
        <v>13117</v>
      </c>
      <c r="K672">
        <v>10101</v>
      </c>
      <c r="L672">
        <v>10101</v>
      </c>
      <c r="M672">
        <v>11</v>
      </c>
      <c r="N672">
        <v>10.88</v>
      </c>
      <c r="O672">
        <f>Zestaw_6[[#This Row],[Rzeczywista Ilosc Produkcji]]-Zestaw_6[[#This Row],[Ilosc Produktow Prawidlowych]]</f>
        <v>0</v>
      </c>
      <c r="P672">
        <f>Zestaw_6[[#This Row],[Czas Naprawy]]/(Zestaw_6[[#This Row],[Ilosc Awarii]]+1)</f>
        <v>0.90666666666666673</v>
      </c>
      <c r="Q672">
        <f>(Zestaw_6[[#This Row],[Nominalny Czas Pracy]]-Zestaw_6[[#This Row],[Czas Naprawy]])/(Zestaw_6[[#This Row],[Ilosc Awarii]]+1)</f>
        <v>1.0933333333333333</v>
      </c>
      <c r="R672">
        <f>Zestaw_6[[#This Row],[MTTR]]+Zestaw_6[[#This Row],[MTTF]]</f>
        <v>2</v>
      </c>
      <c r="S672">
        <f>(Zestaw_6[[#This Row],[Nominalny Czas Pracy]]-Zestaw_6[[#This Row],[Czas Naprawy]])/Zestaw_6[[#This Row],[Nominalny Czas Pracy]]</f>
        <v>0.54666666666666663</v>
      </c>
      <c r="T672">
        <f>($AA$3*Zestaw_6[[#This Row],[Rzeczywista Ilosc Produkcji]])/(Zestaw_6[[#This Row],[Rzeczywisty Czas Pracy]]+1)</f>
        <v>0.71536827195467434</v>
      </c>
      <c r="U672">
        <f>(Zestaw_6[[#This Row],[Rzeczywista Ilosc Produkcji]]-Zestaw_6[[#This Row],[Ilość defektów]])/(Zestaw_6[[#This Row],[Rzeczywista Ilosc Produkcji]]+1)</f>
        <v>0.99990100970104934</v>
      </c>
      <c r="V672">
        <f>Zestaw_6[[#This Row],[D]]*Zestaw_6[[#This Row],[E]]*Zestaw_6[[#This Row],[J]]</f>
        <v>0.39102927673144694</v>
      </c>
    </row>
    <row r="673" spans="1:22" x14ac:dyDescent="0.25">
      <c r="A673" t="s">
        <v>14</v>
      </c>
      <c r="B673" s="1">
        <v>44441</v>
      </c>
      <c r="C673">
        <v>2021</v>
      </c>
      <c r="D673">
        <v>9</v>
      </c>
      <c r="E673">
        <v>35</v>
      </c>
      <c r="F673">
        <v>24</v>
      </c>
      <c r="G673">
        <v>1000</v>
      </c>
      <c r="H673">
        <v>24000</v>
      </c>
      <c r="I673">
        <v>16.82</v>
      </c>
      <c r="J673">
        <v>16819</v>
      </c>
      <c r="K673">
        <v>12480</v>
      </c>
      <c r="L673">
        <v>10489</v>
      </c>
      <c r="M673">
        <v>8</v>
      </c>
      <c r="N673">
        <v>7.18</v>
      </c>
      <c r="O673">
        <f>Zestaw_6[[#This Row],[Rzeczywista Ilosc Produkcji]]-Zestaw_6[[#This Row],[Ilosc Produktow Prawidlowych]]</f>
        <v>1991</v>
      </c>
      <c r="P673">
        <f>Zestaw_6[[#This Row],[Czas Naprawy]]/(Zestaw_6[[#This Row],[Ilosc Awarii]]+1)</f>
        <v>0.7977777777777777</v>
      </c>
      <c r="Q673">
        <f>(Zestaw_6[[#This Row],[Nominalny Czas Pracy]]-Zestaw_6[[#This Row],[Czas Naprawy]])/(Zestaw_6[[#This Row],[Ilosc Awarii]]+1)</f>
        <v>1.8688888888888888</v>
      </c>
      <c r="R673">
        <f>Zestaw_6[[#This Row],[MTTR]]+Zestaw_6[[#This Row],[MTTF]]</f>
        <v>2.6666666666666665</v>
      </c>
      <c r="S673">
        <f>(Zestaw_6[[#This Row],[Nominalny Czas Pracy]]-Zestaw_6[[#This Row],[Czas Naprawy]])/Zestaw_6[[#This Row],[Nominalny Czas Pracy]]</f>
        <v>0.70083333333333331</v>
      </c>
      <c r="T673">
        <f>($AA$3*Zestaw_6[[#This Row],[Rzeczywista Ilosc Produkcji]])/(Zestaw_6[[#This Row],[Rzeczywisty Czas Pracy]]+1)</f>
        <v>0.70033670033670037</v>
      </c>
      <c r="U673">
        <f>(Zestaw_6[[#This Row],[Rzeczywista Ilosc Produkcji]]-Zestaw_6[[#This Row],[Ilość defektów]])/(Zestaw_6[[#This Row],[Rzeczywista Ilosc Produkcji]]+1)</f>
        <v>0.8403974040541623</v>
      </c>
      <c r="V673">
        <f>Zestaw_6[[#This Row],[D]]*Zestaw_6[[#This Row],[E]]*Zestaw_6[[#This Row],[J]]</f>
        <v>0.41248326906954685</v>
      </c>
    </row>
    <row r="674" spans="1:22" x14ac:dyDescent="0.25">
      <c r="A674" t="s">
        <v>14</v>
      </c>
      <c r="B674" s="1">
        <v>44442</v>
      </c>
      <c r="C674">
        <v>2021</v>
      </c>
      <c r="D674">
        <v>9</v>
      </c>
      <c r="E674">
        <v>35</v>
      </c>
      <c r="F674">
        <v>24</v>
      </c>
      <c r="G674">
        <v>1000</v>
      </c>
      <c r="H674">
        <v>24000</v>
      </c>
      <c r="I674">
        <v>15.89</v>
      </c>
      <c r="J674">
        <v>15888</v>
      </c>
      <c r="K674">
        <v>11607</v>
      </c>
      <c r="L674">
        <v>9932</v>
      </c>
      <c r="M674">
        <v>8</v>
      </c>
      <c r="N674">
        <v>8.11</v>
      </c>
      <c r="O674">
        <f>Zestaw_6[[#This Row],[Rzeczywista Ilosc Produkcji]]-Zestaw_6[[#This Row],[Ilosc Produktow Prawidlowych]]</f>
        <v>1675</v>
      </c>
      <c r="P674">
        <f>Zestaw_6[[#This Row],[Czas Naprawy]]/(Zestaw_6[[#This Row],[Ilosc Awarii]]+1)</f>
        <v>0.90111111111111108</v>
      </c>
      <c r="Q674">
        <f>(Zestaw_6[[#This Row],[Nominalny Czas Pracy]]-Zestaw_6[[#This Row],[Czas Naprawy]])/(Zestaw_6[[#This Row],[Ilosc Awarii]]+1)</f>
        <v>1.7655555555555555</v>
      </c>
      <c r="R674">
        <f>Zestaw_6[[#This Row],[MTTR]]+Zestaw_6[[#This Row],[MTTF]]</f>
        <v>2.6666666666666665</v>
      </c>
      <c r="S674">
        <f>(Zestaw_6[[#This Row],[Nominalny Czas Pracy]]-Zestaw_6[[#This Row],[Czas Naprawy]])/Zestaw_6[[#This Row],[Nominalny Czas Pracy]]</f>
        <v>0.66208333333333336</v>
      </c>
      <c r="T674">
        <f>($AA$3*Zestaw_6[[#This Row],[Rzeczywista Ilosc Produkcji]])/(Zestaw_6[[#This Row],[Rzeczywisty Czas Pracy]]+1)</f>
        <v>0.68721136767317947</v>
      </c>
      <c r="U674">
        <f>(Zestaw_6[[#This Row],[Rzeczywista Ilosc Produkcji]]-Zestaw_6[[#This Row],[Ilość defektów]])/(Zestaw_6[[#This Row],[Rzeczywista Ilosc Produkcji]]+1)</f>
        <v>0.8556168159889731</v>
      </c>
      <c r="V674">
        <f>Zestaw_6[[#This Row],[D]]*Zestaw_6[[#This Row],[E]]*Zestaw_6[[#This Row],[J]]</f>
        <v>0.38929811586933577</v>
      </c>
    </row>
    <row r="675" spans="1:22" x14ac:dyDescent="0.25">
      <c r="A675" t="s">
        <v>14</v>
      </c>
      <c r="B675" s="1">
        <v>44445</v>
      </c>
      <c r="C675">
        <v>2021</v>
      </c>
      <c r="D675">
        <v>9</v>
      </c>
      <c r="E675">
        <v>36</v>
      </c>
      <c r="F675">
        <v>24</v>
      </c>
      <c r="G675">
        <v>1000</v>
      </c>
      <c r="H675">
        <v>24000</v>
      </c>
      <c r="I675">
        <v>18.64</v>
      </c>
      <c r="J675">
        <v>18639</v>
      </c>
      <c r="K675">
        <v>11203</v>
      </c>
      <c r="L675">
        <v>10504</v>
      </c>
      <c r="M675">
        <v>6</v>
      </c>
      <c r="N675">
        <v>5.36</v>
      </c>
      <c r="O675">
        <f>Zestaw_6[[#This Row],[Rzeczywista Ilosc Produkcji]]-Zestaw_6[[#This Row],[Ilosc Produktow Prawidlowych]]</f>
        <v>699</v>
      </c>
      <c r="P675">
        <f>Zestaw_6[[#This Row],[Czas Naprawy]]/(Zestaw_6[[#This Row],[Ilosc Awarii]]+1)</f>
        <v>0.76571428571428579</v>
      </c>
      <c r="Q675">
        <f>(Zestaw_6[[#This Row],[Nominalny Czas Pracy]]-Zestaw_6[[#This Row],[Czas Naprawy]])/(Zestaw_6[[#This Row],[Ilosc Awarii]]+1)</f>
        <v>2.6628571428571428</v>
      </c>
      <c r="R675">
        <f>Zestaw_6[[#This Row],[MTTR]]+Zestaw_6[[#This Row],[MTTF]]</f>
        <v>3.4285714285714288</v>
      </c>
      <c r="S675">
        <f>(Zestaw_6[[#This Row],[Nominalny Czas Pracy]]-Zestaw_6[[#This Row],[Czas Naprawy]])/Zestaw_6[[#This Row],[Nominalny Czas Pracy]]</f>
        <v>0.77666666666666673</v>
      </c>
      <c r="T675">
        <f>($AA$3*Zestaw_6[[#This Row],[Rzeczywista Ilosc Produkcji]])/(Zestaw_6[[#This Row],[Rzeczywisty Czas Pracy]]+1)</f>
        <v>0.57041751527494899</v>
      </c>
      <c r="U675">
        <f>(Zestaw_6[[#This Row],[Rzeczywista Ilosc Produkcji]]-Zestaw_6[[#This Row],[Ilość defektów]])/(Zestaw_6[[#This Row],[Rzeczywista Ilosc Produkcji]]+1)</f>
        <v>0.93752231345947878</v>
      </c>
      <c r="V675">
        <f>Zestaw_6[[#This Row],[D]]*Zestaw_6[[#This Row],[E]]*Zestaw_6[[#This Row],[J]]</f>
        <v>0.4153451387136734</v>
      </c>
    </row>
    <row r="676" spans="1:22" x14ac:dyDescent="0.25">
      <c r="A676" t="s">
        <v>14</v>
      </c>
      <c r="B676" s="1">
        <v>44446</v>
      </c>
      <c r="C676">
        <v>2021</v>
      </c>
      <c r="D676">
        <v>9</v>
      </c>
      <c r="E676">
        <v>36</v>
      </c>
      <c r="F676">
        <v>24</v>
      </c>
      <c r="G676">
        <v>1000</v>
      </c>
      <c r="H676">
        <v>24000</v>
      </c>
      <c r="I676">
        <v>9.61</v>
      </c>
      <c r="J676">
        <v>9611</v>
      </c>
      <c r="K676">
        <v>5586</v>
      </c>
      <c r="L676">
        <v>5586</v>
      </c>
      <c r="M676">
        <v>14</v>
      </c>
      <c r="N676">
        <v>14.39</v>
      </c>
      <c r="O676">
        <f>Zestaw_6[[#This Row],[Rzeczywista Ilosc Produkcji]]-Zestaw_6[[#This Row],[Ilosc Produktow Prawidlowych]]</f>
        <v>0</v>
      </c>
      <c r="P676">
        <f>Zestaw_6[[#This Row],[Czas Naprawy]]/(Zestaw_6[[#This Row],[Ilosc Awarii]]+1)</f>
        <v>0.95933333333333337</v>
      </c>
      <c r="Q676">
        <f>(Zestaw_6[[#This Row],[Nominalny Czas Pracy]]-Zestaw_6[[#This Row],[Czas Naprawy]])/(Zestaw_6[[#This Row],[Ilosc Awarii]]+1)</f>
        <v>0.64066666666666661</v>
      </c>
      <c r="R676">
        <f>Zestaw_6[[#This Row],[MTTR]]+Zestaw_6[[#This Row],[MTTF]]</f>
        <v>1.6</v>
      </c>
      <c r="S676">
        <f>(Zestaw_6[[#This Row],[Nominalny Czas Pracy]]-Zestaw_6[[#This Row],[Czas Naprawy]])/Zestaw_6[[#This Row],[Nominalny Czas Pracy]]</f>
        <v>0.40041666666666664</v>
      </c>
      <c r="T676">
        <f>($AA$3*Zestaw_6[[#This Row],[Rzeczywista Ilosc Produkcji]])/(Zestaw_6[[#This Row],[Rzeczywisty Czas Pracy]]+1)</f>
        <v>0.52648444863336485</v>
      </c>
      <c r="U676">
        <f>(Zestaw_6[[#This Row],[Rzeczywista Ilosc Produkcji]]-Zestaw_6[[#This Row],[Ilość defektów]])/(Zestaw_6[[#This Row],[Rzeczywista Ilosc Produkcji]]+1)</f>
        <v>0.9998210130660462</v>
      </c>
      <c r="V676">
        <f>Zestaw_6[[#This Row],[D]]*Zestaw_6[[#This Row],[E]]*Zestaw_6[[#This Row],[J]]</f>
        <v>0.2107754151746169</v>
      </c>
    </row>
    <row r="677" spans="1:22" x14ac:dyDescent="0.25">
      <c r="A677" t="s">
        <v>14</v>
      </c>
      <c r="B677" s="1">
        <v>44447</v>
      </c>
      <c r="C677">
        <v>2021</v>
      </c>
      <c r="D677">
        <v>9</v>
      </c>
      <c r="E677">
        <v>36</v>
      </c>
      <c r="F677">
        <v>24</v>
      </c>
      <c r="G677">
        <v>1000</v>
      </c>
      <c r="H677">
        <v>24000</v>
      </c>
      <c r="I677">
        <v>17.14</v>
      </c>
      <c r="J677">
        <v>17144</v>
      </c>
      <c r="K677">
        <v>0</v>
      </c>
      <c r="L677">
        <v>0</v>
      </c>
      <c r="M677">
        <v>7</v>
      </c>
      <c r="N677">
        <v>6.86</v>
      </c>
      <c r="O677">
        <f>Zestaw_6[[#This Row],[Rzeczywista Ilosc Produkcji]]-Zestaw_6[[#This Row],[Ilosc Produktow Prawidlowych]]</f>
        <v>0</v>
      </c>
      <c r="P677">
        <f>Zestaw_6[[#This Row],[Czas Naprawy]]/(Zestaw_6[[#This Row],[Ilosc Awarii]]+1)</f>
        <v>0.85750000000000004</v>
      </c>
      <c r="Q677">
        <f>(Zestaw_6[[#This Row],[Nominalny Czas Pracy]]-Zestaw_6[[#This Row],[Czas Naprawy]])/(Zestaw_6[[#This Row],[Ilosc Awarii]]+1)</f>
        <v>2.1425000000000001</v>
      </c>
      <c r="R677">
        <f>Zestaw_6[[#This Row],[MTTR]]+Zestaw_6[[#This Row],[MTTF]]</f>
        <v>3</v>
      </c>
      <c r="S677">
        <f>(Zestaw_6[[#This Row],[Nominalny Czas Pracy]]-Zestaw_6[[#This Row],[Czas Naprawy]])/Zestaw_6[[#This Row],[Nominalny Czas Pracy]]</f>
        <v>0.71416666666666673</v>
      </c>
      <c r="T677">
        <f>($AA$3*Zestaw_6[[#This Row],[Rzeczywista Ilosc Produkcji]])/(Zestaw_6[[#This Row],[Rzeczywisty Czas Pracy]]+1)</f>
        <v>0</v>
      </c>
      <c r="U677">
        <f>(Zestaw_6[[#This Row],[Rzeczywista Ilosc Produkcji]]-Zestaw_6[[#This Row],[Ilość defektów]])/(Zestaw_6[[#This Row],[Rzeczywista Ilosc Produkcji]]+1)</f>
        <v>0</v>
      </c>
      <c r="V677">
        <f>Zestaw_6[[#This Row],[D]]*Zestaw_6[[#This Row],[E]]*Zestaw_6[[#This Row],[J]]</f>
        <v>0</v>
      </c>
    </row>
    <row r="678" spans="1:22" x14ac:dyDescent="0.25">
      <c r="A678" t="s">
        <v>14</v>
      </c>
      <c r="B678" s="1">
        <v>44448</v>
      </c>
      <c r="C678">
        <v>2021</v>
      </c>
      <c r="D678">
        <v>9</v>
      </c>
      <c r="E678">
        <v>36</v>
      </c>
      <c r="F678">
        <v>24</v>
      </c>
      <c r="G678">
        <v>1000</v>
      </c>
      <c r="H678">
        <v>24000</v>
      </c>
      <c r="I678">
        <v>24</v>
      </c>
      <c r="J678">
        <v>24000</v>
      </c>
      <c r="K678">
        <v>9882</v>
      </c>
      <c r="L678">
        <v>8067</v>
      </c>
      <c r="M678">
        <v>0</v>
      </c>
      <c r="N678">
        <v>0</v>
      </c>
      <c r="O678">
        <f>Zestaw_6[[#This Row],[Rzeczywista Ilosc Produkcji]]-Zestaw_6[[#This Row],[Ilosc Produktow Prawidlowych]]</f>
        <v>1815</v>
      </c>
      <c r="P678">
        <f>Zestaw_6[[#This Row],[Czas Naprawy]]/(Zestaw_6[[#This Row],[Ilosc Awarii]]+1)</f>
        <v>0</v>
      </c>
      <c r="Q678">
        <f>(Zestaw_6[[#This Row],[Nominalny Czas Pracy]]-Zestaw_6[[#This Row],[Czas Naprawy]])/(Zestaw_6[[#This Row],[Ilosc Awarii]]+1)</f>
        <v>24</v>
      </c>
      <c r="R678">
        <f>Zestaw_6[[#This Row],[MTTR]]+Zestaw_6[[#This Row],[MTTF]]</f>
        <v>24</v>
      </c>
      <c r="S678">
        <f>(Zestaw_6[[#This Row],[Nominalny Czas Pracy]]-Zestaw_6[[#This Row],[Czas Naprawy]])/Zestaw_6[[#This Row],[Nominalny Czas Pracy]]</f>
        <v>1</v>
      </c>
      <c r="T678">
        <f>($AA$3*Zestaw_6[[#This Row],[Rzeczywista Ilosc Produkcji]])/(Zestaw_6[[#This Row],[Rzeczywisty Czas Pracy]]+1)</f>
        <v>0.39527999999999996</v>
      </c>
      <c r="U678">
        <f>(Zestaw_6[[#This Row],[Rzeczywista Ilosc Produkcji]]-Zestaw_6[[#This Row],[Ilość defektów]])/(Zestaw_6[[#This Row],[Rzeczywista Ilosc Produkcji]]+1)</f>
        <v>0.81625012647981388</v>
      </c>
      <c r="V678">
        <f>Zestaw_6[[#This Row],[D]]*Zestaw_6[[#This Row],[E]]*Zestaw_6[[#This Row],[J]]</f>
        <v>0.32264734999494082</v>
      </c>
    </row>
    <row r="679" spans="1:22" x14ac:dyDescent="0.25">
      <c r="A679" t="s">
        <v>14</v>
      </c>
      <c r="B679" s="1">
        <v>44449</v>
      </c>
      <c r="C679">
        <v>2021</v>
      </c>
      <c r="D679">
        <v>9</v>
      </c>
      <c r="E679">
        <v>36</v>
      </c>
      <c r="F679">
        <v>24</v>
      </c>
      <c r="G679">
        <v>1000</v>
      </c>
      <c r="H679">
        <v>24000</v>
      </c>
      <c r="I679">
        <v>17.36</v>
      </c>
      <c r="J679">
        <v>17356</v>
      </c>
      <c r="K679">
        <v>11128</v>
      </c>
      <c r="L679">
        <v>9915</v>
      </c>
      <c r="M679">
        <v>7</v>
      </c>
      <c r="N679">
        <v>6.64</v>
      </c>
      <c r="O679">
        <f>Zestaw_6[[#This Row],[Rzeczywista Ilosc Produkcji]]-Zestaw_6[[#This Row],[Ilosc Produktow Prawidlowych]]</f>
        <v>1213</v>
      </c>
      <c r="P679">
        <f>Zestaw_6[[#This Row],[Czas Naprawy]]/(Zestaw_6[[#This Row],[Ilosc Awarii]]+1)</f>
        <v>0.83</v>
      </c>
      <c r="Q679">
        <f>(Zestaw_6[[#This Row],[Nominalny Czas Pracy]]-Zestaw_6[[#This Row],[Czas Naprawy]])/(Zestaw_6[[#This Row],[Ilosc Awarii]]+1)</f>
        <v>2.17</v>
      </c>
      <c r="R679">
        <f>Zestaw_6[[#This Row],[MTTR]]+Zestaw_6[[#This Row],[MTTF]]</f>
        <v>3</v>
      </c>
      <c r="S679">
        <f>(Zestaw_6[[#This Row],[Nominalny Czas Pracy]]-Zestaw_6[[#This Row],[Czas Naprawy]])/Zestaw_6[[#This Row],[Nominalny Czas Pracy]]</f>
        <v>0.72333333333333327</v>
      </c>
      <c r="T679">
        <f>($AA$3*Zestaw_6[[#This Row],[Rzeczywista Ilosc Produkcji]])/(Zestaw_6[[#This Row],[Rzeczywisty Czas Pracy]]+1)</f>
        <v>0.60610021786492374</v>
      </c>
      <c r="U679">
        <f>(Zestaw_6[[#This Row],[Rzeczywista Ilosc Produkcji]]-Zestaw_6[[#This Row],[Ilość defektów]])/(Zestaw_6[[#This Row],[Rzeczywista Ilosc Produkcji]]+1)</f>
        <v>0.8909156258423937</v>
      </c>
      <c r="V679">
        <f>Zestaw_6[[#This Row],[D]]*Zestaw_6[[#This Row],[E]]*Zestaw_6[[#This Row],[J]]</f>
        <v>0.39058853872715898</v>
      </c>
    </row>
    <row r="680" spans="1:22" x14ac:dyDescent="0.25">
      <c r="A680" t="s">
        <v>14</v>
      </c>
      <c r="B680" s="1">
        <v>44452</v>
      </c>
      <c r="C680">
        <v>2021</v>
      </c>
      <c r="D680">
        <v>9</v>
      </c>
      <c r="E680">
        <v>37</v>
      </c>
      <c r="F680">
        <v>24</v>
      </c>
      <c r="G680">
        <v>1000</v>
      </c>
      <c r="H680">
        <v>24000</v>
      </c>
      <c r="I680">
        <v>12.92</v>
      </c>
      <c r="J680">
        <v>12923</v>
      </c>
      <c r="K680">
        <v>7541</v>
      </c>
      <c r="L680">
        <v>7532</v>
      </c>
      <c r="M680">
        <v>11</v>
      </c>
      <c r="N680">
        <v>11.08</v>
      </c>
      <c r="O680">
        <f>Zestaw_6[[#This Row],[Rzeczywista Ilosc Produkcji]]-Zestaw_6[[#This Row],[Ilosc Produktow Prawidlowych]]</f>
        <v>9</v>
      </c>
      <c r="P680">
        <f>Zestaw_6[[#This Row],[Czas Naprawy]]/(Zestaw_6[[#This Row],[Ilosc Awarii]]+1)</f>
        <v>0.92333333333333334</v>
      </c>
      <c r="Q680">
        <f>(Zestaw_6[[#This Row],[Nominalny Czas Pracy]]-Zestaw_6[[#This Row],[Czas Naprawy]])/(Zestaw_6[[#This Row],[Ilosc Awarii]]+1)</f>
        <v>1.0766666666666667</v>
      </c>
      <c r="R680">
        <f>Zestaw_6[[#This Row],[MTTR]]+Zestaw_6[[#This Row],[MTTF]]</f>
        <v>2</v>
      </c>
      <c r="S680">
        <f>(Zestaw_6[[#This Row],[Nominalny Czas Pracy]]-Zestaw_6[[#This Row],[Czas Naprawy]])/Zestaw_6[[#This Row],[Nominalny Czas Pracy]]</f>
        <v>0.53833333333333333</v>
      </c>
      <c r="T680">
        <f>($AA$3*Zestaw_6[[#This Row],[Rzeczywista Ilosc Produkcji]])/(Zestaw_6[[#This Row],[Rzeczywisty Czas Pracy]]+1)</f>
        <v>0.54173850574712645</v>
      </c>
      <c r="U680">
        <f>(Zestaw_6[[#This Row],[Rzeczywista Ilosc Produkcji]]-Zestaw_6[[#This Row],[Ilość defektów]])/(Zestaw_6[[#This Row],[Rzeczywista Ilosc Produkcji]]+1)</f>
        <v>0.99867409175285071</v>
      </c>
      <c r="V680">
        <f>Zestaw_6[[#This Row],[D]]*Zestaw_6[[#This Row],[E]]*Zestaw_6[[#This Row],[J]]</f>
        <v>0.29124921315473706</v>
      </c>
    </row>
    <row r="681" spans="1:22" x14ac:dyDescent="0.25">
      <c r="A681" t="s">
        <v>14</v>
      </c>
      <c r="B681" s="1">
        <v>44453</v>
      </c>
      <c r="C681">
        <v>2021</v>
      </c>
      <c r="D681">
        <v>9</v>
      </c>
      <c r="E681">
        <v>37</v>
      </c>
      <c r="F681">
        <v>24</v>
      </c>
      <c r="G681">
        <v>1000</v>
      </c>
      <c r="H681">
        <v>24000</v>
      </c>
      <c r="I681">
        <v>15.6</v>
      </c>
      <c r="J681">
        <v>15605</v>
      </c>
      <c r="K681">
        <v>10020</v>
      </c>
      <c r="L681">
        <v>10020</v>
      </c>
      <c r="M681">
        <v>8</v>
      </c>
      <c r="N681">
        <v>8.4</v>
      </c>
      <c r="O681">
        <f>Zestaw_6[[#This Row],[Rzeczywista Ilosc Produkcji]]-Zestaw_6[[#This Row],[Ilosc Produktow Prawidlowych]]</f>
        <v>0</v>
      </c>
      <c r="P681">
        <f>Zestaw_6[[#This Row],[Czas Naprawy]]/(Zestaw_6[[#This Row],[Ilosc Awarii]]+1)</f>
        <v>0.93333333333333335</v>
      </c>
      <c r="Q681">
        <f>(Zestaw_6[[#This Row],[Nominalny Czas Pracy]]-Zestaw_6[[#This Row],[Czas Naprawy]])/(Zestaw_6[[#This Row],[Ilosc Awarii]]+1)</f>
        <v>1.7333333333333334</v>
      </c>
      <c r="R681">
        <f>Zestaw_6[[#This Row],[MTTR]]+Zestaw_6[[#This Row],[MTTF]]</f>
        <v>2.666666666666667</v>
      </c>
      <c r="S681">
        <f>(Zestaw_6[[#This Row],[Nominalny Czas Pracy]]-Zestaw_6[[#This Row],[Czas Naprawy]])/Zestaw_6[[#This Row],[Nominalny Czas Pracy]]</f>
        <v>0.65</v>
      </c>
      <c r="T681">
        <f>($AA$3*Zestaw_6[[#This Row],[Rzeczywista Ilosc Produkcji]])/(Zestaw_6[[#This Row],[Rzeczywisty Czas Pracy]]+1)</f>
        <v>0.60361445783132517</v>
      </c>
      <c r="U681">
        <f>(Zestaw_6[[#This Row],[Rzeczywista Ilosc Produkcji]]-Zestaw_6[[#This Row],[Ilość defektów]])/(Zestaw_6[[#This Row],[Rzeczywista Ilosc Produkcji]]+1)</f>
        <v>0.9999002095599242</v>
      </c>
      <c r="V681">
        <f>Zestaw_6[[#This Row],[D]]*Zestaw_6[[#This Row],[E]]*Zestaw_6[[#This Row],[J]]</f>
        <v>0.39231024487131233</v>
      </c>
    </row>
    <row r="682" spans="1:22" x14ac:dyDescent="0.25">
      <c r="A682" t="s">
        <v>14</v>
      </c>
      <c r="B682" s="1">
        <v>44454</v>
      </c>
      <c r="C682">
        <v>2021</v>
      </c>
      <c r="D682">
        <v>9</v>
      </c>
      <c r="E682">
        <v>37</v>
      </c>
      <c r="F682">
        <v>24</v>
      </c>
      <c r="G682">
        <v>1000</v>
      </c>
      <c r="H682">
        <v>24000</v>
      </c>
      <c r="I682">
        <v>24</v>
      </c>
      <c r="J682">
        <v>24000</v>
      </c>
      <c r="K682">
        <v>17167</v>
      </c>
      <c r="L682">
        <v>16199</v>
      </c>
      <c r="M682">
        <v>0</v>
      </c>
      <c r="N682">
        <v>0</v>
      </c>
      <c r="O682">
        <f>Zestaw_6[[#This Row],[Rzeczywista Ilosc Produkcji]]-Zestaw_6[[#This Row],[Ilosc Produktow Prawidlowych]]</f>
        <v>968</v>
      </c>
      <c r="P682">
        <f>Zestaw_6[[#This Row],[Czas Naprawy]]/(Zestaw_6[[#This Row],[Ilosc Awarii]]+1)</f>
        <v>0</v>
      </c>
      <c r="Q682">
        <f>(Zestaw_6[[#This Row],[Nominalny Czas Pracy]]-Zestaw_6[[#This Row],[Czas Naprawy]])/(Zestaw_6[[#This Row],[Ilosc Awarii]]+1)</f>
        <v>24</v>
      </c>
      <c r="R682">
        <f>Zestaw_6[[#This Row],[MTTR]]+Zestaw_6[[#This Row],[MTTF]]</f>
        <v>24</v>
      </c>
      <c r="S682">
        <f>(Zestaw_6[[#This Row],[Nominalny Czas Pracy]]-Zestaw_6[[#This Row],[Czas Naprawy]])/Zestaw_6[[#This Row],[Nominalny Czas Pracy]]</f>
        <v>1</v>
      </c>
      <c r="T682">
        <f>($AA$3*Zestaw_6[[#This Row],[Rzeczywista Ilosc Produkcji]])/(Zestaw_6[[#This Row],[Rzeczywisty Czas Pracy]]+1)</f>
        <v>0.68668000000000007</v>
      </c>
      <c r="U682">
        <f>(Zestaw_6[[#This Row],[Rzeczywista Ilosc Produkcji]]-Zestaw_6[[#This Row],[Ilość defektów]])/(Zestaw_6[[#This Row],[Rzeczywista Ilosc Produkcji]]+1)</f>
        <v>0.94355778191985085</v>
      </c>
      <c r="V682">
        <f>Zestaw_6[[#This Row],[D]]*Zestaw_6[[#This Row],[E]]*Zestaw_6[[#This Row],[J]]</f>
        <v>0.64792225768872325</v>
      </c>
    </row>
    <row r="683" spans="1:22" x14ac:dyDescent="0.25">
      <c r="A683" t="s">
        <v>14</v>
      </c>
      <c r="B683" s="1">
        <v>44455</v>
      </c>
      <c r="C683">
        <v>2021</v>
      </c>
      <c r="D683">
        <v>9</v>
      </c>
      <c r="E683">
        <v>37</v>
      </c>
      <c r="F683">
        <v>24</v>
      </c>
      <c r="G683">
        <v>1000</v>
      </c>
      <c r="H683">
        <v>24000</v>
      </c>
      <c r="I683">
        <v>0</v>
      </c>
      <c r="J683">
        <v>0</v>
      </c>
      <c r="K683">
        <v>0</v>
      </c>
      <c r="L683">
        <v>0</v>
      </c>
      <c r="M683">
        <v>23</v>
      </c>
      <c r="N683">
        <v>24</v>
      </c>
      <c r="O683">
        <f>Zestaw_6[[#This Row],[Rzeczywista Ilosc Produkcji]]-Zestaw_6[[#This Row],[Ilosc Produktow Prawidlowych]]</f>
        <v>0</v>
      </c>
      <c r="P683">
        <f>Zestaw_6[[#This Row],[Czas Naprawy]]/(Zestaw_6[[#This Row],[Ilosc Awarii]]+1)</f>
        <v>1</v>
      </c>
      <c r="Q683">
        <f>(Zestaw_6[[#This Row],[Nominalny Czas Pracy]]-Zestaw_6[[#This Row],[Czas Naprawy]])/(Zestaw_6[[#This Row],[Ilosc Awarii]]+1)</f>
        <v>0</v>
      </c>
      <c r="R683">
        <f>Zestaw_6[[#This Row],[MTTR]]+Zestaw_6[[#This Row],[MTTF]]</f>
        <v>1</v>
      </c>
      <c r="S683">
        <f>(Zestaw_6[[#This Row],[Nominalny Czas Pracy]]-Zestaw_6[[#This Row],[Czas Naprawy]])/Zestaw_6[[#This Row],[Nominalny Czas Pracy]]</f>
        <v>0</v>
      </c>
      <c r="T683">
        <f>($AA$3*Zestaw_6[[#This Row],[Rzeczywista Ilosc Produkcji]])/(Zestaw_6[[#This Row],[Rzeczywisty Czas Pracy]]+1)</f>
        <v>0</v>
      </c>
      <c r="U683">
        <f>(Zestaw_6[[#This Row],[Rzeczywista Ilosc Produkcji]]-Zestaw_6[[#This Row],[Ilość defektów]])/(Zestaw_6[[#This Row],[Rzeczywista Ilosc Produkcji]]+1)</f>
        <v>0</v>
      </c>
      <c r="V683">
        <f>Zestaw_6[[#This Row],[D]]*Zestaw_6[[#This Row],[E]]*Zestaw_6[[#This Row],[J]]</f>
        <v>0</v>
      </c>
    </row>
    <row r="684" spans="1:22" x14ac:dyDescent="0.25">
      <c r="A684" t="s">
        <v>14</v>
      </c>
      <c r="B684" s="1">
        <v>44456</v>
      </c>
      <c r="C684">
        <v>2021</v>
      </c>
      <c r="D684">
        <v>9</v>
      </c>
      <c r="E684">
        <v>37</v>
      </c>
      <c r="F684">
        <v>24</v>
      </c>
      <c r="G684">
        <v>1000</v>
      </c>
      <c r="H684">
        <v>24000</v>
      </c>
      <c r="I684">
        <v>10.6</v>
      </c>
      <c r="J684">
        <v>10596</v>
      </c>
      <c r="K684">
        <v>7465</v>
      </c>
      <c r="L684">
        <v>6850</v>
      </c>
      <c r="M684">
        <v>14</v>
      </c>
      <c r="N684">
        <v>13.4</v>
      </c>
      <c r="O684">
        <f>Zestaw_6[[#This Row],[Rzeczywista Ilosc Produkcji]]-Zestaw_6[[#This Row],[Ilosc Produktow Prawidlowych]]</f>
        <v>615</v>
      </c>
      <c r="P684">
        <f>Zestaw_6[[#This Row],[Czas Naprawy]]/(Zestaw_6[[#This Row],[Ilosc Awarii]]+1)</f>
        <v>0.89333333333333331</v>
      </c>
      <c r="Q684">
        <f>(Zestaw_6[[#This Row],[Nominalny Czas Pracy]]-Zestaw_6[[#This Row],[Czas Naprawy]])/(Zestaw_6[[#This Row],[Ilosc Awarii]]+1)</f>
        <v>0.70666666666666667</v>
      </c>
      <c r="R684">
        <f>Zestaw_6[[#This Row],[MTTR]]+Zestaw_6[[#This Row],[MTTF]]</f>
        <v>1.6</v>
      </c>
      <c r="S684">
        <f>(Zestaw_6[[#This Row],[Nominalny Czas Pracy]]-Zestaw_6[[#This Row],[Czas Naprawy]])/Zestaw_6[[#This Row],[Nominalny Czas Pracy]]</f>
        <v>0.44166666666666665</v>
      </c>
      <c r="T684">
        <f>($AA$3*Zestaw_6[[#This Row],[Rzeczywista Ilosc Produkcji]])/(Zestaw_6[[#This Row],[Rzeczywisty Czas Pracy]]+1)</f>
        <v>0.64353448275862069</v>
      </c>
      <c r="U684">
        <f>(Zestaw_6[[#This Row],[Rzeczywista Ilosc Produkcji]]-Zestaw_6[[#This Row],[Ilość defektów]])/(Zestaw_6[[#This Row],[Rzeczywista Ilosc Produkcji]]+1)</f>
        <v>0.91749263327082775</v>
      </c>
      <c r="V684">
        <f>Zestaw_6[[#This Row],[D]]*Zestaw_6[[#This Row],[E]]*Zestaw_6[[#This Row],[J]]</f>
        <v>0.26077684834083092</v>
      </c>
    </row>
    <row r="685" spans="1:22" x14ac:dyDescent="0.25">
      <c r="A685" t="s">
        <v>14</v>
      </c>
      <c r="B685" s="1">
        <v>44459</v>
      </c>
      <c r="C685">
        <v>2021</v>
      </c>
      <c r="D685">
        <v>9</v>
      </c>
      <c r="E685">
        <v>38</v>
      </c>
      <c r="F685">
        <v>24</v>
      </c>
      <c r="G685">
        <v>1000</v>
      </c>
      <c r="H685">
        <v>24000</v>
      </c>
      <c r="I685">
        <v>0</v>
      </c>
      <c r="J685">
        <v>0</v>
      </c>
      <c r="K685">
        <v>0</v>
      </c>
      <c r="L685">
        <v>0</v>
      </c>
      <c r="M685">
        <v>24</v>
      </c>
      <c r="N685">
        <v>24</v>
      </c>
      <c r="O685">
        <f>Zestaw_6[[#This Row],[Rzeczywista Ilosc Produkcji]]-Zestaw_6[[#This Row],[Ilosc Produktow Prawidlowych]]</f>
        <v>0</v>
      </c>
      <c r="P685">
        <f>Zestaw_6[[#This Row],[Czas Naprawy]]/(Zestaw_6[[#This Row],[Ilosc Awarii]]+1)</f>
        <v>0.96</v>
      </c>
      <c r="Q685">
        <f>(Zestaw_6[[#This Row],[Nominalny Czas Pracy]]-Zestaw_6[[#This Row],[Czas Naprawy]])/(Zestaw_6[[#This Row],[Ilosc Awarii]]+1)</f>
        <v>0</v>
      </c>
      <c r="R685">
        <f>Zestaw_6[[#This Row],[MTTR]]+Zestaw_6[[#This Row],[MTTF]]</f>
        <v>0.96</v>
      </c>
      <c r="S685">
        <f>(Zestaw_6[[#This Row],[Nominalny Czas Pracy]]-Zestaw_6[[#This Row],[Czas Naprawy]])/Zestaw_6[[#This Row],[Nominalny Czas Pracy]]</f>
        <v>0</v>
      </c>
      <c r="T685">
        <f>($AA$3*Zestaw_6[[#This Row],[Rzeczywista Ilosc Produkcji]])/(Zestaw_6[[#This Row],[Rzeczywisty Czas Pracy]]+1)</f>
        <v>0</v>
      </c>
      <c r="U685">
        <f>(Zestaw_6[[#This Row],[Rzeczywista Ilosc Produkcji]]-Zestaw_6[[#This Row],[Ilość defektów]])/(Zestaw_6[[#This Row],[Rzeczywista Ilosc Produkcji]]+1)</f>
        <v>0</v>
      </c>
      <c r="V685">
        <f>Zestaw_6[[#This Row],[D]]*Zestaw_6[[#This Row],[E]]*Zestaw_6[[#This Row],[J]]</f>
        <v>0</v>
      </c>
    </row>
    <row r="686" spans="1:22" x14ac:dyDescent="0.25">
      <c r="A686" t="s">
        <v>14</v>
      </c>
      <c r="B686" s="1">
        <v>44460</v>
      </c>
      <c r="C686">
        <v>2021</v>
      </c>
      <c r="D686">
        <v>9</v>
      </c>
      <c r="E686">
        <v>38</v>
      </c>
      <c r="F686">
        <v>24</v>
      </c>
      <c r="G686">
        <v>1000</v>
      </c>
      <c r="H686">
        <v>24000</v>
      </c>
      <c r="I686">
        <v>13</v>
      </c>
      <c r="J686">
        <v>13004</v>
      </c>
      <c r="K686">
        <v>8259</v>
      </c>
      <c r="L686">
        <v>7115</v>
      </c>
      <c r="M686">
        <v>11</v>
      </c>
      <c r="N686">
        <v>11</v>
      </c>
      <c r="O686">
        <f>Zestaw_6[[#This Row],[Rzeczywista Ilosc Produkcji]]-Zestaw_6[[#This Row],[Ilosc Produktow Prawidlowych]]</f>
        <v>1144</v>
      </c>
      <c r="P686">
        <f>Zestaw_6[[#This Row],[Czas Naprawy]]/(Zestaw_6[[#This Row],[Ilosc Awarii]]+1)</f>
        <v>0.91666666666666663</v>
      </c>
      <c r="Q686">
        <f>(Zestaw_6[[#This Row],[Nominalny Czas Pracy]]-Zestaw_6[[#This Row],[Czas Naprawy]])/(Zestaw_6[[#This Row],[Ilosc Awarii]]+1)</f>
        <v>1.0833333333333333</v>
      </c>
      <c r="R686">
        <f>Zestaw_6[[#This Row],[MTTR]]+Zestaw_6[[#This Row],[MTTF]]</f>
        <v>2</v>
      </c>
      <c r="S686">
        <f>(Zestaw_6[[#This Row],[Nominalny Czas Pracy]]-Zestaw_6[[#This Row],[Czas Naprawy]])/Zestaw_6[[#This Row],[Nominalny Czas Pracy]]</f>
        <v>0.54166666666666663</v>
      </c>
      <c r="T686">
        <f>($AA$3*Zestaw_6[[#This Row],[Rzeczywista Ilosc Produkcji]])/(Zestaw_6[[#This Row],[Rzeczywisty Czas Pracy]]+1)</f>
        <v>0.58992857142857147</v>
      </c>
      <c r="U686">
        <f>(Zestaw_6[[#This Row],[Rzeczywista Ilosc Produkcji]]-Zestaw_6[[#This Row],[Ilość defektów]])/(Zestaw_6[[#This Row],[Rzeczywista Ilosc Produkcji]]+1)</f>
        <v>0.86138014527845042</v>
      </c>
      <c r="V686">
        <f>Zestaw_6[[#This Row],[D]]*Zestaw_6[[#This Row],[E]]*Zestaw_6[[#This Row],[J]]</f>
        <v>0.27524941088723626</v>
      </c>
    </row>
    <row r="687" spans="1:22" x14ac:dyDescent="0.25">
      <c r="A687" t="s">
        <v>14</v>
      </c>
      <c r="B687" s="1">
        <v>44461</v>
      </c>
      <c r="C687">
        <v>2021</v>
      </c>
      <c r="D687">
        <v>9</v>
      </c>
      <c r="E687">
        <v>38</v>
      </c>
      <c r="F687">
        <v>24</v>
      </c>
      <c r="G687">
        <v>1000</v>
      </c>
      <c r="H687">
        <v>24000</v>
      </c>
      <c r="I687">
        <v>14.25</v>
      </c>
      <c r="J687">
        <v>14253</v>
      </c>
      <c r="K687">
        <v>6180</v>
      </c>
      <c r="L687">
        <v>5409</v>
      </c>
      <c r="M687">
        <v>10</v>
      </c>
      <c r="N687">
        <v>9.75</v>
      </c>
      <c r="O687">
        <f>Zestaw_6[[#This Row],[Rzeczywista Ilosc Produkcji]]-Zestaw_6[[#This Row],[Ilosc Produktow Prawidlowych]]</f>
        <v>771</v>
      </c>
      <c r="P687">
        <f>Zestaw_6[[#This Row],[Czas Naprawy]]/(Zestaw_6[[#This Row],[Ilosc Awarii]]+1)</f>
        <v>0.88636363636363635</v>
      </c>
      <c r="Q687">
        <f>(Zestaw_6[[#This Row],[Nominalny Czas Pracy]]-Zestaw_6[[#This Row],[Czas Naprawy]])/(Zestaw_6[[#This Row],[Ilosc Awarii]]+1)</f>
        <v>1.2954545454545454</v>
      </c>
      <c r="R687">
        <f>Zestaw_6[[#This Row],[MTTR]]+Zestaw_6[[#This Row],[MTTF]]</f>
        <v>2.1818181818181817</v>
      </c>
      <c r="S687">
        <f>(Zestaw_6[[#This Row],[Nominalny Czas Pracy]]-Zestaw_6[[#This Row],[Czas Naprawy]])/Zestaw_6[[#This Row],[Nominalny Czas Pracy]]</f>
        <v>0.59375</v>
      </c>
      <c r="T687">
        <f>($AA$3*Zestaw_6[[#This Row],[Rzeczywista Ilosc Produkcji]])/(Zestaw_6[[#This Row],[Rzeczywisty Czas Pracy]]+1)</f>
        <v>0.40524590163934426</v>
      </c>
      <c r="U687">
        <f>(Zestaw_6[[#This Row],[Rzeczywista Ilosc Produkcji]]-Zestaw_6[[#This Row],[Ilość defektów]])/(Zestaw_6[[#This Row],[Rzeczywista Ilosc Produkcji]]+1)</f>
        <v>0.87510111632421939</v>
      </c>
      <c r="V687">
        <f>Zestaw_6[[#This Row],[D]]*Zestaw_6[[#This Row],[E]]*Zestaw_6[[#This Row],[J]]</f>
        <v>0.21056223991555295</v>
      </c>
    </row>
    <row r="688" spans="1:22" x14ac:dyDescent="0.25">
      <c r="A688" t="s">
        <v>14</v>
      </c>
      <c r="B688" s="1">
        <v>44462</v>
      </c>
      <c r="C688">
        <v>2021</v>
      </c>
      <c r="D688">
        <v>9</v>
      </c>
      <c r="E688">
        <v>38</v>
      </c>
      <c r="F688">
        <v>24</v>
      </c>
      <c r="G688">
        <v>1000</v>
      </c>
      <c r="H688">
        <v>24000</v>
      </c>
      <c r="I688">
        <v>18.440000000000001</v>
      </c>
      <c r="J688">
        <v>18440</v>
      </c>
      <c r="K688">
        <v>11929</v>
      </c>
      <c r="L688">
        <v>9873</v>
      </c>
      <c r="M688">
        <v>6</v>
      </c>
      <c r="N688">
        <v>5.56</v>
      </c>
      <c r="O688">
        <f>Zestaw_6[[#This Row],[Rzeczywista Ilosc Produkcji]]-Zestaw_6[[#This Row],[Ilosc Produktow Prawidlowych]]</f>
        <v>2056</v>
      </c>
      <c r="P688">
        <f>Zestaw_6[[#This Row],[Czas Naprawy]]/(Zestaw_6[[#This Row],[Ilosc Awarii]]+1)</f>
        <v>0.79428571428571426</v>
      </c>
      <c r="Q688">
        <f>(Zestaw_6[[#This Row],[Nominalny Czas Pracy]]-Zestaw_6[[#This Row],[Czas Naprawy]])/(Zestaw_6[[#This Row],[Ilosc Awarii]]+1)</f>
        <v>2.6342857142857143</v>
      </c>
      <c r="R688">
        <f>Zestaw_6[[#This Row],[MTTR]]+Zestaw_6[[#This Row],[MTTF]]</f>
        <v>3.4285714285714288</v>
      </c>
      <c r="S688">
        <f>(Zestaw_6[[#This Row],[Nominalny Czas Pracy]]-Zestaw_6[[#This Row],[Czas Naprawy]])/Zestaw_6[[#This Row],[Nominalny Czas Pracy]]</f>
        <v>0.76833333333333342</v>
      </c>
      <c r="T688">
        <f>($AA$3*Zestaw_6[[#This Row],[Rzeczywista Ilosc Produkcji]])/(Zestaw_6[[#This Row],[Rzeczywisty Czas Pracy]]+1)</f>
        <v>0.61363168724279837</v>
      </c>
      <c r="U688">
        <f>(Zestaw_6[[#This Row],[Rzeczywista Ilosc Produkcji]]-Zestaw_6[[#This Row],[Ilość defektów]])/(Zestaw_6[[#This Row],[Rzeczywista Ilosc Produkcji]]+1)</f>
        <v>0.82757753562447611</v>
      </c>
      <c r="V688">
        <f>Zestaw_6[[#This Row],[D]]*Zestaw_6[[#This Row],[E]]*Zestaw_6[[#This Row],[J]]</f>
        <v>0.39018102595645388</v>
      </c>
    </row>
    <row r="689" spans="1:22" x14ac:dyDescent="0.25">
      <c r="A689" t="s">
        <v>14</v>
      </c>
      <c r="B689" s="1">
        <v>44463</v>
      </c>
      <c r="C689">
        <v>2021</v>
      </c>
      <c r="D689">
        <v>9</v>
      </c>
      <c r="E689">
        <v>38</v>
      </c>
      <c r="F689">
        <v>24</v>
      </c>
      <c r="G689">
        <v>1000</v>
      </c>
      <c r="H689">
        <v>24000</v>
      </c>
      <c r="I689">
        <v>16.690000000000001</v>
      </c>
      <c r="J689">
        <v>16690</v>
      </c>
      <c r="K689">
        <v>8036</v>
      </c>
      <c r="L689">
        <v>8036</v>
      </c>
      <c r="M689">
        <v>7</v>
      </c>
      <c r="N689">
        <v>7.31</v>
      </c>
      <c r="O689">
        <f>Zestaw_6[[#This Row],[Rzeczywista Ilosc Produkcji]]-Zestaw_6[[#This Row],[Ilosc Produktow Prawidlowych]]</f>
        <v>0</v>
      </c>
      <c r="P689">
        <f>Zestaw_6[[#This Row],[Czas Naprawy]]/(Zestaw_6[[#This Row],[Ilosc Awarii]]+1)</f>
        <v>0.91374999999999995</v>
      </c>
      <c r="Q689">
        <f>(Zestaw_6[[#This Row],[Nominalny Czas Pracy]]-Zestaw_6[[#This Row],[Czas Naprawy]])/(Zestaw_6[[#This Row],[Ilosc Awarii]]+1)</f>
        <v>2.0862500000000002</v>
      </c>
      <c r="R689">
        <f>Zestaw_6[[#This Row],[MTTR]]+Zestaw_6[[#This Row],[MTTF]]</f>
        <v>3</v>
      </c>
      <c r="S689">
        <f>(Zestaw_6[[#This Row],[Nominalny Czas Pracy]]-Zestaw_6[[#This Row],[Czas Naprawy]])/Zestaw_6[[#This Row],[Nominalny Czas Pracy]]</f>
        <v>0.69541666666666668</v>
      </c>
      <c r="T689">
        <f>($AA$3*Zestaw_6[[#This Row],[Rzeczywista Ilosc Produkcji]])/(Zestaw_6[[#This Row],[Rzeczywisty Czas Pracy]]+1)</f>
        <v>0.45426794799321646</v>
      </c>
      <c r="U689">
        <f>(Zestaw_6[[#This Row],[Rzeczywista Ilosc Produkcji]]-Zestaw_6[[#This Row],[Ilość defektów]])/(Zestaw_6[[#This Row],[Rzeczywista Ilosc Produkcji]]+1)</f>
        <v>0.99987557546348138</v>
      </c>
      <c r="V689">
        <f>Zestaw_6[[#This Row],[D]]*Zestaw_6[[#This Row],[E]]*Zestaw_6[[#This Row],[J]]</f>
        <v>0.31586619577125846</v>
      </c>
    </row>
    <row r="690" spans="1:22" x14ac:dyDescent="0.25">
      <c r="A690" t="s">
        <v>14</v>
      </c>
      <c r="B690" s="1">
        <v>44466</v>
      </c>
      <c r="C690">
        <v>2021</v>
      </c>
      <c r="D690">
        <v>9</v>
      </c>
      <c r="E690">
        <v>39</v>
      </c>
      <c r="F690">
        <v>24</v>
      </c>
      <c r="G690">
        <v>1000</v>
      </c>
      <c r="H690">
        <v>24000</v>
      </c>
      <c r="I690">
        <v>15.77</v>
      </c>
      <c r="J690">
        <v>15772</v>
      </c>
      <c r="K690">
        <v>9948</v>
      </c>
      <c r="L690">
        <v>9948</v>
      </c>
      <c r="M690">
        <v>8</v>
      </c>
      <c r="N690">
        <v>8.23</v>
      </c>
      <c r="O690">
        <f>Zestaw_6[[#This Row],[Rzeczywista Ilosc Produkcji]]-Zestaw_6[[#This Row],[Ilosc Produktow Prawidlowych]]</f>
        <v>0</v>
      </c>
      <c r="P690">
        <f>Zestaw_6[[#This Row],[Czas Naprawy]]/(Zestaw_6[[#This Row],[Ilosc Awarii]]+1)</f>
        <v>0.9144444444444445</v>
      </c>
      <c r="Q690">
        <f>(Zestaw_6[[#This Row],[Nominalny Czas Pracy]]-Zestaw_6[[#This Row],[Czas Naprawy]])/(Zestaw_6[[#This Row],[Ilosc Awarii]]+1)</f>
        <v>1.7522222222222221</v>
      </c>
      <c r="R690">
        <f>Zestaw_6[[#This Row],[MTTR]]+Zestaw_6[[#This Row],[MTTF]]</f>
        <v>2.6666666666666665</v>
      </c>
      <c r="S690">
        <f>(Zestaw_6[[#This Row],[Nominalny Czas Pracy]]-Zestaw_6[[#This Row],[Czas Naprawy]])/Zestaw_6[[#This Row],[Nominalny Czas Pracy]]</f>
        <v>0.65708333333333335</v>
      </c>
      <c r="T690">
        <f>($AA$3*Zestaw_6[[#This Row],[Rzeczywista Ilosc Produkcji]])/(Zestaw_6[[#This Row],[Rzeczywisty Czas Pracy]]+1)</f>
        <v>0.59320214669051885</v>
      </c>
      <c r="U690">
        <f>(Zestaw_6[[#This Row],[Rzeczywista Ilosc Produkcji]]-Zestaw_6[[#This Row],[Ilość defektów]])/(Zestaw_6[[#This Row],[Rzeczywista Ilosc Produkcji]]+1)</f>
        <v>0.99989948738566692</v>
      </c>
      <c r="V690">
        <f>Zestaw_6[[#This Row],[D]]*Zestaw_6[[#This Row],[E]]*Zestaw_6[[#This Row],[J]]</f>
        <v>0.38974406575502868</v>
      </c>
    </row>
    <row r="691" spans="1:22" x14ac:dyDescent="0.25">
      <c r="A691" t="s">
        <v>14</v>
      </c>
      <c r="B691" s="1">
        <v>44467</v>
      </c>
      <c r="C691">
        <v>2021</v>
      </c>
      <c r="D691">
        <v>9</v>
      </c>
      <c r="E691">
        <v>39</v>
      </c>
      <c r="F691">
        <v>24</v>
      </c>
      <c r="G691">
        <v>1000</v>
      </c>
      <c r="H691">
        <v>24000</v>
      </c>
      <c r="I691">
        <v>13.6</v>
      </c>
      <c r="J691">
        <v>13605</v>
      </c>
      <c r="K691">
        <v>9048</v>
      </c>
      <c r="L691">
        <v>8805</v>
      </c>
      <c r="M691">
        <v>10</v>
      </c>
      <c r="N691">
        <v>10.4</v>
      </c>
      <c r="O691">
        <f>Zestaw_6[[#This Row],[Rzeczywista Ilosc Produkcji]]-Zestaw_6[[#This Row],[Ilosc Produktow Prawidlowych]]</f>
        <v>243</v>
      </c>
      <c r="P691">
        <f>Zestaw_6[[#This Row],[Czas Naprawy]]/(Zestaw_6[[#This Row],[Ilosc Awarii]]+1)</f>
        <v>0.94545454545454544</v>
      </c>
      <c r="Q691">
        <f>(Zestaw_6[[#This Row],[Nominalny Czas Pracy]]-Zestaw_6[[#This Row],[Czas Naprawy]])/(Zestaw_6[[#This Row],[Ilosc Awarii]]+1)</f>
        <v>1.2363636363636363</v>
      </c>
      <c r="R691">
        <f>Zestaw_6[[#This Row],[MTTR]]+Zestaw_6[[#This Row],[MTTF]]</f>
        <v>2.1818181818181817</v>
      </c>
      <c r="S691">
        <f>(Zestaw_6[[#This Row],[Nominalny Czas Pracy]]-Zestaw_6[[#This Row],[Czas Naprawy]])/Zestaw_6[[#This Row],[Nominalny Czas Pracy]]</f>
        <v>0.56666666666666665</v>
      </c>
      <c r="T691">
        <f>($AA$3*Zestaw_6[[#This Row],[Rzeczywista Ilosc Produkcji]])/(Zestaw_6[[#This Row],[Rzeczywisty Czas Pracy]]+1)</f>
        <v>0.61972602739726024</v>
      </c>
      <c r="U691">
        <f>(Zestaw_6[[#This Row],[Rzeczywista Ilosc Produkcji]]-Zestaw_6[[#This Row],[Ilość defektów]])/(Zestaw_6[[#This Row],[Rzeczywista Ilosc Produkcji]]+1)</f>
        <v>0.97303569455188421</v>
      </c>
      <c r="V691">
        <f>Zestaw_6[[#This Row],[D]]*Zestaw_6[[#This Row],[E]]*Zestaw_6[[#This Row],[J]]</f>
        <v>0.34170880911687812</v>
      </c>
    </row>
    <row r="692" spans="1:22" x14ac:dyDescent="0.25">
      <c r="A692" t="s">
        <v>14</v>
      </c>
      <c r="B692" s="1">
        <v>44468</v>
      </c>
      <c r="C692">
        <v>2021</v>
      </c>
      <c r="D692">
        <v>9</v>
      </c>
      <c r="E692">
        <v>39</v>
      </c>
      <c r="F692">
        <v>24</v>
      </c>
      <c r="G692">
        <v>1000</v>
      </c>
      <c r="H692">
        <v>24000</v>
      </c>
      <c r="I692">
        <v>0</v>
      </c>
      <c r="J692">
        <v>0</v>
      </c>
      <c r="K692">
        <v>0</v>
      </c>
      <c r="L692">
        <v>0</v>
      </c>
      <c r="M692">
        <v>24</v>
      </c>
      <c r="N692">
        <v>24</v>
      </c>
      <c r="O692">
        <f>Zestaw_6[[#This Row],[Rzeczywista Ilosc Produkcji]]-Zestaw_6[[#This Row],[Ilosc Produktow Prawidlowych]]</f>
        <v>0</v>
      </c>
      <c r="P692">
        <f>Zestaw_6[[#This Row],[Czas Naprawy]]/(Zestaw_6[[#This Row],[Ilosc Awarii]]+1)</f>
        <v>0.96</v>
      </c>
      <c r="Q692">
        <f>(Zestaw_6[[#This Row],[Nominalny Czas Pracy]]-Zestaw_6[[#This Row],[Czas Naprawy]])/(Zestaw_6[[#This Row],[Ilosc Awarii]]+1)</f>
        <v>0</v>
      </c>
      <c r="R692">
        <f>Zestaw_6[[#This Row],[MTTR]]+Zestaw_6[[#This Row],[MTTF]]</f>
        <v>0.96</v>
      </c>
      <c r="S692">
        <f>(Zestaw_6[[#This Row],[Nominalny Czas Pracy]]-Zestaw_6[[#This Row],[Czas Naprawy]])/Zestaw_6[[#This Row],[Nominalny Czas Pracy]]</f>
        <v>0</v>
      </c>
      <c r="T692">
        <f>($AA$3*Zestaw_6[[#This Row],[Rzeczywista Ilosc Produkcji]])/(Zestaw_6[[#This Row],[Rzeczywisty Czas Pracy]]+1)</f>
        <v>0</v>
      </c>
      <c r="U692">
        <f>(Zestaw_6[[#This Row],[Rzeczywista Ilosc Produkcji]]-Zestaw_6[[#This Row],[Ilość defektów]])/(Zestaw_6[[#This Row],[Rzeczywista Ilosc Produkcji]]+1)</f>
        <v>0</v>
      </c>
      <c r="V692">
        <f>Zestaw_6[[#This Row],[D]]*Zestaw_6[[#This Row],[E]]*Zestaw_6[[#This Row],[J]]</f>
        <v>0</v>
      </c>
    </row>
    <row r="693" spans="1:22" x14ac:dyDescent="0.25">
      <c r="A693" t="s">
        <v>14</v>
      </c>
      <c r="B693" s="1">
        <v>44469</v>
      </c>
      <c r="C693">
        <v>2021</v>
      </c>
      <c r="D693">
        <v>9</v>
      </c>
      <c r="E693">
        <v>39</v>
      </c>
      <c r="F693">
        <v>24</v>
      </c>
      <c r="G693">
        <v>1000</v>
      </c>
      <c r="H693">
        <v>24000</v>
      </c>
      <c r="I693">
        <v>10.39</v>
      </c>
      <c r="J693">
        <v>10390</v>
      </c>
      <c r="K693">
        <v>6419</v>
      </c>
      <c r="L693">
        <v>5153</v>
      </c>
      <c r="M693">
        <v>14</v>
      </c>
      <c r="N693">
        <v>13.61</v>
      </c>
      <c r="O693">
        <f>Zestaw_6[[#This Row],[Rzeczywista Ilosc Produkcji]]-Zestaw_6[[#This Row],[Ilosc Produktow Prawidlowych]]</f>
        <v>1266</v>
      </c>
      <c r="P693">
        <f>Zestaw_6[[#This Row],[Czas Naprawy]]/(Zestaw_6[[#This Row],[Ilosc Awarii]]+1)</f>
        <v>0.90733333333333333</v>
      </c>
      <c r="Q693">
        <f>(Zestaw_6[[#This Row],[Nominalny Czas Pracy]]-Zestaw_6[[#This Row],[Czas Naprawy]])/(Zestaw_6[[#This Row],[Ilosc Awarii]]+1)</f>
        <v>0.69266666666666665</v>
      </c>
      <c r="R693">
        <f>Zestaw_6[[#This Row],[MTTR]]+Zestaw_6[[#This Row],[MTTF]]</f>
        <v>1.6</v>
      </c>
      <c r="S693">
        <f>(Zestaw_6[[#This Row],[Nominalny Czas Pracy]]-Zestaw_6[[#This Row],[Czas Naprawy]])/Zestaw_6[[#This Row],[Nominalny Czas Pracy]]</f>
        <v>0.43291666666666667</v>
      </c>
      <c r="T693">
        <f>($AA$3*Zestaw_6[[#This Row],[Rzeczywista Ilosc Produkcji]])/(Zestaw_6[[#This Row],[Rzeczywisty Czas Pracy]]+1)</f>
        <v>0.56356453028972786</v>
      </c>
      <c r="U693">
        <f>(Zestaw_6[[#This Row],[Rzeczywista Ilosc Produkcji]]-Zestaw_6[[#This Row],[Ilość defektów]])/(Zestaw_6[[#This Row],[Rzeczywista Ilosc Produkcji]]+1)</f>
        <v>0.80264797507788166</v>
      </c>
      <c r="V693">
        <f>Zestaw_6[[#This Row],[D]]*Zestaw_6[[#This Row],[E]]*Zestaw_6[[#This Row],[J]]</f>
        <v>0.19582722595675647</v>
      </c>
    </row>
    <row r="694" spans="1:22" x14ac:dyDescent="0.25">
      <c r="A694" t="s">
        <v>14</v>
      </c>
      <c r="B694" s="1">
        <v>44470</v>
      </c>
      <c r="C694">
        <v>2021</v>
      </c>
      <c r="D694">
        <v>10</v>
      </c>
      <c r="E694">
        <v>39</v>
      </c>
      <c r="F694">
        <v>24</v>
      </c>
      <c r="G694">
        <v>1000</v>
      </c>
      <c r="H694">
        <v>24000</v>
      </c>
      <c r="I694">
        <v>24</v>
      </c>
      <c r="J694">
        <v>24000</v>
      </c>
      <c r="K694">
        <v>16426</v>
      </c>
      <c r="L694">
        <v>15115</v>
      </c>
      <c r="M694">
        <v>0</v>
      </c>
      <c r="N694">
        <v>0</v>
      </c>
      <c r="O694">
        <f>Zestaw_6[[#This Row],[Rzeczywista Ilosc Produkcji]]-Zestaw_6[[#This Row],[Ilosc Produktow Prawidlowych]]</f>
        <v>1311</v>
      </c>
      <c r="P694">
        <f>Zestaw_6[[#This Row],[Czas Naprawy]]/(Zestaw_6[[#This Row],[Ilosc Awarii]]+1)</f>
        <v>0</v>
      </c>
      <c r="Q694">
        <f>(Zestaw_6[[#This Row],[Nominalny Czas Pracy]]-Zestaw_6[[#This Row],[Czas Naprawy]])/(Zestaw_6[[#This Row],[Ilosc Awarii]]+1)</f>
        <v>24</v>
      </c>
      <c r="R694">
        <f>Zestaw_6[[#This Row],[MTTR]]+Zestaw_6[[#This Row],[MTTF]]</f>
        <v>24</v>
      </c>
      <c r="S694">
        <f>(Zestaw_6[[#This Row],[Nominalny Czas Pracy]]-Zestaw_6[[#This Row],[Czas Naprawy]])/Zestaw_6[[#This Row],[Nominalny Czas Pracy]]</f>
        <v>1</v>
      </c>
      <c r="T694">
        <f>($AA$3*Zestaw_6[[#This Row],[Rzeczywista Ilosc Produkcji]])/(Zestaw_6[[#This Row],[Rzeczywisty Czas Pracy]]+1)</f>
        <v>0.65704000000000007</v>
      </c>
      <c r="U694">
        <f>(Zestaw_6[[#This Row],[Rzeczywista Ilosc Produkcji]]-Zestaw_6[[#This Row],[Ilość defektów]])/(Zestaw_6[[#This Row],[Rzeczywista Ilosc Produkcji]]+1)</f>
        <v>0.92013149083825407</v>
      </c>
      <c r="V694">
        <f>Zestaw_6[[#This Row],[D]]*Zestaw_6[[#This Row],[E]]*Zestaw_6[[#This Row],[J]]</f>
        <v>0.60456319474036657</v>
      </c>
    </row>
    <row r="695" spans="1:22" x14ac:dyDescent="0.25">
      <c r="A695" t="s">
        <v>14</v>
      </c>
      <c r="B695" s="1">
        <v>44473</v>
      </c>
      <c r="C695">
        <v>2021</v>
      </c>
      <c r="D695">
        <v>10</v>
      </c>
      <c r="E695">
        <v>40</v>
      </c>
      <c r="F695">
        <v>24</v>
      </c>
      <c r="G695">
        <v>1000</v>
      </c>
      <c r="H695">
        <v>24000</v>
      </c>
      <c r="I695">
        <v>16.5</v>
      </c>
      <c r="J695">
        <v>16504</v>
      </c>
      <c r="K695">
        <v>0</v>
      </c>
      <c r="L695">
        <v>0</v>
      </c>
      <c r="M695">
        <v>7</v>
      </c>
      <c r="N695">
        <v>7.5</v>
      </c>
      <c r="O695">
        <f>Zestaw_6[[#This Row],[Rzeczywista Ilosc Produkcji]]-Zestaw_6[[#This Row],[Ilosc Produktow Prawidlowych]]</f>
        <v>0</v>
      </c>
      <c r="P695">
        <f>Zestaw_6[[#This Row],[Czas Naprawy]]/(Zestaw_6[[#This Row],[Ilosc Awarii]]+1)</f>
        <v>0.9375</v>
      </c>
      <c r="Q695">
        <f>(Zestaw_6[[#This Row],[Nominalny Czas Pracy]]-Zestaw_6[[#This Row],[Czas Naprawy]])/(Zestaw_6[[#This Row],[Ilosc Awarii]]+1)</f>
        <v>2.0625</v>
      </c>
      <c r="R695">
        <f>Zestaw_6[[#This Row],[MTTR]]+Zestaw_6[[#This Row],[MTTF]]</f>
        <v>3</v>
      </c>
      <c r="S695">
        <f>(Zestaw_6[[#This Row],[Nominalny Czas Pracy]]-Zestaw_6[[#This Row],[Czas Naprawy]])/Zestaw_6[[#This Row],[Nominalny Czas Pracy]]</f>
        <v>0.6875</v>
      </c>
      <c r="T695">
        <f>($AA$3*Zestaw_6[[#This Row],[Rzeczywista Ilosc Produkcji]])/(Zestaw_6[[#This Row],[Rzeczywisty Czas Pracy]]+1)</f>
        <v>0</v>
      </c>
      <c r="U695">
        <f>(Zestaw_6[[#This Row],[Rzeczywista Ilosc Produkcji]]-Zestaw_6[[#This Row],[Ilość defektów]])/(Zestaw_6[[#This Row],[Rzeczywista Ilosc Produkcji]]+1)</f>
        <v>0</v>
      </c>
      <c r="V695">
        <f>Zestaw_6[[#This Row],[D]]*Zestaw_6[[#This Row],[E]]*Zestaw_6[[#This Row],[J]]</f>
        <v>0</v>
      </c>
    </row>
    <row r="696" spans="1:22" x14ac:dyDescent="0.25">
      <c r="A696" t="s">
        <v>14</v>
      </c>
      <c r="B696" s="1">
        <v>44474</v>
      </c>
      <c r="C696">
        <v>2021</v>
      </c>
      <c r="D696">
        <v>10</v>
      </c>
      <c r="E696">
        <v>40</v>
      </c>
      <c r="F696">
        <v>24</v>
      </c>
      <c r="G696">
        <v>1000</v>
      </c>
      <c r="H696">
        <v>24000</v>
      </c>
      <c r="I696">
        <v>18.88</v>
      </c>
      <c r="J696">
        <v>18876</v>
      </c>
      <c r="K696">
        <v>9358</v>
      </c>
      <c r="L696">
        <v>9358</v>
      </c>
      <c r="M696">
        <v>5</v>
      </c>
      <c r="N696">
        <v>5.12</v>
      </c>
      <c r="O696">
        <f>Zestaw_6[[#This Row],[Rzeczywista Ilosc Produkcji]]-Zestaw_6[[#This Row],[Ilosc Produktow Prawidlowych]]</f>
        <v>0</v>
      </c>
      <c r="P696">
        <f>Zestaw_6[[#This Row],[Czas Naprawy]]/(Zestaw_6[[#This Row],[Ilosc Awarii]]+1)</f>
        <v>0.85333333333333339</v>
      </c>
      <c r="Q696">
        <f>(Zestaw_6[[#This Row],[Nominalny Czas Pracy]]-Zestaw_6[[#This Row],[Czas Naprawy]])/(Zestaw_6[[#This Row],[Ilosc Awarii]]+1)</f>
        <v>3.1466666666666665</v>
      </c>
      <c r="R696">
        <f>Zestaw_6[[#This Row],[MTTR]]+Zestaw_6[[#This Row],[MTTF]]</f>
        <v>4</v>
      </c>
      <c r="S696">
        <f>(Zestaw_6[[#This Row],[Nominalny Czas Pracy]]-Zestaw_6[[#This Row],[Czas Naprawy]])/Zestaw_6[[#This Row],[Nominalny Czas Pracy]]</f>
        <v>0.78666666666666663</v>
      </c>
      <c r="T696">
        <f>($AA$3*Zestaw_6[[#This Row],[Rzeczywista Ilosc Produkcji]])/(Zestaw_6[[#This Row],[Rzeczywisty Czas Pracy]]+1)</f>
        <v>0.4707243460764588</v>
      </c>
      <c r="U696">
        <f>(Zestaw_6[[#This Row],[Rzeczywista Ilosc Produkcji]]-Zestaw_6[[#This Row],[Ilość defektów]])/(Zestaw_6[[#This Row],[Rzeczywista Ilosc Produkcji]]+1)</f>
        <v>0.99989315097766851</v>
      </c>
      <c r="V696">
        <f>Zestaw_6[[#This Row],[D]]*Zestaw_6[[#This Row],[E]]*Zestaw_6[[#This Row],[J]]</f>
        <v>0.37026358571703044</v>
      </c>
    </row>
    <row r="697" spans="1:22" x14ac:dyDescent="0.25">
      <c r="A697" t="s">
        <v>14</v>
      </c>
      <c r="B697" s="1">
        <v>44475</v>
      </c>
      <c r="C697">
        <v>2021</v>
      </c>
      <c r="D697">
        <v>10</v>
      </c>
      <c r="E697">
        <v>40</v>
      </c>
      <c r="F697">
        <v>24</v>
      </c>
      <c r="G697">
        <v>1000</v>
      </c>
      <c r="H697">
        <v>24000</v>
      </c>
      <c r="I697">
        <v>11.57</v>
      </c>
      <c r="J697">
        <v>11575</v>
      </c>
      <c r="K697">
        <v>6631</v>
      </c>
      <c r="L697">
        <v>6631</v>
      </c>
      <c r="M697">
        <v>12</v>
      </c>
      <c r="N697">
        <v>12.43</v>
      </c>
      <c r="O697">
        <f>Zestaw_6[[#This Row],[Rzeczywista Ilosc Produkcji]]-Zestaw_6[[#This Row],[Ilosc Produktow Prawidlowych]]</f>
        <v>0</v>
      </c>
      <c r="P697">
        <f>Zestaw_6[[#This Row],[Czas Naprawy]]/(Zestaw_6[[#This Row],[Ilosc Awarii]]+1)</f>
        <v>0.95615384615384613</v>
      </c>
      <c r="Q697">
        <f>(Zestaw_6[[#This Row],[Nominalny Czas Pracy]]-Zestaw_6[[#This Row],[Czas Naprawy]])/(Zestaw_6[[#This Row],[Ilosc Awarii]]+1)</f>
        <v>0.89</v>
      </c>
      <c r="R697">
        <f>Zestaw_6[[#This Row],[MTTR]]+Zestaw_6[[#This Row],[MTTF]]</f>
        <v>1.8461538461538463</v>
      </c>
      <c r="S697">
        <f>(Zestaw_6[[#This Row],[Nominalny Czas Pracy]]-Zestaw_6[[#This Row],[Czas Naprawy]])/Zestaw_6[[#This Row],[Nominalny Czas Pracy]]</f>
        <v>0.48208333333333336</v>
      </c>
      <c r="T697">
        <f>($AA$3*Zestaw_6[[#This Row],[Rzeczywista Ilosc Produkcji]])/(Zestaw_6[[#This Row],[Rzeczywisty Czas Pracy]]+1)</f>
        <v>0.52752585521081941</v>
      </c>
      <c r="U697">
        <f>(Zestaw_6[[#This Row],[Rzeczywista Ilosc Produkcji]]-Zestaw_6[[#This Row],[Ilość defektów]])/(Zestaw_6[[#This Row],[Rzeczywista Ilosc Produkcji]]+1)</f>
        <v>0.99984921592279852</v>
      </c>
      <c r="V697">
        <f>Zestaw_6[[#This Row],[D]]*Zestaw_6[[#This Row],[E]]*Zestaw_6[[#This Row],[J]]</f>
        <v>0.25427307658635567</v>
      </c>
    </row>
    <row r="698" spans="1:22" x14ac:dyDescent="0.25">
      <c r="A698" t="s">
        <v>14</v>
      </c>
      <c r="B698" s="1">
        <v>44476</v>
      </c>
      <c r="C698">
        <v>2021</v>
      </c>
      <c r="D698">
        <v>10</v>
      </c>
      <c r="E698">
        <v>40</v>
      </c>
      <c r="F698">
        <v>24</v>
      </c>
      <c r="G698">
        <v>1000</v>
      </c>
      <c r="H698">
        <v>24000</v>
      </c>
      <c r="I698">
        <v>16.05</v>
      </c>
      <c r="J698">
        <v>16052</v>
      </c>
      <c r="K698">
        <v>11825</v>
      </c>
      <c r="L698">
        <v>11799</v>
      </c>
      <c r="M698">
        <v>8</v>
      </c>
      <c r="N698">
        <v>7.95</v>
      </c>
      <c r="O698">
        <f>Zestaw_6[[#This Row],[Rzeczywista Ilosc Produkcji]]-Zestaw_6[[#This Row],[Ilosc Produktow Prawidlowych]]</f>
        <v>26</v>
      </c>
      <c r="P698">
        <f>Zestaw_6[[#This Row],[Czas Naprawy]]/(Zestaw_6[[#This Row],[Ilosc Awarii]]+1)</f>
        <v>0.8833333333333333</v>
      </c>
      <c r="Q698">
        <f>(Zestaw_6[[#This Row],[Nominalny Czas Pracy]]-Zestaw_6[[#This Row],[Czas Naprawy]])/(Zestaw_6[[#This Row],[Ilosc Awarii]]+1)</f>
        <v>1.7833333333333334</v>
      </c>
      <c r="R698">
        <f>Zestaw_6[[#This Row],[MTTR]]+Zestaw_6[[#This Row],[MTTF]]</f>
        <v>2.666666666666667</v>
      </c>
      <c r="S698">
        <f>(Zestaw_6[[#This Row],[Nominalny Czas Pracy]]-Zestaw_6[[#This Row],[Czas Naprawy]])/Zestaw_6[[#This Row],[Nominalny Czas Pracy]]</f>
        <v>0.66875000000000007</v>
      </c>
      <c r="T698">
        <f>($AA$3*Zestaw_6[[#This Row],[Rzeczywista Ilosc Produkcji]])/(Zestaw_6[[#This Row],[Rzeczywisty Czas Pracy]]+1)</f>
        <v>0.69354838709677424</v>
      </c>
      <c r="U698">
        <f>(Zestaw_6[[#This Row],[Rzeczywista Ilosc Produkcji]]-Zestaw_6[[#This Row],[Ilość defektów]])/(Zestaw_6[[#This Row],[Rzeczywista Ilosc Produkcji]]+1)</f>
        <v>0.99771689497716898</v>
      </c>
      <c r="V698">
        <f>Zestaw_6[[#This Row],[D]]*Zestaw_6[[#This Row],[E]]*Zestaw_6[[#This Row],[J]]</f>
        <v>0.46275155582560035</v>
      </c>
    </row>
    <row r="699" spans="1:22" x14ac:dyDescent="0.25">
      <c r="A699" t="s">
        <v>14</v>
      </c>
      <c r="B699" s="1">
        <v>44477</v>
      </c>
      <c r="C699">
        <v>2021</v>
      </c>
      <c r="D699">
        <v>10</v>
      </c>
      <c r="E699">
        <v>40</v>
      </c>
      <c r="F699">
        <v>24</v>
      </c>
      <c r="G699">
        <v>1000</v>
      </c>
      <c r="H699">
        <v>24000</v>
      </c>
      <c r="I699">
        <v>14.09</v>
      </c>
      <c r="J699">
        <v>14086</v>
      </c>
      <c r="K699">
        <v>7804</v>
      </c>
      <c r="L699">
        <v>7489</v>
      </c>
      <c r="M699">
        <v>10</v>
      </c>
      <c r="N699">
        <v>9.91</v>
      </c>
      <c r="O699">
        <f>Zestaw_6[[#This Row],[Rzeczywista Ilosc Produkcji]]-Zestaw_6[[#This Row],[Ilosc Produktow Prawidlowych]]</f>
        <v>315</v>
      </c>
      <c r="P699">
        <f>Zestaw_6[[#This Row],[Czas Naprawy]]/(Zestaw_6[[#This Row],[Ilosc Awarii]]+1)</f>
        <v>0.90090909090909088</v>
      </c>
      <c r="Q699">
        <f>(Zestaw_6[[#This Row],[Nominalny Czas Pracy]]-Zestaw_6[[#This Row],[Czas Naprawy]])/(Zestaw_6[[#This Row],[Ilosc Awarii]]+1)</f>
        <v>1.280909090909091</v>
      </c>
      <c r="R699">
        <f>Zestaw_6[[#This Row],[MTTR]]+Zestaw_6[[#This Row],[MTTF]]</f>
        <v>2.1818181818181817</v>
      </c>
      <c r="S699">
        <f>(Zestaw_6[[#This Row],[Nominalny Czas Pracy]]-Zestaw_6[[#This Row],[Czas Naprawy]])/Zestaw_6[[#This Row],[Nominalny Czas Pracy]]</f>
        <v>0.58708333333333329</v>
      </c>
      <c r="T699">
        <f>($AA$3*Zestaw_6[[#This Row],[Rzeczywista Ilosc Produkcji]])/(Zestaw_6[[#This Row],[Rzeczywisty Czas Pracy]]+1)</f>
        <v>0.51716368455931083</v>
      </c>
      <c r="U699">
        <f>(Zestaw_6[[#This Row],[Rzeczywista Ilosc Produkcji]]-Zestaw_6[[#This Row],[Ilość defektów]])/(Zestaw_6[[#This Row],[Rzeczywista Ilosc Produkcji]]+1)</f>
        <v>0.95951313260730298</v>
      </c>
      <c r="V699">
        <f>Zestaw_6[[#This Row],[D]]*Zestaw_6[[#This Row],[E]]*Zestaw_6[[#This Row],[J]]</f>
        <v>0.29132563082604801</v>
      </c>
    </row>
    <row r="700" spans="1:22" x14ac:dyDescent="0.25">
      <c r="A700" t="s">
        <v>14</v>
      </c>
      <c r="B700" s="1">
        <v>44480</v>
      </c>
      <c r="C700">
        <v>2021</v>
      </c>
      <c r="D700">
        <v>10</v>
      </c>
      <c r="E700">
        <v>41</v>
      </c>
      <c r="F700">
        <v>24</v>
      </c>
      <c r="G700">
        <v>1000</v>
      </c>
      <c r="H700">
        <v>24000</v>
      </c>
      <c r="I700">
        <v>15.26</v>
      </c>
      <c r="J700">
        <v>15259</v>
      </c>
      <c r="K700">
        <v>10139</v>
      </c>
      <c r="L700">
        <v>8895</v>
      </c>
      <c r="M700">
        <v>9</v>
      </c>
      <c r="N700">
        <v>8.74</v>
      </c>
      <c r="O700">
        <f>Zestaw_6[[#This Row],[Rzeczywista Ilosc Produkcji]]-Zestaw_6[[#This Row],[Ilosc Produktow Prawidlowych]]</f>
        <v>1244</v>
      </c>
      <c r="P700">
        <f>Zestaw_6[[#This Row],[Czas Naprawy]]/(Zestaw_6[[#This Row],[Ilosc Awarii]]+1)</f>
        <v>0.874</v>
      </c>
      <c r="Q700">
        <f>(Zestaw_6[[#This Row],[Nominalny Czas Pracy]]-Zestaw_6[[#This Row],[Czas Naprawy]])/(Zestaw_6[[#This Row],[Ilosc Awarii]]+1)</f>
        <v>1.526</v>
      </c>
      <c r="R700">
        <f>Zestaw_6[[#This Row],[MTTR]]+Zestaw_6[[#This Row],[MTTF]]</f>
        <v>2.4</v>
      </c>
      <c r="S700">
        <f>(Zestaw_6[[#This Row],[Nominalny Czas Pracy]]-Zestaw_6[[#This Row],[Czas Naprawy]])/Zestaw_6[[#This Row],[Nominalny Czas Pracy]]</f>
        <v>0.63583333333333336</v>
      </c>
      <c r="T700">
        <f>($AA$3*Zestaw_6[[#This Row],[Rzeczywista Ilosc Produkcji]])/(Zestaw_6[[#This Row],[Rzeczywisty Czas Pracy]]+1)</f>
        <v>0.62355473554735552</v>
      </c>
      <c r="U700">
        <f>(Zestaw_6[[#This Row],[Rzeczywista Ilosc Produkcji]]-Zestaw_6[[#This Row],[Ilość defektów]])/(Zestaw_6[[#This Row],[Rzeczywista Ilosc Produkcji]]+1)</f>
        <v>0.87721893491124259</v>
      </c>
      <c r="V700">
        <f>Zestaw_6[[#This Row],[D]]*Zestaw_6[[#This Row],[E]]*Zestaw_6[[#This Row],[J]]</f>
        <v>0.34779703167039067</v>
      </c>
    </row>
    <row r="701" spans="1:22" x14ac:dyDescent="0.25">
      <c r="A701" t="s">
        <v>14</v>
      </c>
      <c r="B701" s="1">
        <v>44481</v>
      </c>
      <c r="C701">
        <v>2021</v>
      </c>
      <c r="D701">
        <v>10</v>
      </c>
      <c r="E701">
        <v>41</v>
      </c>
      <c r="F701">
        <v>24</v>
      </c>
      <c r="G701">
        <v>1000</v>
      </c>
      <c r="H701">
        <v>24000</v>
      </c>
      <c r="I701">
        <v>14.18</v>
      </c>
      <c r="J701">
        <v>14176</v>
      </c>
      <c r="K701">
        <v>8788</v>
      </c>
      <c r="L701">
        <v>7319</v>
      </c>
      <c r="M701">
        <v>10</v>
      </c>
      <c r="N701">
        <v>9.82</v>
      </c>
      <c r="O701">
        <f>Zestaw_6[[#This Row],[Rzeczywista Ilosc Produkcji]]-Zestaw_6[[#This Row],[Ilosc Produktow Prawidlowych]]</f>
        <v>1469</v>
      </c>
      <c r="P701">
        <f>Zestaw_6[[#This Row],[Czas Naprawy]]/(Zestaw_6[[#This Row],[Ilosc Awarii]]+1)</f>
        <v>0.8927272727272727</v>
      </c>
      <c r="Q701">
        <f>(Zestaw_6[[#This Row],[Nominalny Czas Pracy]]-Zestaw_6[[#This Row],[Czas Naprawy]])/(Zestaw_6[[#This Row],[Ilosc Awarii]]+1)</f>
        <v>1.2890909090909091</v>
      </c>
      <c r="R701">
        <f>Zestaw_6[[#This Row],[MTTR]]+Zestaw_6[[#This Row],[MTTF]]</f>
        <v>2.1818181818181817</v>
      </c>
      <c r="S701">
        <f>(Zestaw_6[[#This Row],[Nominalny Czas Pracy]]-Zestaw_6[[#This Row],[Czas Naprawy]])/Zestaw_6[[#This Row],[Nominalny Czas Pracy]]</f>
        <v>0.59083333333333332</v>
      </c>
      <c r="T701">
        <f>($AA$3*Zestaw_6[[#This Row],[Rzeczywista Ilosc Produkcji]])/(Zestaw_6[[#This Row],[Rzeczywisty Czas Pracy]]+1)</f>
        <v>0.57891963109354416</v>
      </c>
      <c r="U701">
        <f>(Zestaw_6[[#This Row],[Rzeczywista Ilosc Produkcji]]-Zestaw_6[[#This Row],[Ilość defektów]])/(Zestaw_6[[#This Row],[Rzeczywista Ilosc Produkcji]]+1)</f>
        <v>0.83274547730117188</v>
      </c>
      <c r="V701">
        <f>Zestaw_6[[#This Row],[D]]*Zestaw_6[[#This Row],[E]]*Zestaw_6[[#This Row],[J]]</f>
        <v>0.28483643958369526</v>
      </c>
    </row>
    <row r="702" spans="1:22" x14ac:dyDescent="0.25">
      <c r="A702" t="s">
        <v>14</v>
      </c>
      <c r="B702" s="1">
        <v>44482</v>
      </c>
      <c r="C702">
        <v>2021</v>
      </c>
      <c r="D702">
        <v>10</v>
      </c>
      <c r="E702">
        <v>41</v>
      </c>
      <c r="F702">
        <v>24</v>
      </c>
      <c r="G702">
        <v>1000</v>
      </c>
      <c r="H702">
        <v>24000</v>
      </c>
      <c r="I702">
        <v>12.2</v>
      </c>
      <c r="J702">
        <v>12202</v>
      </c>
      <c r="K702">
        <v>9281</v>
      </c>
      <c r="L702">
        <v>9168</v>
      </c>
      <c r="M702">
        <v>11</v>
      </c>
      <c r="N702">
        <v>11.8</v>
      </c>
      <c r="O702">
        <f>Zestaw_6[[#This Row],[Rzeczywista Ilosc Produkcji]]-Zestaw_6[[#This Row],[Ilosc Produktow Prawidlowych]]</f>
        <v>113</v>
      </c>
      <c r="P702">
        <f>Zestaw_6[[#This Row],[Czas Naprawy]]/(Zestaw_6[[#This Row],[Ilosc Awarii]]+1)</f>
        <v>0.98333333333333339</v>
      </c>
      <c r="Q702">
        <f>(Zestaw_6[[#This Row],[Nominalny Czas Pracy]]-Zestaw_6[[#This Row],[Czas Naprawy]])/(Zestaw_6[[#This Row],[Ilosc Awarii]]+1)</f>
        <v>1.0166666666666666</v>
      </c>
      <c r="R702">
        <f>Zestaw_6[[#This Row],[MTTR]]+Zestaw_6[[#This Row],[MTTF]]</f>
        <v>2</v>
      </c>
      <c r="S702">
        <f>(Zestaw_6[[#This Row],[Nominalny Czas Pracy]]-Zestaw_6[[#This Row],[Czas Naprawy]])/Zestaw_6[[#This Row],[Nominalny Czas Pracy]]</f>
        <v>0.5083333333333333</v>
      </c>
      <c r="T702">
        <f>($AA$3*Zestaw_6[[#This Row],[Rzeczywista Ilosc Produkcji]])/(Zestaw_6[[#This Row],[Rzeczywisty Czas Pracy]]+1)</f>
        <v>0.70310606060606073</v>
      </c>
      <c r="U702">
        <f>(Zestaw_6[[#This Row],[Rzeczywista Ilosc Produkcji]]-Zestaw_6[[#This Row],[Ilość defektów]])/(Zestaw_6[[#This Row],[Rzeczywista Ilosc Produkcji]]+1)</f>
        <v>0.98771816418875247</v>
      </c>
      <c r="V702">
        <f>Zestaw_6[[#This Row],[D]]*Zestaw_6[[#This Row],[E]]*Zestaw_6[[#This Row],[J]]</f>
        <v>0.3530225689343337</v>
      </c>
    </row>
    <row r="703" spans="1:22" x14ac:dyDescent="0.25">
      <c r="A703" t="s">
        <v>14</v>
      </c>
      <c r="B703" s="1">
        <v>44483</v>
      </c>
      <c r="C703">
        <v>2021</v>
      </c>
      <c r="D703">
        <v>10</v>
      </c>
      <c r="E703">
        <v>41</v>
      </c>
      <c r="F703">
        <v>24</v>
      </c>
      <c r="G703">
        <v>1000</v>
      </c>
      <c r="H703">
        <v>24000</v>
      </c>
      <c r="I703">
        <v>11.11</v>
      </c>
      <c r="J703">
        <v>11108</v>
      </c>
      <c r="K703">
        <v>8350</v>
      </c>
      <c r="L703">
        <v>8350</v>
      </c>
      <c r="M703">
        <v>13</v>
      </c>
      <c r="N703">
        <v>12.89</v>
      </c>
      <c r="O703">
        <f>Zestaw_6[[#This Row],[Rzeczywista Ilosc Produkcji]]-Zestaw_6[[#This Row],[Ilosc Produktow Prawidlowych]]</f>
        <v>0</v>
      </c>
      <c r="P703">
        <f>Zestaw_6[[#This Row],[Czas Naprawy]]/(Zestaw_6[[#This Row],[Ilosc Awarii]]+1)</f>
        <v>0.92071428571428571</v>
      </c>
      <c r="Q703">
        <f>(Zestaw_6[[#This Row],[Nominalny Czas Pracy]]-Zestaw_6[[#This Row],[Czas Naprawy]])/(Zestaw_6[[#This Row],[Ilosc Awarii]]+1)</f>
        <v>0.79357142857142848</v>
      </c>
      <c r="R703">
        <f>Zestaw_6[[#This Row],[MTTR]]+Zestaw_6[[#This Row],[MTTF]]</f>
        <v>1.7142857142857142</v>
      </c>
      <c r="S703">
        <f>(Zestaw_6[[#This Row],[Nominalny Czas Pracy]]-Zestaw_6[[#This Row],[Czas Naprawy]])/Zestaw_6[[#This Row],[Nominalny Czas Pracy]]</f>
        <v>0.46291666666666664</v>
      </c>
      <c r="T703">
        <f>($AA$3*Zestaw_6[[#This Row],[Rzeczywista Ilosc Produkcji]])/(Zestaw_6[[#This Row],[Rzeczywisty Czas Pracy]]+1)</f>
        <v>0.68951279933938892</v>
      </c>
      <c r="U703">
        <f>(Zestaw_6[[#This Row],[Rzeczywista Ilosc Produkcji]]-Zestaw_6[[#This Row],[Ilość defektów]])/(Zestaw_6[[#This Row],[Rzeczywista Ilosc Produkcji]]+1)</f>
        <v>0.99988025386181301</v>
      </c>
      <c r="V703">
        <f>Zestaw_6[[#This Row],[D]]*Zestaw_6[[#This Row],[E]]*Zestaw_6[[#This Row],[J]]</f>
        <v>0.31914874528757087</v>
      </c>
    </row>
    <row r="704" spans="1:22" x14ac:dyDescent="0.25">
      <c r="A704" t="s">
        <v>14</v>
      </c>
      <c r="B704" s="1">
        <v>44484</v>
      </c>
      <c r="C704">
        <v>2021</v>
      </c>
      <c r="D704">
        <v>10</v>
      </c>
      <c r="E704">
        <v>41</v>
      </c>
      <c r="F704">
        <v>24</v>
      </c>
      <c r="G704">
        <v>1000</v>
      </c>
      <c r="H704">
        <v>24000</v>
      </c>
      <c r="I704">
        <v>13.07</v>
      </c>
      <c r="J704">
        <v>13068</v>
      </c>
      <c r="K704">
        <v>9439</v>
      </c>
      <c r="L704">
        <v>9439</v>
      </c>
      <c r="M704">
        <v>11</v>
      </c>
      <c r="N704">
        <v>10.93</v>
      </c>
      <c r="O704">
        <f>Zestaw_6[[#This Row],[Rzeczywista Ilosc Produkcji]]-Zestaw_6[[#This Row],[Ilosc Produktow Prawidlowych]]</f>
        <v>0</v>
      </c>
      <c r="P704">
        <f>Zestaw_6[[#This Row],[Czas Naprawy]]/(Zestaw_6[[#This Row],[Ilosc Awarii]]+1)</f>
        <v>0.91083333333333327</v>
      </c>
      <c r="Q704">
        <f>(Zestaw_6[[#This Row],[Nominalny Czas Pracy]]-Zestaw_6[[#This Row],[Czas Naprawy]])/(Zestaw_6[[#This Row],[Ilosc Awarii]]+1)</f>
        <v>1.0891666666666666</v>
      </c>
      <c r="R704">
        <f>Zestaw_6[[#This Row],[MTTR]]+Zestaw_6[[#This Row],[MTTF]]</f>
        <v>2</v>
      </c>
      <c r="S704">
        <f>(Zestaw_6[[#This Row],[Nominalny Czas Pracy]]-Zestaw_6[[#This Row],[Czas Naprawy]])/Zestaw_6[[#This Row],[Nominalny Czas Pracy]]</f>
        <v>0.54458333333333331</v>
      </c>
      <c r="T704">
        <f>($AA$3*Zestaw_6[[#This Row],[Rzeczywista Ilosc Produkcji]])/(Zestaw_6[[#This Row],[Rzeczywisty Czas Pracy]]+1)</f>
        <v>0.67085998578535888</v>
      </c>
      <c r="U704">
        <f>(Zestaw_6[[#This Row],[Rzeczywista Ilosc Produkcji]]-Zestaw_6[[#This Row],[Ilość defektów]])/(Zestaw_6[[#This Row],[Rzeczywista Ilosc Produkcji]]+1)</f>
        <v>0.99989406779661016</v>
      </c>
      <c r="V704">
        <f>Zestaw_6[[#This Row],[D]]*Zestaw_6[[#This Row],[E]]*Zestaw_6[[#This Row],[J]]</f>
        <v>0.365300466075971</v>
      </c>
    </row>
    <row r="705" spans="1:22" x14ac:dyDescent="0.25">
      <c r="A705" t="s">
        <v>14</v>
      </c>
      <c r="B705" s="1">
        <v>44487</v>
      </c>
      <c r="C705">
        <v>2021</v>
      </c>
      <c r="D705">
        <v>10</v>
      </c>
      <c r="E705">
        <v>42</v>
      </c>
      <c r="F705">
        <v>24</v>
      </c>
      <c r="G705">
        <v>1000</v>
      </c>
      <c r="H705">
        <v>24000</v>
      </c>
      <c r="I705">
        <v>9.66</v>
      </c>
      <c r="J705">
        <v>9660</v>
      </c>
      <c r="K705">
        <v>4890</v>
      </c>
      <c r="L705">
        <v>4258</v>
      </c>
      <c r="M705">
        <v>14</v>
      </c>
      <c r="N705">
        <v>14.34</v>
      </c>
      <c r="O705">
        <f>Zestaw_6[[#This Row],[Rzeczywista Ilosc Produkcji]]-Zestaw_6[[#This Row],[Ilosc Produktow Prawidlowych]]</f>
        <v>632</v>
      </c>
      <c r="P705">
        <f>Zestaw_6[[#This Row],[Czas Naprawy]]/(Zestaw_6[[#This Row],[Ilosc Awarii]]+1)</f>
        <v>0.95599999999999996</v>
      </c>
      <c r="Q705">
        <f>(Zestaw_6[[#This Row],[Nominalny Czas Pracy]]-Zestaw_6[[#This Row],[Czas Naprawy]])/(Zestaw_6[[#This Row],[Ilosc Awarii]]+1)</f>
        <v>0.64400000000000002</v>
      </c>
      <c r="R705">
        <f>Zestaw_6[[#This Row],[MTTR]]+Zestaw_6[[#This Row],[MTTF]]</f>
        <v>1.6</v>
      </c>
      <c r="S705">
        <f>(Zestaw_6[[#This Row],[Nominalny Czas Pracy]]-Zestaw_6[[#This Row],[Czas Naprawy]])/Zestaw_6[[#This Row],[Nominalny Czas Pracy]]</f>
        <v>0.40250000000000002</v>
      </c>
      <c r="T705">
        <f>($AA$3*Zestaw_6[[#This Row],[Rzeczywista Ilosc Produkcji]])/(Zestaw_6[[#This Row],[Rzeczywisty Czas Pracy]]+1)</f>
        <v>0.4587242026266416</v>
      </c>
      <c r="U705">
        <f>(Zestaw_6[[#This Row],[Rzeczywista Ilosc Produkcji]]-Zestaw_6[[#This Row],[Ilość defektów]])/(Zestaw_6[[#This Row],[Rzeczywista Ilosc Produkcji]]+1)</f>
        <v>0.87057861378041301</v>
      </c>
      <c r="V705">
        <f>Zestaw_6[[#This Row],[D]]*Zestaw_6[[#This Row],[E]]*Zestaw_6[[#This Row],[J]]</f>
        <v>0.16074058087316634</v>
      </c>
    </row>
    <row r="706" spans="1:22" x14ac:dyDescent="0.25">
      <c r="A706" t="s">
        <v>14</v>
      </c>
      <c r="B706" s="1">
        <v>44488</v>
      </c>
      <c r="C706">
        <v>2021</v>
      </c>
      <c r="D706">
        <v>10</v>
      </c>
      <c r="E706">
        <v>42</v>
      </c>
      <c r="F706">
        <v>24</v>
      </c>
      <c r="G706">
        <v>1000</v>
      </c>
      <c r="H706">
        <v>24000</v>
      </c>
      <c r="I706">
        <v>12.96</v>
      </c>
      <c r="J706">
        <v>12960</v>
      </c>
      <c r="K706">
        <v>8945</v>
      </c>
      <c r="L706">
        <v>8945</v>
      </c>
      <c r="M706">
        <v>11</v>
      </c>
      <c r="N706">
        <v>11.04</v>
      </c>
      <c r="O706">
        <f>Zestaw_6[[#This Row],[Rzeczywista Ilosc Produkcji]]-Zestaw_6[[#This Row],[Ilosc Produktow Prawidlowych]]</f>
        <v>0</v>
      </c>
      <c r="P706">
        <f>Zestaw_6[[#This Row],[Czas Naprawy]]/(Zestaw_6[[#This Row],[Ilosc Awarii]]+1)</f>
        <v>0.91999999999999993</v>
      </c>
      <c r="Q706">
        <f>(Zestaw_6[[#This Row],[Nominalny Czas Pracy]]-Zestaw_6[[#This Row],[Czas Naprawy]])/(Zestaw_6[[#This Row],[Ilosc Awarii]]+1)</f>
        <v>1.08</v>
      </c>
      <c r="R706">
        <f>Zestaw_6[[#This Row],[MTTR]]+Zestaw_6[[#This Row],[MTTF]]</f>
        <v>2</v>
      </c>
      <c r="S706">
        <f>(Zestaw_6[[#This Row],[Nominalny Czas Pracy]]-Zestaw_6[[#This Row],[Czas Naprawy]])/Zestaw_6[[#This Row],[Nominalny Czas Pracy]]</f>
        <v>0.54</v>
      </c>
      <c r="T706">
        <f>($AA$3*Zestaw_6[[#This Row],[Rzeczywista Ilosc Produkcji]])/(Zestaw_6[[#This Row],[Rzeczywisty Czas Pracy]]+1)</f>
        <v>0.64075931232091687</v>
      </c>
      <c r="U706">
        <f>(Zestaw_6[[#This Row],[Rzeczywista Ilosc Produkcji]]-Zestaw_6[[#This Row],[Ilość defektów]])/(Zestaw_6[[#This Row],[Rzeczywista Ilosc Produkcji]]+1)</f>
        <v>0.99988821819807738</v>
      </c>
      <c r="V706">
        <f>Zestaw_6[[#This Row],[D]]*Zestaw_6[[#This Row],[E]]*Zestaw_6[[#This Row],[J]]</f>
        <v>0.34597135102880894</v>
      </c>
    </row>
    <row r="707" spans="1:22" x14ac:dyDescent="0.25">
      <c r="A707" t="s">
        <v>14</v>
      </c>
      <c r="B707" s="1">
        <v>44489</v>
      </c>
      <c r="C707">
        <v>2021</v>
      </c>
      <c r="D707">
        <v>10</v>
      </c>
      <c r="E707">
        <v>42</v>
      </c>
      <c r="F707">
        <v>24</v>
      </c>
      <c r="G707">
        <v>1000</v>
      </c>
      <c r="H707">
        <v>24000</v>
      </c>
      <c r="I707">
        <v>12</v>
      </c>
      <c r="J707">
        <v>11997</v>
      </c>
      <c r="K707">
        <v>8667</v>
      </c>
      <c r="L707">
        <v>8578</v>
      </c>
      <c r="M707">
        <v>12</v>
      </c>
      <c r="N707">
        <v>12</v>
      </c>
      <c r="O707">
        <f>Zestaw_6[[#This Row],[Rzeczywista Ilosc Produkcji]]-Zestaw_6[[#This Row],[Ilosc Produktow Prawidlowych]]</f>
        <v>89</v>
      </c>
      <c r="P707">
        <f>Zestaw_6[[#This Row],[Czas Naprawy]]/(Zestaw_6[[#This Row],[Ilosc Awarii]]+1)</f>
        <v>0.92307692307692313</v>
      </c>
      <c r="Q707">
        <f>(Zestaw_6[[#This Row],[Nominalny Czas Pracy]]-Zestaw_6[[#This Row],[Czas Naprawy]])/(Zestaw_6[[#This Row],[Ilosc Awarii]]+1)</f>
        <v>0.92307692307692313</v>
      </c>
      <c r="R707">
        <f>Zestaw_6[[#This Row],[MTTR]]+Zestaw_6[[#This Row],[MTTF]]</f>
        <v>1.8461538461538463</v>
      </c>
      <c r="S707">
        <f>(Zestaw_6[[#This Row],[Nominalny Czas Pracy]]-Zestaw_6[[#This Row],[Czas Naprawy]])/Zestaw_6[[#This Row],[Nominalny Czas Pracy]]</f>
        <v>0.5</v>
      </c>
      <c r="T707">
        <f>($AA$3*Zestaw_6[[#This Row],[Rzeczywista Ilosc Produkcji]])/(Zestaw_6[[#This Row],[Rzeczywisty Czas Pracy]]+1)</f>
        <v>0.6666923076923077</v>
      </c>
      <c r="U707">
        <f>(Zestaw_6[[#This Row],[Rzeczywista Ilosc Produkcji]]-Zestaw_6[[#This Row],[Ilość defektów]])/(Zestaw_6[[#This Row],[Rzeczywista Ilosc Produkcji]]+1)</f>
        <v>0.98961698200276882</v>
      </c>
      <c r="V707">
        <f>Zestaw_6[[#This Row],[D]]*Zestaw_6[[#This Row],[E]]*Zestaw_6[[#This Row],[J]]</f>
        <v>0.32988501473146142</v>
      </c>
    </row>
    <row r="708" spans="1:22" x14ac:dyDescent="0.25">
      <c r="A708" t="s">
        <v>14</v>
      </c>
      <c r="B708" s="1">
        <v>44490</v>
      </c>
      <c r="C708">
        <v>2021</v>
      </c>
      <c r="D708">
        <v>10</v>
      </c>
      <c r="E708">
        <v>42</v>
      </c>
      <c r="F708">
        <v>24</v>
      </c>
      <c r="G708">
        <v>1000</v>
      </c>
      <c r="H708">
        <v>24000</v>
      </c>
      <c r="I708">
        <v>14.04</v>
      </c>
      <c r="J708">
        <v>14043</v>
      </c>
      <c r="K708">
        <v>14043</v>
      </c>
      <c r="L708">
        <v>11651</v>
      </c>
      <c r="M708">
        <v>9</v>
      </c>
      <c r="N708">
        <v>9.9600000000000009</v>
      </c>
      <c r="O708">
        <f>Zestaw_6[[#This Row],[Rzeczywista Ilosc Produkcji]]-Zestaw_6[[#This Row],[Ilosc Produktow Prawidlowych]]</f>
        <v>2392</v>
      </c>
      <c r="P708">
        <f>Zestaw_6[[#This Row],[Czas Naprawy]]/(Zestaw_6[[#This Row],[Ilosc Awarii]]+1)</f>
        <v>0.99600000000000011</v>
      </c>
      <c r="Q708">
        <f>(Zestaw_6[[#This Row],[Nominalny Czas Pracy]]-Zestaw_6[[#This Row],[Czas Naprawy]])/(Zestaw_6[[#This Row],[Ilosc Awarii]]+1)</f>
        <v>1.4039999999999999</v>
      </c>
      <c r="R708">
        <f>Zestaw_6[[#This Row],[MTTR]]+Zestaw_6[[#This Row],[MTTF]]</f>
        <v>2.4</v>
      </c>
      <c r="S708">
        <f>(Zestaw_6[[#This Row],[Nominalny Czas Pracy]]-Zestaw_6[[#This Row],[Czas Naprawy]])/Zestaw_6[[#This Row],[Nominalny Czas Pracy]]</f>
        <v>0.58499999999999996</v>
      </c>
      <c r="T708">
        <f>($AA$3*Zestaw_6[[#This Row],[Rzeczywista Ilosc Produkcji]])/(Zestaw_6[[#This Row],[Rzeczywisty Czas Pracy]]+1)</f>
        <v>0.9337101063829788</v>
      </c>
      <c r="U708">
        <f>(Zestaw_6[[#This Row],[Rzeczywista Ilosc Produkcji]]-Zestaw_6[[#This Row],[Ilość defektów]])/(Zestaw_6[[#This Row],[Rzeczywista Ilosc Produkcji]]+1)</f>
        <v>0.8296069495870122</v>
      </c>
      <c r="V708">
        <f>Zestaw_6[[#This Row],[D]]*Zestaw_6[[#This Row],[E]]*Zestaw_6[[#This Row],[J]]</f>
        <v>0.4531482499956444</v>
      </c>
    </row>
    <row r="709" spans="1:22" x14ac:dyDescent="0.25">
      <c r="A709" t="s">
        <v>14</v>
      </c>
      <c r="B709" s="1">
        <v>44491</v>
      </c>
      <c r="C709">
        <v>2021</v>
      </c>
      <c r="D709">
        <v>10</v>
      </c>
      <c r="E709">
        <v>42</v>
      </c>
      <c r="F709">
        <v>24</v>
      </c>
      <c r="G709">
        <v>1000</v>
      </c>
      <c r="H709">
        <v>24000</v>
      </c>
      <c r="I709">
        <v>17.45</v>
      </c>
      <c r="J709">
        <v>17446</v>
      </c>
      <c r="K709">
        <v>17446</v>
      </c>
      <c r="L709">
        <v>17446</v>
      </c>
      <c r="M709">
        <v>6</v>
      </c>
      <c r="N709">
        <v>6.55</v>
      </c>
      <c r="O709">
        <f>Zestaw_6[[#This Row],[Rzeczywista Ilosc Produkcji]]-Zestaw_6[[#This Row],[Ilosc Produktow Prawidlowych]]</f>
        <v>0</v>
      </c>
      <c r="P709">
        <f>Zestaw_6[[#This Row],[Czas Naprawy]]/(Zestaw_6[[#This Row],[Ilosc Awarii]]+1)</f>
        <v>0.93571428571428572</v>
      </c>
      <c r="Q709">
        <f>(Zestaw_6[[#This Row],[Nominalny Czas Pracy]]-Zestaw_6[[#This Row],[Czas Naprawy]])/(Zestaw_6[[#This Row],[Ilosc Awarii]]+1)</f>
        <v>2.4928571428571429</v>
      </c>
      <c r="R709">
        <f>Zestaw_6[[#This Row],[MTTR]]+Zestaw_6[[#This Row],[MTTF]]</f>
        <v>3.4285714285714288</v>
      </c>
      <c r="S709">
        <f>(Zestaw_6[[#This Row],[Nominalny Czas Pracy]]-Zestaw_6[[#This Row],[Czas Naprawy]])/Zestaw_6[[#This Row],[Nominalny Czas Pracy]]</f>
        <v>0.7270833333333333</v>
      </c>
      <c r="T709">
        <f>($AA$3*Zestaw_6[[#This Row],[Rzeczywista Ilosc Produkcji]])/(Zestaw_6[[#This Row],[Rzeczywisty Czas Pracy]]+1)</f>
        <v>0.94558265582655843</v>
      </c>
      <c r="U709">
        <f>(Zestaw_6[[#This Row],[Rzeczywista Ilosc Produkcji]]-Zestaw_6[[#This Row],[Ilość defektów]])/(Zestaw_6[[#This Row],[Rzeczywista Ilosc Produkcji]]+1)</f>
        <v>0.9999426835559122</v>
      </c>
      <c r="V709">
        <f>Zestaw_6[[#This Row],[D]]*Zestaw_6[[#This Row],[E]]*Zestaw_6[[#This Row],[J]]</f>
        <v>0.68747798328855469</v>
      </c>
    </row>
    <row r="710" spans="1:22" x14ac:dyDescent="0.25">
      <c r="A710" t="s">
        <v>14</v>
      </c>
      <c r="B710" s="1">
        <v>44494</v>
      </c>
      <c r="C710">
        <v>2021</v>
      </c>
      <c r="D710">
        <v>10</v>
      </c>
      <c r="E710">
        <v>43</v>
      </c>
      <c r="F710">
        <v>24</v>
      </c>
      <c r="G710">
        <v>1000</v>
      </c>
      <c r="H710">
        <v>24000</v>
      </c>
      <c r="I710">
        <v>14.88</v>
      </c>
      <c r="J710">
        <v>14881</v>
      </c>
      <c r="K710">
        <v>11808</v>
      </c>
      <c r="L710">
        <v>11808</v>
      </c>
      <c r="M710">
        <v>9</v>
      </c>
      <c r="N710">
        <v>9.1199999999999992</v>
      </c>
      <c r="O710">
        <f>Zestaw_6[[#This Row],[Rzeczywista Ilosc Produkcji]]-Zestaw_6[[#This Row],[Ilosc Produktow Prawidlowych]]</f>
        <v>0</v>
      </c>
      <c r="P710">
        <f>Zestaw_6[[#This Row],[Czas Naprawy]]/(Zestaw_6[[#This Row],[Ilosc Awarii]]+1)</f>
        <v>0.91199999999999992</v>
      </c>
      <c r="Q710">
        <f>(Zestaw_6[[#This Row],[Nominalny Czas Pracy]]-Zestaw_6[[#This Row],[Czas Naprawy]])/(Zestaw_6[[#This Row],[Ilosc Awarii]]+1)</f>
        <v>1.488</v>
      </c>
      <c r="R710">
        <f>Zestaw_6[[#This Row],[MTTR]]+Zestaw_6[[#This Row],[MTTF]]</f>
        <v>2.4</v>
      </c>
      <c r="S710">
        <f>(Zestaw_6[[#This Row],[Nominalny Czas Pracy]]-Zestaw_6[[#This Row],[Czas Naprawy]])/Zestaw_6[[#This Row],[Nominalny Czas Pracy]]</f>
        <v>0.62</v>
      </c>
      <c r="T710">
        <f>($AA$3*Zestaw_6[[#This Row],[Rzeczywista Ilosc Produkcji]])/(Zestaw_6[[#This Row],[Rzeczywisty Czas Pracy]]+1)</f>
        <v>0.74357682619647347</v>
      </c>
      <c r="U710">
        <f>(Zestaw_6[[#This Row],[Rzeczywista Ilosc Produkcji]]-Zestaw_6[[#This Row],[Ilość defektów]])/(Zestaw_6[[#This Row],[Rzeczywista Ilosc Produkcji]]+1)</f>
        <v>0.99991531882462525</v>
      </c>
      <c r="V710">
        <f>Zestaw_6[[#This Row],[D]]*Zestaw_6[[#This Row],[E]]*Zestaw_6[[#This Row],[J]]</f>
        <v>0.46097859272684683</v>
      </c>
    </row>
    <row r="711" spans="1:22" x14ac:dyDescent="0.25">
      <c r="A711" t="s">
        <v>14</v>
      </c>
      <c r="B711" s="1">
        <v>44495</v>
      </c>
      <c r="C711">
        <v>2021</v>
      </c>
      <c r="D711">
        <v>10</v>
      </c>
      <c r="E711">
        <v>43</v>
      </c>
      <c r="F711">
        <v>24</v>
      </c>
      <c r="G711">
        <v>1000</v>
      </c>
      <c r="H711">
        <v>24000</v>
      </c>
      <c r="I711">
        <v>11.16</v>
      </c>
      <c r="J711">
        <v>11155</v>
      </c>
      <c r="K711">
        <v>6398</v>
      </c>
      <c r="L711">
        <v>5151</v>
      </c>
      <c r="M711">
        <v>13</v>
      </c>
      <c r="N711">
        <v>12.84</v>
      </c>
      <c r="O711">
        <f>Zestaw_6[[#This Row],[Rzeczywista Ilosc Produkcji]]-Zestaw_6[[#This Row],[Ilosc Produktow Prawidlowych]]</f>
        <v>1247</v>
      </c>
      <c r="P711">
        <f>Zestaw_6[[#This Row],[Czas Naprawy]]/(Zestaw_6[[#This Row],[Ilosc Awarii]]+1)</f>
        <v>0.91714285714285715</v>
      </c>
      <c r="Q711">
        <f>(Zestaw_6[[#This Row],[Nominalny Czas Pracy]]-Zestaw_6[[#This Row],[Czas Naprawy]])/(Zestaw_6[[#This Row],[Ilosc Awarii]]+1)</f>
        <v>0.79714285714285715</v>
      </c>
      <c r="R711">
        <f>Zestaw_6[[#This Row],[MTTR]]+Zestaw_6[[#This Row],[MTTF]]</f>
        <v>1.7142857142857144</v>
      </c>
      <c r="S711">
        <f>(Zestaw_6[[#This Row],[Nominalny Czas Pracy]]-Zestaw_6[[#This Row],[Czas Naprawy]])/Zestaw_6[[#This Row],[Nominalny Czas Pracy]]</f>
        <v>0.46500000000000002</v>
      </c>
      <c r="T711">
        <f>($AA$3*Zestaw_6[[#This Row],[Rzeczywista Ilosc Produkcji]])/(Zestaw_6[[#This Row],[Rzeczywisty Czas Pracy]]+1)</f>
        <v>0.52615131578947372</v>
      </c>
      <c r="U711">
        <f>(Zestaw_6[[#This Row],[Rzeczywista Ilosc Produkcji]]-Zestaw_6[[#This Row],[Ilość defektów]])/(Zestaw_6[[#This Row],[Rzeczywista Ilosc Produkcji]]+1)</f>
        <v>0.80496952648851383</v>
      </c>
      <c r="V711">
        <f>Zestaw_6[[#This Row],[D]]*Zestaw_6[[#This Row],[E]]*Zestaw_6[[#This Row],[J]]</f>
        <v>0.19694413562254795</v>
      </c>
    </row>
    <row r="712" spans="1:22" x14ac:dyDescent="0.25">
      <c r="A712" t="s">
        <v>14</v>
      </c>
      <c r="B712" s="1">
        <v>44496</v>
      </c>
      <c r="C712">
        <v>2021</v>
      </c>
      <c r="D712">
        <v>10</v>
      </c>
      <c r="E712">
        <v>43</v>
      </c>
      <c r="F712">
        <v>24</v>
      </c>
      <c r="G712">
        <v>1000</v>
      </c>
      <c r="H712">
        <v>24000</v>
      </c>
      <c r="I712">
        <v>13.64</v>
      </c>
      <c r="J712">
        <v>13641</v>
      </c>
      <c r="K712">
        <v>10465</v>
      </c>
      <c r="L712">
        <v>10465</v>
      </c>
      <c r="M712">
        <v>10</v>
      </c>
      <c r="N712">
        <v>10.36</v>
      </c>
      <c r="O712">
        <f>Zestaw_6[[#This Row],[Rzeczywista Ilosc Produkcji]]-Zestaw_6[[#This Row],[Ilosc Produktow Prawidlowych]]</f>
        <v>0</v>
      </c>
      <c r="P712">
        <f>Zestaw_6[[#This Row],[Czas Naprawy]]/(Zestaw_6[[#This Row],[Ilosc Awarii]]+1)</f>
        <v>0.94181818181818178</v>
      </c>
      <c r="Q712">
        <f>(Zestaw_6[[#This Row],[Nominalny Czas Pracy]]-Zestaw_6[[#This Row],[Czas Naprawy]])/(Zestaw_6[[#This Row],[Ilosc Awarii]]+1)</f>
        <v>1.24</v>
      </c>
      <c r="R712">
        <f>Zestaw_6[[#This Row],[MTTR]]+Zestaw_6[[#This Row],[MTTF]]</f>
        <v>2.1818181818181817</v>
      </c>
      <c r="S712">
        <f>(Zestaw_6[[#This Row],[Nominalny Czas Pracy]]-Zestaw_6[[#This Row],[Czas Naprawy]])/Zestaw_6[[#This Row],[Nominalny Czas Pracy]]</f>
        <v>0.56833333333333336</v>
      </c>
      <c r="T712">
        <f>($AA$3*Zestaw_6[[#This Row],[Rzeczywista Ilosc Produkcji]])/(Zestaw_6[[#This Row],[Rzeczywisty Czas Pracy]]+1)</f>
        <v>0.71482240437158462</v>
      </c>
      <c r="U712">
        <f>(Zestaw_6[[#This Row],[Rzeczywista Ilosc Produkcji]]-Zestaw_6[[#This Row],[Ilość defektów]])/(Zestaw_6[[#This Row],[Rzeczywista Ilosc Produkcji]]+1)</f>
        <v>0.99990445251289894</v>
      </c>
      <c r="V712">
        <f>Zestaw_6[[#This Row],[D]]*Zestaw_6[[#This Row],[E]]*Zestaw_6[[#This Row],[J]]</f>
        <v>0.40621858294418178</v>
      </c>
    </row>
    <row r="713" spans="1:22" x14ac:dyDescent="0.25">
      <c r="A713" t="s">
        <v>14</v>
      </c>
      <c r="B713" s="1">
        <v>44497</v>
      </c>
      <c r="C713">
        <v>2021</v>
      </c>
      <c r="D713">
        <v>10</v>
      </c>
      <c r="E713">
        <v>43</v>
      </c>
      <c r="F713">
        <v>24</v>
      </c>
      <c r="G713">
        <v>1000</v>
      </c>
      <c r="H713">
        <v>24000</v>
      </c>
      <c r="I713">
        <v>17.62</v>
      </c>
      <c r="J713">
        <v>17624</v>
      </c>
      <c r="K713">
        <v>13315</v>
      </c>
      <c r="L713">
        <v>13315</v>
      </c>
      <c r="M713">
        <v>6</v>
      </c>
      <c r="N713">
        <v>6.38</v>
      </c>
      <c r="O713">
        <f>Zestaw_6[[#This Row],[Rzeczywista Ilosc Produkcji]]-Zestaw_6[[#This Row],[Ilosc Produktow Prawidlowych]]</f>
        <v>0</v>
      </c>
      <c r="P713">
        <f>Zestaw_6[[#This Row],[Czas Naprawy]]/(Zestaw_6[[#This Row],[Ilosc Awarii]]+1)</f>
        <v>0.91142857142857137</v>
      </c>
      <c r="Q713">
        <f>(Zestaw_6[[#This Row],[Nominalny Czas Pracy]]-Zestaw_6[[#This Row],[Czas Naprawy]])/(Zestaw_6[[#This Row],[Ilosc Awarii]]+1)</f>
        <v>2.5171428571428573</v>
      </c>
      <c r="R713">
        <f>Zestaw_6[[#This Row],[MTTR]]+Zestaw_6[[#This Row],[MTTF]]</f>
        <v>3.4285714285714288</v>
      </c>
      <c r="S713">
        <f>(Zestaw_6[[#This Row],[Nominalny Czas Pracy]]-Zestaw_6[[#This Row],[Czas Naprawy]])/Zestaw_6[[#This Row],[Nominalny Czas Pracy]]</f>
        <v>0.73416666666666675</v>
      </c>
      <c r="T713">
        <f>($AA$3*Zestaw_6[[#This Row],[Rzeczywista Ilosc Produkcji]])/(Zestaw_6[[#This Row],[Rzeczywisty Czas Pracy]]+1)</f>
        <v>0.71509129967776575</v>
      </c>
      <c r="U713">
        <f>(Zestaw_6[[#This Row],[Rzeczywista Ilosc Produkcji]]-Zestaw_6[[#This Row],[Ilość defektów]])/(Zestaw_6[[#This Row],[Rzeczywista Ilosc Produkcji]]+1)</f>
        <v>0.99992490237308496</v>
      </c>
      <c r="V713">
        <f>Zestaw_6[[#This Row],[D]]*Zestaw_6[[#This Row],[E]]*Zestaw_6[[#This Row],[J]]</f>
        <v>0.52495676987831219</v>
      </c>
    </row>
    <row r="714" spans="1:22" x14ac:dyDescent="0.25">
      <c r="A714" t="s">
        <v>14</v>
      </c>
      <c r="B714" s="1">
        <v>44498</v>
      </c>
      <c r="C714">
        <v>2021</v>
      </c>
      <c r="D714">
        <v>10</v>
      </c>
      <c r="E714">
        <v>43</v>
      </c>
      <c r="F714">
        <v>24</v>
      </c>
      <c r="G714">
        <v>1000</v>
      </c>
      <c r="H714">
        <v>24000</v>
      </c>
      <c r="I714">
        <v>11.88</v>
      </c>
      <c r="J714">
        <v>11882</v>
      </c>
      <c r="K714">
        <v>0</v>
      </c>
      <c r="L714">
        <v>0</v>
      </c>
      <c r="M714">
        <v>12</v>
      </c>
      <c r="N714">
        <v>12.12</v>
      </c>
      <c r="O714">
        <f>Zestaw_6[[#This Row],[Rzeczywista Ilosc Produkcji]]-Zestaw_6[[#This Row],[Ilosc Produktow Prawidlowych]]</f>
        <v>0</v>
      </c>
      <c r="P714">
        <f>Zestaw_6[[#This Row],[Czas Naprawy]]/(Zestaw_6[[#This Row],[Ilosc Awarii]]+1)</f>
        <v>0.93230769230769228</v>
      </c>
      <c r="Q714">
        <f>(Zestaw_6[[#This Row],[Nominalny Czas Pracy]]-Zestaw_6[[#This Row],[Czas Naprawy]])/(Zestaw_6[[#This Row],[Ilosc Awarii]]+1)</f>
        <v>0.91384615384615386</v>
      </c>
      <c r="R714">
        <f>Zestaw_6[[#This Row],[MTTR]]+Zestaw_6[[#This Row],[MTTF]]</f>
        <v>1.8461538461538463</v>
      </c>
      <c r="S714">
        <f>(Zestaw_6[[#This Row],[Nominalny Czas Pracy]]-Zestaw_6[[#This Row],[Czas Naprawy]])/Zestaw_6[[#This Row],[Nominalny Czas Pracy]]</f>
        <v>0.49500000000000005</v>
      </c>
      <c r="T714">
        <f>($AA$3*Zestaw_6[[#This Row],[Rzeczywista Ilosc Produkcji]])/(Zestaw_6[[#This Row],[Rzeczywisty Czas Pracy]]+1)</f>
        <v>0</v>
      </c>
      <c r="U714">
        <f>(Zestaw_6[[#This Row],[Rzeczywista Ilosc Produkcji]]-Zestaw_6[[#This Row],[Ilość defektów]])/(Zestaw_6[[#This Row],[Rzeczywista Ilosc Produkcji]]+1)</f>
        <v>0</v>
      </c>
      <c r="V714">
        <f>Zestaw_6[[#This Row],[D]]*Zestaw_6[[#This Row],[E]]*Zestaw_6[[#This Row],[J]]</f>
        <v>0</v>
      </c>
    </row>
    <row r="715" spans="1:22" x14ac:dyDescent="0.25">
      <c r="A715" t="s">
        <v>14</v>
      </c>
      <c r="B715" s="1">
        <v>44502</v>
      </c>
      <c r="C715">
        <v>2021</v>
      </c>
      <c r="D715">
        <v>11</v>
      </c>
      <c r="E715">
        <v>44</v>
      </c>
      <c r="F715">
        <v>24</v>
      </c>
      <c r="G715">
        <v>1000</v>
      </c>
      <c r="H715">
        <v>24000</v>
      </c>
      <c r="I715">
        <v>13.24</v>
      </c>
      <c r="J715">
        <v>13236</v>
      </c>
      <c r="K715">
        <v>7732</v>
      </c>
      <c r="L715">
        <v>7061</v>
      </c>
      <c r="M715">
        <v>11</v>
      </c>
      <c r="N715">
        <v>10.76</v>
      </c>
      <c r="O715">
        <f>Zestaw_6[[#This Row],[Rzeczywista Ilosc Produkcji]]-Zestaw_6[[#This Row],[Ilosc Produktow Prawidlowych]]</f>
        <v>671</v>
      </c>
      <c r="P715">
        <f>Zestaw_6[[#This Row],[Czas Naprawy]]/(Zestaw_6[[#This Row],[Ilosc Awarii]]+1)</f>
        <v>0.89666666666666661</v>
      </c>
      <c r="Q715">
        <f>(Zestaw_6[[#This Row],[Nominalny Czas Pracy]]-Zestaw_6[[#This Row],[Czas Naprawy]])/(Zestaw_6[[#This Row],[Ilosc Awarii]]+1)</f>
        <v>1.1033333333333333</v>
      </c>
      <c r="R715">
        <f>Zestaw_6[[#This Row],[MTTR]]+Zestaw_6[[#This Row],[MTTF]]</f>
        <v>2</v>
      </c>
      <c r="S715">
        <f>(Zestaw_6[[#This Row],[Nominalny Czas Pracy]]-Zestaw_6[[#This Row],[Czas Naprawy]])/Zestaw_6[[#This Row],[Nominalny Czas Pracy]]</f>
        <v>0.55166666666666664</v>
      </c>
      <c r="T715">
        <f>($AA$3*Zestaw_6[[#This Row],[Rzeczywista Ilosc Produkcji]])/(Zestaw_6[[#This Row],[Rzeczywisty Czas Pracy]]+1)</f>
        <v>0.54297752808988764</v>
      </c>
      <c r="U715">
        <f>(Zestaw_6[[#This Row],[Rzeczywista Ilosc Produkcji]]-Zestaw_6[[#This Row],[Ilość defektów]])/(Zestaw_6[[#This Row],[Rzeczywista Ilosc Produkcji]]+1)</f>
        <v>0.9130997025733868</v>
      </c>
      <c r="V715">
        <f>Zestaw_6[[#This Row],[D]]*Zestaw_6[[#This Row],[E]]*Zestaw_6[[#This Row],[J]]</f>
        <v>0.27351226170393822</v>
      </c>
    </row>
    <row r="716" spans="1:22" x14ac:dyDescent="0.25">
      <c r="A716" t="s">
        <v>14</v>
      </c>
      <c r="B716" s="1">
        <v>44503</v>
      </c>
      <c r="C716">
        <v>2021</v>
      </c>
      <c r="D716">
        <v>11</v>
      </c>
      <c r="E716">
        <v>44</v>
      </c>
      <c r="F716">
        <v>24</v>
      </c>
      <c r="G716">
        <v>1000</v>
      </c>
      <c r="H716">
        <v>24000</v>
      </c>
      <c r="I716">
        <v>15.16</v>
      </c>
      <c r="J716">
        <v>15157</v>
      </c>
      <c r="K716">
        <v>8584</v>
      </c>
      <c r="L716">
        <v>8291</v>
      </c>
      <c r="M716">
        <v>9</v>
      </c>
      <c r="N716">
        <v>8.84</v>
      </c>
      <c r="O716">
        <f>Zestaw_6[[#This Row],[Rzeczywista Ilosc Produkcji]]-Zestaw_6[[#This Row],[Ilosc Produktow Prawidlowych]]</f>
        <v>293</v>
      </c>
      <c r="P716">
        <f>Zestaw_6[[#This Row],[Czas Naprawy]]/(Zestaw_6[[#This Row],[Ilosc Awarii]]+1)</f>
        <v>0.88400000000000001</v>
      </c>
      <c r="Q716">
        <f>(Zestaw_6[[#This Row],[Nominalny Czas Pracy]]-Zestaw_6[[#This Row],[Czas Naprawy]])/(Zestaw_6[[#This Row],[Ilosc Awarii]]+1)</f>
        <v>1.516</v>
      </c>
      <c r="R716">
        <f>Zestaw_6[[#This Row],[MTTR]]+Zestaw_6[[#This Row],[MTTF]]</f>
        <v>2.4</v>
      </c>
      <c r="S716">
        <f>(Zestaw_6[[#This Row],[Nominalny Czas Pracy]]-Zestaw_6[[#This Row],[Czas Naprawy]])/Zestaw_6[[#This Row],[Nominalny Czas Pracy]]</f>
        <v>0.63166666666666671</v>
      </c>
      <c r="T716">
        <f>($AA$3*Zestaw_6[[#This Row],[Rzeczywista Ilosc Produkcji]])/(Zestaw_6[[#This Row],[Rzeczywisty Czas Pracy]]+1)</f>
        <v>0.53118811881188122</v>
      </c>
      <c r="U716">
        <f>(Zestaw_6[[#This Row],[Rzeczywista Ilosc Produkcji]]-Zestaw_6[[#This Row],[Ilość defektów]])/(Zestaw_6[[#This Row],[Rzeczywista Ilosc Produkcji]]+1)</f>
        <v>0.96575422248107168</v>
      </c>
      <c r="V716">
        <f>Zestaw_6[[#This Row],[D]]*Zestaw_6[[#This Row],[E]]*Zestaw_6[[#This Row],[J]]</f>
        <v>0.32404321154596538</v>
      </c>
    </row>
    <row r="717" spans="1:22" x14ac:dyDescent="0.25">
      <c r="A717" t="s">
        <v>14</v>
      </c>
      <c r="B717" s="1">
        <v>44504</v>
      </c>
      <c r="C717">
        <v>2021</v>
      </c>
      <c r="D717">
        <v>11</v>
      </c>
      <c r="E717">
        <v>44</v>
      </c>
      <c r="F717">
        <v>24</v>
      </c>
      <c r="G717">
        <v>1000</v>
      </c>
      <c r="H717">
        <v>24000</v>
      </c>
      <c r="I717">
        <v>24</v>
      </c>
      <c r="J717">
        <v>24000</v>
      </c>
      <c r="K717">
        <v>18224</v>
      </c>
      <c r="L717">
        <v>16331</v>
      </c>
      <c r="M717">
        <v>0</v>
      </c>
      <c r="N717">
        <v>0</v>
      </c>
      <c r="O717">
        <f>Zestaw_6[[#This Row],[Rzeczywista Ilosc Produkcji]]-Zestaw_6[[#This Row],[Ilosc Produktow Prawidlowych]]</f>
        <v>1893</v>
      </c>
      <c r="P717">
        <f>Zestaw_6[[#This Row],[Czas Naprawy]]/(Zestaw_6[[#This Row],[Ilosc Awarii]]+1)</f>
        <v>0</v>
      </c>
      <c r="Q717">
        <f>(Zestaw_6[[#This Row],[Nominalny Czas Pracy]]-Zestaw_6[[#This Row],[Czas Naprawy]])/(Zestaw_6[[#This Row],[Ilosc Awarii]]+1)</f>
        <v>24</v>
      </c>
      <c r="R717">
        <f>Zestaw_6[[#This Row],[MTTR]]+Zestaw_6[[#This Row],[MTTF]]</f>
        <v>24</v>
      </c>
      <c r="S717">
        <f>(Zestaw_6[[#This Row],[Nominalny Czas Pracy]]-Zestaw_6[[#This Row],[Czas Naprawy]])/Zestaw_6[[#This Row],[Nominalny Czas Pracy]]</f>
        <v>1</v>
      </c>
      <c r="T717">
        <f>($AA$3*Zestaw_6[[#This Row],[Rzeczywista Ilosc Produkcji]])/(Zestaw_6[[#This Row],[Rzeczywisty Czas Pracy]]+1)</f>
        <v>0.72896000000000005</v>
      </c>
      <c r="U717">
        <f>(Zestaw_6[[#This Row],[Rzeczywista Ilosc Produkcji]]-Zestaw_6[[#This Row],[Ilość defektów]])/(Zestaw_6[[#This Row],[Rzeczywista Ilosc Produkcji]]+1)</f>
        <v>0.89607681755829904</v>
      </c>
      <c r="V717">
        <f>Zestaw_6[[#This Row],[D]]*Zestaw_6[[#This Row],[E]]*Zestaw_6[[#This Row],[J]]</f>
        <v>0.65320415692729772</v>
      </c>
    </row>
    <row r="718" spans="1:22" x14ac:dyDescent="0.25">
      <c r="A718" t="s">
        <v>14</v>
      </c>
      <c r="B718" s="1">
        <v>44505</v>
      </c>
      <c r="C718">
        <v>2021</v>
      </c>
      <c r="D718">
        <v>11</v>
      </c>
      <c r="E718">
        <v>44</v>
      </c>
      <c r="F718">
        <v>24</v>
      </c>
      <c r="G718">
        <v>1000</v>
      </c>
      <c r="H718">
        <v>24000</v>
      </c>
      <c r="I718">
        <v>14.7</v>
      </c>
      <c r="J718">
        <v>14700</v>
      </c>
      <c r="K718">
        <v>0</v>
      </c>
      <c r="L718">
        <v>0</v>
      </c>
      <c r="M718">
        <v>9</v>
      </c>
      <c r="N718">
        <v>9.3000000000000007</v>
      </c>
      <c r="O718">
        <f>Zestaw_6[[#This Row],[Rzeczywista Ilosc Produkcji]]-Zestaw_6[[#This Row],[Ilosc Produktow Prawidlowych]]</f>
        <v>0</v>
      </c>
      <c r="P718">
        <f>Zestaw_6[[#This Row],[Czas Naprawy]]/(Zestaw_6[[#This Row],[Ilosc Awarii]]+1)</f>
        <v>0.93</v>
      </c>
      <c r="Q718">
        <f>(Zestaw_6[[#This Row],[Nominalny Czas Pracy]]-Zestaw_6[[#This Row],[Czas Naprawy]])/(Zestaw_6[[#This Row],[Ilosc Awarii]]+1)</f>
        <v>1.47</v>
      </c>
      <c r="R718">
        <f>Zestaw_6[[#This Row],[MTTR]]+Zestaw_6[[#This Row],[MTTF]]</f>
        <v>2.4</v>
      </c>
      <c r="S718">
        <f>(Zestaw_6[[#This Row],[Nominalny Czas Pracy]]-Zestaw_6[[#This Row],[Czas Naprawy]])/Zestaw_6[[#This Row],[Nominalny Czas Pracy]]</f>
        <v>0.61249999999999993</v>
      </c>
      <c r="T718">
        <f>($AA$3*Zestaw_6[[#This Row],[Rzeczywista Ilosc Produkcji]])/(Zestaw_6[[#This Row],[Rzeczywisty Czas Pracy]]+1)</f>
        <v>0</v>
      </c>
      <c r="U718">
        <f>(Zestaw_6[[#This Row],[Rzeczywista Ilosc Produkcji]]-Zestaw_6[[#This Row],[Ilość defektów]])/(Zestaw_6[[#This Row],[Rzeczywista Ilosc Produkcji]]+1)</f>
        <v>0</v>
      </c>
      <c r="V718">
        <f>Zestaw_6[[#This Row],[D]]*Zestaw_6[[#This Row],[E]]*Zestaw_6[[#This Row],[J]]</f>
        <v>0</v>
      </c>
    </row>
    <row r="719" spans="1:22" x14ac:dyDescent="0.25">
      <c r="A719" t="s">
        <v>14</v>
      </c>
      <c r="B719" s="1">
        <v>44508</v>
      </c>
      <c r="C719">
        <v>2021</v>
      </c>
      <c r="D719">
        <v>11</v>
      </c>
      <c r="E719">
        <v>45</v>
      </c>
      <c r="F719">
        <v>24</v>
      </c>
      <c r="G719">
        <v>1000</v>
      </c>
      <c r="H719">
        <v>24000</v>
      </c>
      <c r="I719">
        <v>18.48</v>
      </c>
      <c r="J719">
        <v>18481</v>
      </c>
      <c r="K719">
        <v>9533</v>
      </c>
      <c r="L719">
        <v>8531</v>
      </c>
      <c r="M719">
        <v>6</v>
      </c>
      <c r="N719">
        <v>5.52</v>
      </c>
      <c r="O719">
        <f>Zestaw_6[[#This Row],[Rzeczywista Ilosc Produkcji]]-Zestaw_6[[#This Row],[Ilosc Produktow Prawidlowych]]</f>
        <v>1002</v>
      </c>
      <c r="P719">
        <f>Zestaw_6[[#This Row],[Czas Naprawy]]/(Zestaw_6[[#This Row],[Ilosc Awarii]]+1)</f>
        <v>0.78857142857142848</v>
      </c>
      <c r="Q719">
        <f>(Zestaw_6[[#This Row],[Nominalny Czas Pracy]]-Zestaw_6[[#This Row],[Czas Naprawy]])/(Zestaw_6[[#This Row],[Ilosc Awarii]]+1)</f>
        <v>2.64</v>
      </c>
      <c r="R719">
        <f>Zestaw_6[[#This Row],[MTTR]]+Zestaw_6[[#This Row],[MTTF]]</f>
        <v>3.4285714285714288</v>
      </c>
      <c r="S719">
        <f>(Zestaw_6[[#This Row],[Nominalny Czas Pracy]]-Zestaw_6[[#This Row],[Czas Naprawy]])/Zestaw_6[[#This Row],[Nominalny Czas Pracy]]</f>
        <v>0.77</v>
      </c>
      <c r="T719">
        <f>($AA$3*Zestaw_6[[#This Row],[Rzeczywista Ilosc Produkcji]])/(Zestaw_6[[#This Row],[Rzeczywisty Czas Pracy]]+1)</f>
        <v>0.4893737166324435</v>
      </c>
      <c r="U719">
        <f>(Zestaw_6[[#This Row],[Rzeczywista Ilosc Produkcji]]-Zestaw_6[[#This Row],[Ilość defektów]])/(Zestaw_6[[#This Row],[Rzeczywista Ilosc Produkcji]]+1)</f>
        <v>0.894797566603734</v>
      </c>
      <c r="V719">
        <f>Zestaw_6[[#This Row],[D]]*Zestaw_6[[#This Row],[E]]*Zestaw_6[[#This Row],[J]]</f>
        <v>0.33717561631795251</v>
      </c>
    </row>
    <row r="720" spans="1:22" x14ac:dyDescent="0.25">
      <c r="A720" t="s">
        <v>14</v>
      </c>
      <c r="B720" s="1">
        <v>44509</v>
      </c>
      <c r="C720">
        <v>2021</v>
      </c>
      <c r="D720">
        <v>11</v>
      </c>
      <c r="E720">
        <v>45</v>
      </c>
      <c r="F720">
        <v>24</v>
      </c>
      <c r="G720">
        <v>1000</v>
      </c>
      <c r="H720">
        <v>24000</v>
      </c>
      <c r="I720">
        <v>18.350000000000001</v>
      </c>
      <c r="J720">
        <v>18347</v>
      </c>
      <c r="K720">
        <v>18347</v>
      </c>
      <c r="L720">
        <v>14889</v>
      </c>
      <c r="M720">
        <v>6</v>
      </c>
      <c r="N720">
        <v>5.65</v>
      </c>
      <c r="O720">
        <f>Zestaw_6[[#This Row],[Rzeczywista Ilosc Produkcji]]-Zestaw_6[[#This Row],[Ilosc Produktow Prawidlowych]]</f>
        <v>3458</v>
      </c>
      <c r="P720">
        <f>Zestaw_6[[#This Row],[Czas Naprawy]]/(Zestaw_6[[#This Row],[Ilosc Awarii]]+1)</f>
        <v>0.80714285714285716</v>
      </c>
      <c r="Q720">
        <f>(Zestaw_6[[#This Row],[Nominalny Czas Pracy]]-Zestaw_6[[#This Row],[Czas Naprawy]])/(Zestaw_6[[#This Row],[Ilosc Awarii]]+1)</f>
        <v>2.6214285714285714</v>
      </c>
      <c r="R720">
        <f>Zestaw_6[[#This Row],[MTTR]]+Zestaw_6[[#This Row],[MTTF]]</f>
        <v>3.4285714285714288</v>
      </c>
      <c r="S720">
        <f>(Zestaw_6[[#This Row],[Nominalny Czas Pracy]]-Zestaw_6[[#This Row],[Czas Naprawy]])/Zestaw_6[[#This Row],[Nominalny Czas Pracy]]</f>
        <v>0.76458333333333339</v>
      </c>
      <c r="T720">
        <f>($AA$3*Zestaw_6[[#This Row],[Rzeczywista Ilosc Produkcji]])/(Zestaw_6[[#This Row],[Rzeczywisty Czas Pracy]]+1)</f>
        <v>0.94816537467700257</v>
      </c>
      <c r="U720">
        <f>(Zestaw_6[[#This Row],[Rzeczywista Ilosc Produkcji]]-Zestaw_6[[#This Row],[Ilość defektów]])/(Zestaw_6[[#This Row],[Rzeczywista Ilosc Produkcji]]+1)</f>
        <v>0.81147809025506867</v>
      </c>
      <c r="V720">
        <f>Zestaw_6[[#This Row],[D]]*Zestaw_6[[#This Row],[E]]*Zestaw_6[[#This Row],[J]]</f>
        <v>0.58828221226753619</v>
      </c>
    </row>
    <row r="721" spans="1:22" x14ac:dyDescent="0.25">
      <c r="A721" t="s">
        <v>14</v>
      </c>
      <c r="B721" s="1">
        <v>44510</v>
      </c>
      <c r="C721">
        <v>2021</v>
      </c>
      <c r="D721">
        <v>11</v>
      </c>
      <c r="E721">
        <v>45</v>
      </c>
      <c r="F721">
        <v>24</v>
      </c>
      <c r="G721">
        <v>1000</v>
      </c>
      <c r="H721">
        <v>24000</v>
      </c>
      <c r="I721">
        <v>11.36</v>
      </c>
      <c r="J721">
        <v>11362</v>
      </c>
      <c r="K721">
        <v>8264</v>
      </c>
      <c r="L721">
        <v>6780</v>
      </c>
      <c r="M721">
        <v>13</v>
      </c>
      <c r="N721">
        <v>12.64</v>
      </c>
      <c r="O721">
        <f>Zestaw_6[[#This Row],[Rzeczywista Ilosc Produkcji]]-Zestaw_6[[#This Row],[Ilosc Produktow Prawidlowych]]</f>
        <v>1484</v>
      </c>
      <c r="P721">
        <f>Zestaw_6[[#This Row],[Czas Naprawy]]/(Zestaw_6[[#This Row],[Ilosc Awarii]]+1)</f>
        <v>0.90285714285714291</v>
      </c>
      <c r="Q721">
        <f>(Zestaw_6[[#This Row],[Nominalny Czas Pracy]]-Zestaw_6[[#This Row],[Czas Naprawy]])/(Zestaw_6[[#This Row],[Ilosc Awarii]]+1)</f>
        <v>0.81142857142857139</v>
      </c>
      <c r="R721">
        <f>Zestaw_6[[#This Row],[MTTR]]+Zestaw_6[[#This Row],[MTTF]]</f>
        <v>1.7142857142857144</v>
      </c>
      <c r="S721">
        <f>(Zestaw_6[[#This Row],[Nominalny Czas Pracy]]-Zestaw_6[[#This Row],[Czas Naprawy]])/Zestaw_6[[#This Row],[Nominalny Czas Pracy]]</f>
        <v>0.47333333333333333</v>
      </c>
      <c r="T721">
        <f>($AA$3*Zestaw_6[[#This Row],[Rzeczywista Ilosc Produkcji]])/(Zestaw_6[[#This Row],[Rzeczywisty Czas Pracy]]+1)</f>
        <v>0.66860841423948214</v>
      </c>
      <c r="U721">
        <f>(Zestaw_6[[#This Row],[Rzeczywista Ilosc Produkcji]]-Zestaw_6[[#This Row],[Ilość defektów]])/(Zestaw_6[[#This Row],[Rzeczywista Ilosc Produkcji]]+1)</f>
        <v>0.82032667876588017</v>
      </c>
      <c r="V721">
        <f>Zestaw_6[[#This Row],[D]]*Zestaw_6[[#This Row],[E]]*Zestaw_6[[#This Row],[J]]</f>
        <v>0.25961259806138487</v>
      </c>
    </row>
    <row r="722" spans="1:22" x14ac:dyDescent="0.25">
      <c r="A722" t="s">
        <v>14</v>
      </c>
      <c r="B722" s="1">
        <v>44512</v>
      </c>
      <c r="C722">
        <v>2021</v>
      </c>
      <c r="D722">
        <v>11</v>
      </c>
      <c r="E722">
        <v>45</v>
      </c>
      <c r="F722">
        <v>24</v>
      </c>
      <c r="G722">
        <v>1000</v>
      </c>
      <c r="H722">
        <v>24000</v>
      </c>
      <c r="I722">
        <v>9.6999999999999993</v>
      </c>
      <c r="J722">
        <v>9701</v>
      </c>
      <c r="K722">
        <v>4978</v>
      </c>
      <c r="L722">
        <v>4978</v>
      </c>
      <c r="M722">
        <v>14</v>
      </c>
      <c r="N722">
        <v>14.3</v>
      </c>
      <c r="O722">
        <f>Zestaw_6[[#This Row],[Rzeczywista Ilosc Produkcji]]-Zestaw_6[[#This Row],[Ilosc Produktow Prawidlowych]]</f>
        <v>0</v>
      </c>
      <c r="P722">
        <f>Zestaw_6[[#This Row],[Czas Naprawy]]/(Zestaw_6[[#This Row],[Ilosc Awarii]]+1)</f>
        <v>0.95333333333333337</v>
      </c>
      <c r="Q722">
        <f>(Zestaw_6[[#This Row],[Nominalny Czas Pracy]]-Zestaw_6[[#This Row],[Czas Naprawy]])/(Zestaw_6[[#This Row],[Ilosc Awarii]]+1)</f>
        <v>0.64666666666666661</v>
      </c>
      <c r="R722">
        <f>Zestaw_6[[#This Row],[MTTR]]+Zestaw_6[[#This Row],[MTTF]]</f>
        <v>1.6</v>
      </c>
      <c r="S722">
        <f>(Zestaw_6[[#This Row],[Nominalny Czas Pracy]]-Zestaw_6[[#This Row],[Czas Naprawy]])/Zestaw_6[[#This Row],[Nominalny Czas Pracy]]</f>
        <v>0.40416666666666662</v>
      </c>
      <c r="T722">
        <f>($AA$3*Zestaw_6[[#This Row],[Rzeczywista Ilosc Produkcji]])/(Zestaw_6[[#This Row],[Rzeczywisty Czas Pracy]]+1)</f>
        <v>0.46523364485981311</v>
      </c>
      <c r="U722">
        <f>(Zestaw_6[[#This Row],[Rzeczywista Ilosc Produkcji]]-Zestaw_6[[#This Row],[Ilość defektów]])/(Zestaw_6[[#This Row],[Rzeczywista Ilosc Produkcji]]+1)</f>
        <v>0.99979915645711992</v>
      </c>
      <c r="V722">
        <f>Zestaw_6[[#This Row],[D]]*Zestaw_6[[#This Row],[E]]*Zestaw_6[[#This Row],[J]]</f>
        <v>0.18799416646488459</v>
      </c>
    </row>
    <row r="723" spans="1:22" x14ac:dyDescent="0.25">
      <c r="A723" t="s">
        <v>14</v>
      </c>
      <c r="B723" s="1">
        <v>44515</v>
      </c>
      <c r="C723">
        <v>2021</v>
      </c>
      <c r="D723">
        <v>11</v>
      </c>
      <c r="E723">
        <v>46</v>
      </c>
      <c r="F723">
        <v>24</v>
      </c>
      <c r="G723">
        <v>1000</v>
      </c>
      <c r="H723">
        <v>24000</v>
      </c>
      <c r="I723">
        <v>18.68</v>
      </c>
      <c r="J723">
        <v>18677</v>
      </c>
      <c r="K723">
        <v>0</v>
      </c>
      <c r="L723">
        <v>0</v>
      </c>
      <c r="M723">
        <v>6</v>
      </c>
      <c r="N723">
        <v>5.32</v>
      </c>
      <c r="O723">
        <f>Zestaw_6[[#This Row],[Rzeczywista Ilosc Produkcji]]-Zestaw_6[[#This Row],[Ilosc Produktow Prawidlowych]]</f>
        <v>0</v>
      </c>
      <c r="P723">
        <f>Zestaw_6[[#This Row],[Czas Naprawy]]/(Zestaw_6[[#This Row],[Ilosc Awarii]]+1)</f>
        <v>0.76</v>
      </c>
      <c r="Q723">
        <f>(Zestaw_6[[#This Row],[Nominalny Czas Pracy]]-Zestaw_6[[#This Row],[Czas Naprawy]])/(Zestaw_6[[#This Row],[Ilosc Awarii]]+1)</f>
        <v>2.6685714285714286</v>
      </c>
      <c r="R723">
        <f>Zestaw_6[[#This Row],[MTTR]]+Zestaw_6[[#This Row],[MTTF]]</f>
        <v>3.4285714285714288</v>
      </c>
      <c r="S723">
        <f>(Zestaw_6[[#This Row],[Nominalny Czas Pracy]]-Zestaw_6[[#This Row],[Czas Naprawy]])/Zestaw_6[[#This Row],[Nominalny Czas Pracy]]</f>
        <v>0.77833333333333332</v>
      </c>
      <c r="T723">
        <f>($AA$3*Zestaw_6[[#This Row],[Rzeczywista Ilosc Produkcji]])/(Zestaw_6[[#This Row],[Rzeczywisty Czas Pracy]]+1)</f>
        <v>0</v>
      </c>
      <c r="U723">
        <f>(Zestaw_6[[#This Row],[Rzeczywista Ilosc Produkcji]]-Zestaw_6[[#This Row],[Ilość defektów]])/(Zestaw_6[[#This Row],[Rzeczywista Ilosc Produkcji]]+1)</f>
        <v>0</v>
      </c>
      <c r="V723">
        <f>Zestaw_6[[#This Row],[D]]*Zestaw_6[[#This Row],[E]]*Zestaw_6[[#This Row],[J]]</f>
        <v>0</v>
      </c>
    </row>
    <row r="724" spans="1:22" x14ac:dyDescent="0.25">
      <c r="A724" t="s">
        <v>14</v>
      </c>
      <c r="B724" s="1">
        <v>44516</v>
      </c>
      <c r="C724">
        <v>2021</v>
      </c>
      <c r="D724">
        <v>11</v>
      </c>
      <c r="E724">
        <v>46</v>
      </c>
      <c r="F724">
        <v>24</v>
      </c>
      <c r="G724">
        <v>1000</v>
      </c>
      <c r="H724">
        <v>24000</v>
      </c>
      <c r="I724">
        <v>13.06</v>
      </c>
      <c r="J724">
        <v>13057</v>
      </c>
      <c r="K724">
        <v>8663</v>
      </c>
      <c r="L724">
        <v>8663</v>
      </c>
      <c r="M724">
        <v>11</v>
      </c>
      <c r="N724">
        <v>10.94</v>
      </c>
      <c r="O724">
        <f>Zestaw_6[[#This Row],[Rzeczywista Ilosc Produkcji]]-Zestaw_6[[#This Row],[Ilosc Produktow Prawidlowych]]</f>
        <v>0</v>
      </c>
      <c r="P724">
        <f>Zestaw_6[[#This Row],[Czas Naprawy]]/(Zestaw_6[[#This Row],[Ilosc Awarii]]+1)</f>
        <v>0.91166666666666663</v>
      </c>
      <c r="Q724">
        <f>(Zestaw_6[[#This Row],[Nominalny Czas Pracy]]-Zestaw_6[[#This Row],[Czas Naprawy]])/(Zestaw_6[[#This Row],[Ilosc Awarii]]+1)</f>
        <v>1.0883333333333334</v>
      </c>
      <c r="R724">
        <f>Zestaw_6[[#This Row],[MTTR]]+Zestaw_6[[#This Row],[MTTF]]</f>
        <v>2</v>
      </c>
      <c r="S724">
        <f>(Zestaw_6[[#This Row],[Nominalny Czas Pracy]]-Zestaw_6[[#This Row],[Czas Naprawy]])/Zestaw_6[[#This Row],[Nominalny Czas Pracy]]</f>
        <v>0.54416666666666669</v>
      </c>
      <c r="T724">
        <f>($AA$3*Zestaw_6[[#This Row],[Rzeczywista Ilosc Produkcji]])/(Zestaw_6[[#This Row],[Rzeczywisty Czas Pracy]]+1)</f>
        <v>0.61614509246088189</v>
      </c>
      <c r="U724">
        <f>(Zestaw_6[[#This Row],[Rzeczywista Ilosc Produkcji]]-Zestaw_6[[#This Row],[Ilość defektów]])/(Zestaw_6[[#This Row],[Rzeczywista Ilosc Produkcji]]+1)</f>
        <v>0.99988457987072943</v>
      </c>
      <c r="V724">
        <f>Zestaw_6[[#This Row],[D]]*Zestaw_6[[#This Row],[E]]*Zestaw_6[[#This Row],[J]]</f>
        <v>0.33524692243772786</v>
      </c>
    </row>
    <row r="725" spans="1:22" x14ac:dyDescent="0.25">
      <c r="A725" t="s">
        <v>14</v>
      </c>
      <c r="B725" s="1">
        <v>44517</v>
      </c>
      <c r="C725">
        <v>2021</v>
      </c>
      <c r="D725">
        <v>11</v>
      </c>
      <c r="E725">
        <v>46</v>
      </c>
      <c r="F725">
        <v>24</v>
      </c>
      <c r="G725">
        <v>1000</v>
      </c>
      <c r="H725">
        <v>24000</v>
      </c>
      <c r="I725">
        <v>18.809999999999999</v>
      </c>
      <c r="J725">
        <v>18811</v>
      </c>
      <c r="K725">
        <v>14497</v>
      </c>
      <c r="L725">
        <v>14497</v>
      </c>
      <c r="M725">
        <v>5</v>
      </c>
      <c r="N725">
        <v>5.19</v>
      </c>
      <c r="O725">
        <f>Zestaw_6[[#This Row],[Rzeczywista Ilosc Produkcji]]-Zestaw_6[[#This Row],[Ilosc Produktow Prawidlowych]]</f>
        <v>0</v>
      </c>
      <c r="P725">
        <f>Zestaw_6[[#This Row],[Czas Naprawy]]/(Zestaw_6[[#This Row],[Ilosc Awarii]]+1)</f>
        <v>0.8650000000000001</v>
      </c>
      <c r="Q725">
        <f>(Zestaw_6[[#This Row],[Nominalny Czas Pracy]]-Zestaw_6[[#This Row],[Czas Naprawy]])/(Zestaw_6[[#This Row],[Ilosc Awarii]]+1)</f>
        <v>3.1349999999999998</v>
      </c>
      <c r="R725">
        <f>Zestaw_6[[#This Row],[MTTR]]+Zestaw_6[[#This Row],[MTTF]]</f>
        <v>4</v>
      </c>
      <c r="S725">
        <f>(Zestaw_6[[#This Row],[Nominalny Czas Pracy]]-Zestaw_6[[#This Row],[Czas Naprawy]])/Zestaw_6[[#This Row],[Nominalny Czas Pracy]]</f>
        <v>0.78374999999999995</v>
      </c>
      <c r="T725">
        <f>($AA$3*Zestaw_6[[#This Row],[Rzeczywista Ilosc Produkcji]])/(Zestaw_6[[#This Row],[Rzeczywisty Czas Pracy]]+1)</f>
        <v>0.73180212014134283</v>
      </c>
      <c r="U725">
        <f>(Zestaw_6[[#This Row],[Rzeczywista Ilosc Produkcji]]-Zestaw_6[[#This Row],[Ilość defektów]])/(Zestaw_6[[#This Row],[Rzeczywista Ilosc Produkcji]]+1)</f>
        <v>0.99993102496896125</v>
      </c>
      <c r="V725">
        <f>Zestaw_6[[#This Row],[D]]*Zestaw_6[[#This Row],[E]]*Zestaw_6[[#This Row],[J]]</f>
        <v>0.57351035103781833</v>
      </c>
    </row>
    <row r="726" spans="1:22" x14ac:dyDescent="0.25">
      <c r="A726" t="s">
        <v>14</v>
      </c>
      <c r="B726" s="1">
        <v>44518</v>
      </c>
      <c r="C726">
        <v>2021</v>
      </c>
      <c r="D726">
        <v>11</v>
      </c>
      <c r="E726">
        <v>46</v>
      </c>
      <c r="F726">
        <v>24</v>
      </c>
      <c r="G726">
        <v>1000</v>
      </c>
      <c r="H726">
        <v>24000</v>
      </c>
      <c r="I726">
        <v>24</v>
      </c>
      <c r="J726">
        <v>24000</v>
      </c>
      <c r="K726">
        <v>18535</v>
      </c>
      <c r="L726">
        <v>18535</v>
      </c>
      <c r="M726">
        <v>0</v>
      </c>
      <c r="N726">
        <v>0</v>
      </c>
      <c r="O726">
        <f>Zestaw_6[[#This Row],[Rzeczywista Ilosc Produkcji]]-Zestaw_6[[#This Row],[Ilosc Produktow Prawidlowych]]</f>
        <v>0</v>
      </c>
      <c r="P726">
        <f>Zestaw_6[[#This Row],[Czas Naprawy]]/(Zestaw_6[[#This Row],[Ilosc Awarii]]+1)</f>
        <v>0</v>
      </c>
      <c r="Q726">
        <f>(Zestaw_6[[#This Row],[Nominalny Czas Pracy]]-Zestaw_6[[#This Row],[Czas Naprawy]])/(Zestaw_6[[#This Row],[Ilosc Awarii]]+1)</f>
        <v>24</v>
      </c>
      <c r="R726">
        <f>Zestaw_6[[#This Row],[MTTR]]+Zestaw_6[[#This Row],[MTTF]]</f>
        <v>24</v>
      </c>
      <c r="S726">
        <f>(Zestaw_6[[#This Row],[Nominalny Czas Pracy]]-Zestaw_6[[#This Row],[Czas Naprawy]])/Zestaw_6[[#This Row],[Nominalny Czas Pracy]]</f>
        <v>1</v>
      </c>
      <c r="T726">
        <f>($AA$3*Zestaw_6[[#This Row],[Rzeczywista Ilosc Produkcji]])/(Zestaw_6[[#This Row],[Rzeczywisty Czas Pracy]]+1)</f>
        <v>0.74140000000000006</v>
      </c>
      <c r="U726">
        <f>(Zestaw_6[[#This Row],[Rzeczywista Ilosc Produkcji]]-Zestaw_6[[#This Row],[Ilość defektów]])/(Zestaw_6[[#This Row],[Rzeczywista Ilosc Produkcji]]+1)</f>
        <v>0.99994605092792399</v>
      </c>
      <c r="V726">
        <f>Zestaw_6[[#This Row],[D]]*Zestaw_6[[#This Row],[E]]*Zestaw_6[[#This Row],[J]]</f>
        <v>0.74136000215796294</v>
      </c>
    </row>
    <row r="727" spans="1:22" x14ac:dyDescent="0.25">
      <c r="A727" t="s">
        <v>14</v>
      </c>
      <c r="B727" s="1">
        <v>44519</v>
      </c>
      <c r="C727">
        <v>2021</v>
      </c>
      <c r="D727">
        <v>11</v>
      </c>
      <c r="E727">
        <v>46</v>
      </c>
      <c r="F727">
        <v>24</v>
      </c>
      <c r="G727">
        <v>1000</v>
      </c>
      <c r="H727">
        <v>24000</v>
      </c>
      <c r="I727">
        <v>12.07</v>
      </c>
      <c r="J727">
        <v>12075</v>
      </c>
      <c r="K727">
        <v>8686</v>
      </c>
      <c r="L727">
        <v>8391</v>
      </c>
      <c r="M727">
        <v>12</v>
      </c>
      <c r="N727">
        <v>11.93</v>
      </c>
      <c r="O727">
        <f>Zestaw_6[[#This Row],[Rzeczywista Ilosc Produkcji]]-Zestaw_6[[#This Row],[Ilosc Produktow Prawidlowych]]</f>
        <v>295</v>
      </c>
      <c r="P727">
        <f>Zestaw_6[[#This Row],[Czas Naprawy]]/(Zestaw_6[[#This Row],[Ilosc Awarii]]+1)</f>
        <v>0.9176923076923077</v>
      </c>
      <c r="Q727">
        <f>(Zestaw_6[[#This Row],[Nominalny Czas Pracy]]-Zestaw_6[[#This Row],[Czas Naprawy]])/(Zestaw_6[[#This Row],[Ilosc Awarii]]+1)</f>
        <v>0.92846153846153845</v>
      </c>
      <c r="R727">
        <f>Zestaw_6[[#This Row],[MTTR]]+Zestaw_6[[#This Row],[MTTF]]</f>
        <v>1.8461538461538463</v>
      </c>
      <c r="S727">
        <f>(Zestaw_6[[#This Row],[Nominalny Czas Pracy]]-Zestaw_6[[#This Row],[Czas Naprawy]])/Zestaw_6[[#This Row],[Nominalny Czas Pracy]]</f>
        <v>0.50291666666666668</v>
      </c>
      <c r="T727">
        <f>($AA$3*Zestaw_6[[#This Row],[Rzeczywista Ilosc Produkcji]])/(Zestaw_6[[#This Row],[Rzeczywisty Czas Pracy]]+1)</f>
        <v>0.66457536342769696</v>
      </c>
      <c r="U727">
        <f>(Zestaw_6[[#This Row],[Rzeczywista Ilosc Produkcji]]-Zestaw_6[[#This Row],[Ilość defektów]])/(Zestaw_6[[#This Row],[Rzeczywista Ilosc Produkcji]]+1)</f>
        <v>0.96592609646598371</v>
      </c>
      <c r="V727">
        <f>Zestaw_6[[#This Row],[D]]*Zestaw_6[[#This Row],[E]]*Zestaw_6[[#This Row],[J]]</f>
        <v>0.32283764113751484</v>
      </c>
    </row>
    <row r="728" spans="1:22" x14ac:dyDescent="0.25">
      <c r="A728" t="s">
        <v>14</v>
      </c>
      <c r="B728" s="1">
        <v>44522</v>
      </c>
      <c r="C728">
        <v>2021</v>
      </c>
      <c r="D728">
        <v>11</v>
      </c>
      <c r="E728">
        <v>47</v>
      </c>
      <c r="F728">
        <v>24</v>
      </c>
      <c r="G728">
        <v>1000</v>
      </c>
      <c r="H728">
        <v>24000</v>
      </c>
      <c r="I728">
        <v>15.32</v>
      </c>
      <c r="J728">
        <v>15320</v>
      </c>
      <c r="K728">
        <v>7723</v>
      </c>
      <c r="L728">
        <v>7528</v>
      </c>
      <c r="M728">
        <v>9</v>
      </c>
      <c r="N728">
        <v>8.68</v>
      </c>
      <c r="O728">
        <f>Zestaw_6[[#This Row],[Rzeczywista Ilosc Produkcji]]-Zestaw_6[[#This Row],[Ilosc Produktow Prawidlowych]]</f>
        <v>195</v>
      </c>
      <c r="P728">
        <f>Zestaw_6[[#This Row],[Czas Naprawy]]/(Zestaw_6[[#This Row],[Ilosc Awarii]]+1)</f>
        <v>0.86799999999999999</v>
      </c>
      <c r="Q728">
        <f>(Zestaw_6[[#This Row],[Nominalny Czas Pracy]]-Zestaw_6[[#This Row],[Czas Naprawy]])/(Zestaw_6[[#This Row],[Ilosc Awarii]]+1)</f>
        <v>1.532</v>
      </c>
      <c r="R728">
        <f>Zestaw_6[[#This Row],[MTTR]]+Zestaw_6[[#This Row],[MTTF]]</f>
        <v>2.4</v>
      </c>
      <c r="S728">
        <f>(Zestaw_6[[#This Row],[Nominalny Czas Pracy]]-Zestaw_6[[#This Row],[Czas Naprawy]])/Zestaw_6[[#This Row],[Nominalny Czas Pracy]]</f>
        <v>0.63833333333333331</v>
      </c>
      <c r="T728">
        <f>($AA$3*Zestaw_6[[#This Row],[Rzeczywista Ilosc Produkcji]])/(Zestaw_6[[#This Row],[Rzeczywisty Czas Pracy]]+1)</f>
        <v>0.47322303921568626</v>
      </c>
      <c r="U728">
        <f>(Zestaw_6[[#This Row],[Rzeczywista Ilosc Produkcji]]-Zestaw_6[[#This Row],[Ilość defektów]])/(Zestaw_6[[#This Row],[Rzeczywista Ilosc Produkcji]]+1)</f>
        <v>0.97462454686690836</v>
      </c>
      <c r="V728">
        <f>Zestaw_6[[#This Row],[D]]*Zestaw_6[[#This Row],[E]]*Zestaw_6[[#This Row],[J]]</f>
        <v>0.29440877438710683</v>
      </c>
    </row>
    <row r="729" spans="1:22" x14ac:dyDescent="0.25">
      <c r="A729" t="s">
        <v>14</v>
      </c>
      <c r="B729" s="1">
        <v>44523</v>
      </c>
      <c r="C729">
        <v>2021</v>
      </c>
      <c r="D729">
        <v>11</v>
      </c>
      <c r="E729">
        <v>47</v>
      </c>
      <c r="F729">
        <v>24</v>
      </c>
      <c r="G729">
        <v>1000</v>
      </c>
      <c r="H729">
        <v>24000</v>
      </c>
      <c r="I729">
        <v>0</v>
      </c>
      <c r="J729">
        <v>0</v>
      </c>
      <c r="K729">
        <v>0</v>
      </c>
      <c r="L729">
        <v>0</v>
      </c>
      <c r="M729">
        <v>24</v>
      </c>
      <c r="N729">
        <v>24</v>
      </c>
      <c r="O729">
        <f>Zestaw_6[[#This Row],[Rzeczywista Ilosc Produkcji]]-Zestaw_6[[#This Row],[Ilosc Produktow Prawidlowych]]</f>
        <v>0</v>
      </c>
      <c r="P729">
        <f>Zestaw_6[[#This Row],[Czas Naprawy]]/(Zestaw_6[[#This Row],[Ilosc Awarii]]+1)</f>
        <v>0.96</v>
      </c>
      <c r="Q729">
        <f>(Zestaw_6[[#This Row],[Nominalny Czas Pracy]]-Zestaw_6[[#This Row],[Czas Naprawy]])/(Zestaw_6[[#This Row],[Ilosc Awarii]]+1)</f>
        <v>0</v>
      </c>
      <c r="R729">
        <f>Zestaw_6[[#This Row],[MTTR]]+Zestaw_6[[#This Row],[MTTF]]</f>
        <v>0.96</v>
      </c>
      <c r="S729">
        <f>(Zestaw_6[[#This Row],[Nominalny Czas Pracy]]-Zestaw_6[[#This Row],[Czas Naprawy]])/Zestaw_6[[#This Row],[Nominalny Czas Pracy]]</f>
        <v>0</v>
      </c>
      <c r="T729">
        <f>($AA$3*Zestaw_6[[#This Row],[Rzeczywista Ilosc Produkcji]])/(Zestaw_6[[#This Row],[Rzeczywisty Czas Pracy]]+1)</f>
        <v>0</v>
      </c>
      <c r="U729">
        <f>(Zestaw_6[[#This Row],[Rzeczywista Ilosc Produkcji]]-Zestaw_6[[#This Row],[Ilość defektów]])/(Zestaw_6[[#This Row],[Rzeczywista Ilosc Produkcji]]+1)</f>
        <v>0</v>
      </c>
      <c r="V729">
        <f>Zestaw_6[[#This Row],[D]]*Zestaw_6[[#This Row],[E]]*Zestaw_6[[#This Row],[J]]</f>
        <v>0</v>
      </c>
    </row>
    <row r="730" spans="1:22" x14ac:dyDescent="0.25">
      <c r="A730" t="s">
        <v>14</v>
      </c>
      <c r="B730" s="1">
        <v>44524</v>
      </c>
      <c r="C730">
        <v>2021</v>
      </c>
      <c r="D730">
        <v>11</v>
      </c>
      <c r="E730">
        <v>47</v>
      </c>
      <c r="F730">
        <v>24</v>
      </c>
      <c r="G730">
        <v>1000</v>
      </c>
      <c r="H730">
        <v>24000</v>
      </c>
      <c r="I730">
        <v>12.46</v>
      </c>
      <c r="J730">
        <v>12458</v>
      </c>
      <c r="K730">
        <v>6089</v>
      </c>
      <c r="L730">
        <v>4925</v>
      </c>
      <c r="M730">
        <v>12</v>
      </c>
      <c r="N730">
        <v>11.54</v>
      </c>
      <c r="O730">
        <f>Zestaw_6[[#This Row],[Rzeczywista Ilosc Produkcji]]-Zestaw_6[[#This Row],[Ilosc Produktow Prawidlowych]]</f>
        <v>1164</v>
      </c>
      <c r="P730">
        <f>Zestaw_6[[#This Row],[Czas Naprawy]]/(Zestaw_6[[#This Row],[Ilosc Awarii]]+1)</f>
        <v>0.88769230769230767</v>
      </c>
      <c r="Q730">
        <f>(Zestaw_6[[#This Row],[Nominalny Czas Pracy]]-Zestaw_6[[#This Row],[Czas Naprawy]])/(Zestaw_6[[#This Row],[Ilosc Awarii]]+1)</f>
        <v>0.95846153846153848</v>
      </c>
      <c r="R730">
        <f>Zestaw_6[[#This Row],[MTTR]]+Zestaw_6[[#This Row],[MTTF]]</f>
        <v>1.8461538461538463</v>
      </c>
      <c r="S730">
        <f>(Zestaw_6[[#This Row],[Nominalny Czas Pracy]]-Zestaw_6[[#This Row],[Czas Naprawy]])/Zestaw_6[[#This Row],[Nominalny Czas Pracy]]</f>
        <v>0.51916666666666667</v>
      </c>
      <c r="T730">
        <f>($AA$3*Zestaw_6[[#This Row],[Rzeczywista Ilosc Produkcji]])/(Zestaw_6[[#This Row],[Rzeczywisty Czas Pracy]]+1)</f>
        <v>0.45237741456166419</v>
      </c>
      <c r="U730">
        <f>(Zestaw_6[[#This Row],[Rzeczywista Ilosc Produkcji]]-Zestaw_6[[#This Row],[Ilość defektów]])/(Zestaw_6[[#This Row],[Rzeczywista Ilosc Produkcji]]+1)</f>
        <v>0.80870279146141211</v>
      </c>
      <c r="V730">
        <f>Zestaw_6[[#This Row],[D]]*Zestaw_6[[#This Row],[E]]*Zestaw_6[[#This Row],[J]]</f>
        <v>0.18993135080243434</v>
      </c>
    </row>
    <row r="731" spans="1:22" x14ac:dyDescent="0.25">
      <c r="A731" t="s">
        <v>14</v>
      </c>
      <c r="B731" s="1">
        <v>44525</v>
      </c>
      <c r="C731">
        <v>2021</v>
      </c>
      <c r="D731">
        <v>11</v>
      </c>
      <c r="E731">
        <v>47</v>
      </c>
      <c r="F731">
        <v>24</v>
      </c>
      <c r="G731">
        <v>1000</v>
      </c>
      <c r="H731">
        <v>24000</v>
      </c>
      <c r="I731">
        <v>13.29</v>
      </c>
      <c r="J731">
        <v>13286</v>
      </c>
      <c r="K731">
        <v>10222</v>
      </c>
      <c r="L731">
        <v>9349</v>
      </c>
      <c r="M731">
        <v>10</v>
      </c>
      <c r="N731">
        <v>10.71</v>
      </c>
      <c r="O731">
        <f>Zestaw_6[[#This Row],[Rzeczywista Ilosc Produkcji]]-Zestaw_6[[#This Row],[Ilosc Produktow Prawidlowych]]</f>
        <v>873</v>
      </c>
      <c r="P731">
        <f>Zestaw_6[[#This Row],[Czas Naprawy]]/(Zestaw_6[[#This Row],[Ilosc Awarii]]+1)</f>
        <v>0.97363636363636374</v>
      </c>
      <c r="Q731">
        <f>(Zestaw_6[[#This Row],[Nominalny Czas Pracy]]-Zestaw_6[[#This Row],[Czas Naprawy]])/(Zestaw_6[[#This Row],[Ilosc Awarii]]+1)</f>
        <v>1.208181818181818</v>
      </c>
      <c r="R731">
        <f>Zestaw_6[[#This Row],[MTTR]]+Zestaw_6[[#This Row],[MTTF]]</f>
        <v>2.1818181818181817</v>
      </c>
      <c r="S731">
        <f>(Zestaw_6[[#This Row],[Nominalny Czas Pracy]]-Zestaw_6[[#This Row],[Czas Naprawy]])/Zestaw_6[[#This Row],[Nominalny Czas Pracy]]</f>
        <v>0.55374999999999996</v>
      </c>
      <c r="T731">
        <f>($AA$3*Zestaw_6[[#This Row],[Rzeczywista Ilosc Produkcji]])/(Zestaw_6[[#This Row],[Rzeczywisty Czas Pracy]]+1)</f>
        <v>0.71532540237928621</v>
      </c>
      <c r="U731">
        <f>(Zestaw_6[[#This Row],[Rzeczywista Ilosc Produkcji]]-Zestaw_6[[#This Row],[Ilość defektów]])/(Zestaw_6[[#This Row],[Rzeczywista Ilosc Produkcji]]+1)</f>
        <v>0.91450650493984154</v>
      </c>
      <c r="V731">
        <f>Zestaw_6[[#This Row],[D]]*Zestaw_6[[#This Row],[E]]*Zestaw_6[[#This Row],[J]]</f>
        <v>0.36224648999460385</v>
      </c>
    </row>
    <row r="732" spans="1:22" x14ac:dyDescent="0.25">
      <c r="A732" t="s">
        <v>14</v>
      </c>
      <c r="B732" s="1">
        <v>44526</v>
      </c>
      <c r="C732">
        <v>2021</v>
      </c>
      <c r="D732">
        <v>11</v>
      </c>
      <c r="E732">
        <v>47</v>
      </c>
      <c r="F732">
        <v>24</v>
      </c>
      <c r="G732">
        <v>1000</v>
      </c>
      <c r="H732">
        <v>24000</v>
      </c>
      <c r="I732">
        <v>11.41</v>
      </c>
      <c r="J732">
        <v>11407</v>
      </c>
      <c r="K732">
        <v>6715</v>
      </c>
      <c r="L732">
        <v>5693</v>
      </c>
      <c r="M732">
        <v>13</v>
      </c>
      <c r="N732">
        <v>12.59</v>
      </c>
      <c r="O732">
        <f>Zestaw_6[[#This Row],[Rzeczywista Ilosc Produkcji]]-Zestaw_6[[#This Row],[Ilosc Produktow Prawidlowych]]</f>
        <v>1022</v>
      </c>
      <c r="P732">
        <f>Zestaw_6[[#This Row],[Czas Naprawy]]/(Zestaw_6[[#This Row],[Ilosc Awarii]]+1)</f>
        <v>0.89928571428571424</v>
      </c>
      <c r="Q732">
        <f>(Zestaw_6[[#This Row],[Nominalny Czas Pracy]]-Zestaw_6[[#This Row],[Czas Naprawy]])/(Zestaw_6[[#This Row],[Ilosc Awarii]]+1)</f>
        <v>0.81500000000000006</v>
      </c>
      <c r="R732">
        <f>Zestaw_6[[#This Row],[MTTR]]+Zestaw_6[[#This Row],[MTTF]]</f>
        <v>1.7142857142857144</v>
      </c>
      <c r="S732">
        <f>(Zestaw_6[[#This Row],[Nominalny Czas Pracy]]-Zestaw_6[[#This Row],[Czas Naprawy]])/Zestaw_6[[#This Row],[Nominalny Czas Pracy]]</f>
        <v>0.47541666666666665</v>
      </c>
      <c r="T732">
        <f>($AA$3*Zestaw_6[[#This Row],[Rzeczywista Ilosc Produkcji]])/(Zestaw_6[[#This Row],[Rzeczywisty Czas Pracy]]+1)</f>
        <v>0.54109589041095885</v>
      </c>
      <c r="U732">
        <f>(Zestaw_6[[#This Row],[Rzeczywista Ilosc Produkcji]]-Zestaw_6[[#This Row],[Ilość defektów]])/(Zestaw_6[[#This Row],[Rzeczywista Ilosc Produkcji]]+1)</f>
        <v>0.84767718880285881</v>
      </c>
      <c r="V732">
        <f>Zestaw_6[[#This Row],[D]]*Zestaw_6[[#This Row],[E]]*Zestaw_6[[#This Row],[J]]</f>
        <v>0.21806156998145226</v>
      </c>
    </row>
    <row r="733" spans="1:22" x14ac:dyDescent="0.25">
      <c r="A733" t="s">
        <v>14</v>
      </c>
      <c r="B733" s="1">
        <v>44529</v>
      </c>
      <c r="C733">
        <v>2021</v>
      </c>
      <c r="D733">
        <v>11</v>
      </c>
      <c r="E733">
        <v>48</v>
      </c>
      <c r="F733">
        <v>24</v>
      </c>
      <c r="G733">
        <v>1000</v>
      </c>
      <c r="H733">
        <v>24000</v>
      </c>
      <c r="I733">
        <v>17.86</v>
      </c>
      <c r="J733">
        <v>17863</v>
      </c>
      <c r="K733">
        <v>7828</v>
      </c>
      <c r="L733">
        <v>7135</v>
      </c>
      <c r="M733">
        <v>7</v>
      </c>
      <c r="N733">
        <v>6.14</v>
      </c>
      <c r="O733">
        <f>Zestaw_6[[#This Row],[Rzeczywista Ilosc Produkcji]]-Zestaw_6[[#This Row],[Ilosc Produktow Prawidlowych]]</f>
        <v>693</v>
      </c>
      <c r="P733">
        <f>Zestaw_6[[#This Row],[Czas Naprawy]]/(Zestaw_6[[#This Row],[Ilosc Awarii]]+1)</f>
        <v>0.76749999999999996</v>
      </c>
      <c r="Q733">
        <f>(Zestaw_6[[#This Row],[Nominalny Czas Pracy]]-Zestaw_6[[#This Row],[Czas Naprawy]])/(Zestaw_6[[#This Row],[Ilosc Awarii]]+1)</f>
        <v>2.2324999999999999</v>
      </c>
      <c r="R733">
        <f>Zestaw_6[[#This Row],[MTTR]]+Zestaw_6[[#This Row],[MTTF]]</f>
        <v>3</v>
      </c>
      <c r="S733">
        <f>(Zestaw_6[[#This Row],[Nominalny Czas Pracy]]-Zestaw_6[[#This Row],[Czas Naprawy]])/Zestaw_6[[#This Row],[Nominalny Czas Pracy]]</f>
        <v>0.74416666666666664</v>
      </c>
      <c r="T733">
        <f>($AA$3*Zestaw_6[[#This Row],[Rzeczywista Ilosc Produkcji]])/(Zestaw_6[[#This Row],[Rzeczywisty Czas Pracy]]+1)</f>
        <v>0.41505832449628849</v>
      </c>
      <c r="U733">
        <f>(Zestaw_6[[#This Row],[Rzeczywista Ilosc Produkcji]]-Zestaw_6[[#This Row],[Ilość defektów]])/(Zestaw_6[[#This Row],[Rzeczywista Ilosc Produkcji]]+1)</f>
        <v>0.91135521778004858</v>
      </c>
      <c r="V733">
        <f>Zestaw_6[[#This Row],[D]]*Zestaw_6[[#This Row],[E]]*Zestaw_6[[#This Row],[J]]</f>
        <v>0.28149262812789516</v>
      </c>
    </row>
    <row r="734" spans="1:22" x14ac:dyDescent="0.25">
      <c r="A734" t="s">
        <v>14</v>
      </c>
      <c r="B734" s="1">
        <v>44530</v>
      </c>
      <c r="C734">
        <v>2021</v>
      </c>
      <c r="D734">
        <v>11</v>
      </c>
      <c r="E734">
        <v>48</v>
      </c>
      <c r="F734">
        <v>24</v>
      </c>
      <c r="G734">
        <v>1000</v>
      </c>
      <c r="H734">
        <v>24000</v>
      </c>
      <c r="I734">
        <v>11.88</v>
      </c>
      <c r="J734">
        <v>11878</v>
      </c>
      <c r="K734">
        <v>8042</v>
      </c>
      <c r="L734">
        <v>7154</v>
      </c>
      <c r="M734">
        <v>12</v>
      </c>
      <c r="N734">
        <v>12.12</v>
      </c>
      <c r="O734">
        <f>Zestaw_6[[#This Row],[Rzeczywista Ilosc Produkcji]]-Zestaw_6[[#This Row],[Ilosc Produktow Prawidlowych]]</f>
        <v>888</v>
      </c>
      <c r="P734">
        <f>Zestaw_6[[#This Row],[Czas Naprawy]]/(Zestaw_6[[#This Row],[Ilosc Awarii]]+1)</f>
        <v>0.93230769230769228</v>
      </c>
      <c r="Q734">
        <f>(Zestaw_6[[#This Row],[Nominalny Czas Pracy]]-Zestaw_6[[#This Row],[Czas Naprawy]])/(Zestaw_6[[#This Row],[Ilosc Awarii]]+1)</f>
        <v>0.91384615384615386</v>
      </c>
      <c r="R734">
        <f>Zestaw_6[[#This Row],[MTTR]]+Zestaw_6[[#This Row],[MTTF]]</f>
        <v>1.8461538461538463</v>
      </c>
      <c r="S734">
        <f>(Zestaw_6[[#This Row],[Nominalny Czas Pracy]]-Zestaw_6[[#This Row],[Czas Naprawy]])/Zestaw_6[[#This Row],[Nominalny Czas Pracy]]</f>
        <v>0.49500000000000005</v>
      </c>
      <c r="T734">
        <f>($AA$3*Zestaw_6[[#This Row],[Rzeczywista Ilosc Produkcji]])/(Zestaw_6[[#This Row],[Rzeczywisty Czas Pracy]]+1)</f>
        <v>0.62437888198757763</v>
      </c>
      <c r="U734">
        <f>(Zestaw_6[[#This Row],[Rzeczywista Ilosc Produkcji]]-Zestaw_6[[#This Row],[Ilość defektów]])/(Zestaw_6[[#This Row],[Rzeczywista Ilosc Produkcji]]+1)</f>
        <v>0.88946910356832032</v>
      </c>
      <c r="V734">
        <f>Zestaw_6[[#This Row],[D]]*Zestaw_6[[#This Row],[E]]*Zestaw_6[[#This Row],[J]]</f>
        <v>0.274906033601998</v>
      </c>
    </row>
    <row r="735" spans="1:22" x14ac:dyDescent="0.25">
      <c r="A735" t="s">
        <v>14</v>
      </c>
      <c r="B735" s="1">
        <v>44531</v>
      </c>
      <c r="C735">
        <v>2021</v>
      </c>
      <c r="D735">
        <v>12</v>
      </c>
      <c r="E735">
        <v>48</v>
      </c>
      <c r="F735">
        <v>24</v>
      </c>
      <c r="G735">
        <v>1000</v>
      </c>
      <c r="H735">
        <v>24000</v>
      </c>
      <c r="I735">
        <v>12.95</v>
      </c>
      <c r="J735">
        <v>12950</v>
      </c>
      <c r="K735">
        <v>10114</v>
      </c>
      <c r="L735">
        <v>9652</v>
      </c>
      <c r="M735">
        <v>11</v>
      </c>
      <c r="N735">
        <v>11.05</v>
      </c>
      <c r="O735">
        <f>Zestaw_6[[#This Row],[Rzeczywista Ilosc Produkcji]]-Zestaw_6[[#This Row],[Ilosc Produktow Prawidlowych]]</f>
        <v>462</v>
      </c>
      <c r="P735">
        <f>Zestaw_6[[#This Row],[Czas Naprawy]]/(Zestaw_6[[#This Row],[Ilosc Awarii]]+1)</f>
        <v>0.92083333333333339</v>
      </c>
      <c r="Q735">
        <f>(Zestaw_6[[#This Row],[Nominalny Czas Pracy]]-Zestaw_6[[#This Row],[Czas Naprawy]])/(Zestaw_6[[#This Row],[Ilosc Awarii]]+1)</f>
        <v>1.0791666666666666</v>
      </c>
      <c r="R735">
        <f>Zestaw_6[[#This Row],[MTTR]]+Zestaw_6[[#This Row],[MTTF]]</f>
        <v>2</v>
      </c>
      <c r="S735">
        <f>(Zestaw_6[[#This Row],[Nominalny Czas Pracy]]-Zestaw_6[[#This Row],[Czas Naprawy]])/Zestaw_6[[#This Row],[Nominalny Czas Pracy]]</f>
        <v>0.5395833333333333</v>
      </c>
      <c r="T735">
        <f>($AA$3*Zestaw_6[[#This Row],[Rzeczywista Ilosc Produkcji]])/(Zestaw_6[[#This Row],[Rzeczywisty Czas Pracy]]+1)</f>
        <v>0.72501792114695351</v>
      </c>
      <c r="U735">
        <f>(Zestaw_6[[#This Row],[Rzeczywista Ilosc Produkcji]]-Zestaw_6[[#This Row],[Ilość defektów]])/(Zestaw_6[[#This Row],[Rzeczywista Ilosc Produkcji]]+1)</f>
        <v>0.95422639644092933</v>
      </c>
      <c r="V735">
        <f>Zestaw_6[[#This Row],[D]]*Zestaw_6[[#This Row],[E]]*Zestaw_6[[#This Row],[J]]</f>
        <v>0.3733006056396837</v>
      </c>
    </row>
    <row r="736" spans="1:22" x14ac:dyDescent="0.25">
      <c r="A736" t="s">
        <v>14</v>
      </c>
      <c r="B736" s="1">
        <v>44532</v>
      </c>
      <c r="C736">
        <v>2021</v>
      </c>
      <c r="D736">
        <v>12</v>
      </c>
      <c r="E736">
        <v>48</v>
      </c>
      <c r="F736">
        <v>24</v>
      </c>
      <c r="G736">
        <v>1000</v>
      </c>
      <c r="H736">
        <v>24000</v>
      </c>
      <c r="I736">
        <v>15.11</v>
      </c>
      <c r="J736">
        <v>15108</v>
      </c>
      <c r="K736">
        <v>7051</v>
      </c>
      <c r="L736">
        <v>7051</v>
      </c>
      <c r="M736">
        <v>9</v>
      </c>
      <c r="N736">
        <v>8.89</v>
      </c>
      <c r="O736">
        <f>Zestaw_6[[#This Row],[Rzeczywista Ilosc Produkcji]]-Zestaw_6[[#This Row],[Ilosc Produktow Prawidlowych]]</f>
        <v>0</v>
      </c>
      <c r="P736">
        <f>Zestaw_6[[#This Row],[Czas Naprawy]]/(Zestaw_6[[#This Row],[Ilosc Awarii]]+1)</f>
        <v>0.88900000000000001</v>
      </c>
      <c r="Q736">
        <f>(Zestaw_6[[#This Row],[Nominalny Czas Pracy]]-Zestaw_6[[#This Row],[Czas Naprawy]])/(Zestaw_6[[#This Row],[Ilosc Awarii]]+1)</f>
        <v>1.5109999999999999</v>
      </c>
      <c r="R736">
        <f>Zestaw_6[[#This Row],[MTTR]]+Zestaw_6[[#This Row],[MTTF]]</f>
        <v>2.4</v>
      </c>
      <c r="S736">
        <f>(Zestaw_6[[#This Row],[Nominalny Czas Pracy]]-Zestaw_6[[#This Row],[Czas Naprawy]])/Zestaw_6[[#This Row],[Nominalny Czas Pracy]]</f>
        <v>0.62958333333333327</v>
      </c>
      <c r="T736">
        <f>($AA$3*Zestaw_6[[#This Row],[Rzeczywista Ilosc Produkcji]])/(Zestaw_6[[#This Row],[Rzeczywisty Czas Pracy]]+1)</f>
        <v>0.43767846058348853</v>
      </c>
      <c r="U736">
        <f>(Zestaw_6[[#This Row],[Rzeczywista Ilosc Produkcji]]-Zestaw_6[[#This Row],[Ilość defektów]])/(Zestaw_6[[#This Row],[Rzeczywista Ilosc Produkcji]]+1)</f>
        <v>0.99985819625638117</v>
      </c>
      <c r="V736">
        <f>Zestaw_6[[#This Row],[D]]*Zestaw_6[[#This Row],[E]]*Zestaw_6[[#This Row],[J]]</f>
        <v>0.27551598940268612</v>
      </c>
    </row>
    <row r="737" spans="1:22" x14ac:dyDescent="0.25">
      <c r="A737" t="s">
        <v>14</v>
      </c>
      <c r="B737" s="1">
        <v>44533</v>
      </c>
      <c r="C737">
        <v>2021</v>
      </c>
      <c r="D737">
        <v>12</v>
      </c>
      <c r="E737">
        <v>48</v>
      </c>
      <c r="F737">
        <v>24</v>
      </c>
      <c r="G737">
        <v>1000</v>
      </c>
      <c r="H737">
        <v>24000</v>
      </c>
      <c r="I737">
        <v>12.57</v>
      </c>
      <c r="J737">
        <v>12567</v>
      </c>
      <c r="K737">
        <v>12567</v>
      </c>
      <c r="L737">
        <v>11460</v>
      </c>
      <c r="M737">
        <v>12</v>
      </c>
      <c r="N737">
        <v>11.43</v>
      </c>
      <c r="O737">
        <f>Zestaw_6[[#This Row],[Rzeczywista Ilosc Produkcji]]-Zestaw_6[[#This Row],[Ilosc Produktow Prawidlowych]]</f>
        <v>1107</v>
      </c>
      <c r="P737">
        <f>Zestaw_6[[#This Row],[Czas Naprawy]]/(Zestaw_6[[#This Row],[Ilosc Awarii]]+1)</f>
        <v>0.87923076923076926</v>
      </c>
      <c r="Q737">
        <f>(Zestaw_6[[#This Row],[Nominalny Czas Pracy]]-Zestaw_6[[#This Row],[Czas Naprawy]])/(Zestaw_6[[#This Row],[Ilosc Awarii]]+1)</f>
        <v>0.966923076923077</v>
      </c>
      <c r="R737">
        <f>Zestaw_6[[#This Row],[MTTR]]+Zestaw_6[[#This Row],[MTTF]]</f>
        <v>1.8461538461538463</v>
      </c>
      <c r="S737">
        <f>(Zestaw_6[[#This Row],[Nominalny Czas Pracy]]-Zestaw_6[[#This Row],[Czas Naprawy]])/Zestaw_6[[#This Row],[Nominalny Czas Pracy]]</f>
        <v>0.52375000000000005</v>
      </c>
      <c r="T737">
        <f>($AA$3*Zestaw_6[[#This Row],[Rzeczywista Ilosc Produkcji]])/(Zestaw_6[[#This Row],[Rzeczywisty Czas Pracy]]+1)</f>
        <v>0.92608695652173911</v>
      </c>
      <c r="U737">
        <f>(Zestaw_6[[#This Row],[Rzeczywista Ilosc Produkcji]]-Zestaw_6[[#This Row],[Ilość defektów]])/(Zestaw_6[[#This Row],[Rzeczywista Ilosc Produkcji]]+1)</f>
        <v>0.91183959261616809</v>
      </c>
      <c r="V737">
        <f>Zestaw_6[[#This Row],[D]]*Zestaw_6[[#This Row],[E]]*Zestaw_6[[#This Row],[J]]</f>
        <v>0.44227689196856063</v>
      </c>
    </row>
    <row r="738" spans="1:22" x14ac:dyDescent="0.25">
      <c r="A738" t="s">
        <v>14</v>
      </c>
      <c r="B738" s="1">
        <v>44536</v>
      </c>
      <c r="C738">
        <v>2021</v>
      </c>
      <c r="D738">
        <v>12</v>
      </c>
      <c r="E738">
        <v>49</v>
      </c>
      <c r="F738">
        <v>24</v>
      </c>
      <c r="G738">
        <v>1000</v>
      </c>
      <c r="H738">
        <v>24000</v>
      </c>
      <c r="I738">
        <v>13.9</v>
      </c>
      <c r="J738">
        <v>13903</v>
      </c>
      <c r="K738">
        <v>13903</v>
      </c>
      <c r="L738">
        <v>13795</v>
      </c>
      <c r="M738">
        <v>10</v>
      </c>
      <c r="N738">
        <v>10.1</v>
      </c>
      <c r="O738">
        <f>Zestaw_6[[#This Row],[Rzeczywista Ilosc Produkcji]]-Zestaw_6[[#This Row],[Ilosc Produktow Prawidlowych]]</f>
        <v>108</v>
      </c>
      <c r="P738">
        <f>Zestaw_6[[#This Row],[Czas Naprawy]]/(Zestaw_6[[#This Row],[Ilosc Awarii]]+1)</f>
        <v>0.9181818181818181</v>
      </c>
      <c r="Q738">
        <f>(Zestaw_6[[#This Row],[Nominalny Czas Pracy]]-Zestaw_6[[#This Row],[Czas Naprawy]])/(Zestaw_6[[#This Row],[Ilosc Awarii]]+1)</f>
        <v>1.2636363636363637</v>
      </c>
      <c r="R738">
        <f>Zestaw_6[[#This Row],[MTTR]]+Zestaw_6[[#This Row],[MTTF]]</f>
        <v>2.1818181818181817</v>
      </c>
      <c r="S738">
        <f>(Zestaw_6[[#This Row],[Nominalny Czas Pracy]]-Zestaw_6[[#This Row],[Czas Naprawy]])/Zestaw_6[[#This Row],[Nominalny Czas Pracy]]</f>
        <v>0.57916666666666672</v>
      </c>
      <c r="T738">
        <f>($AA$3*Zestaw_6[[#This Row],[Rzeczywista Ilosc Produkcji]])/(Zestaw_6[[#This Row],[Rzeczywisty Czas Pracy]]+1)</f>
        <v>0.93308724832214762</v>
      </c>
      <c r="U738">
        <f>(Zestaw_6[[#This Row],[Rzeczywista Ilosc Produkcji]]-Zestaw_6[[#This Row],[Ilość defektów]])/(Zestaw_6[[#This Row],[Rzeczywista Ilosc Produkcji]]+1)</f>
        <v>0.99216052934407362</v>
      </c>
      <c r="V738">
        <f>Zestaw_6[[#This Row],[D]]*Zestaw_6[[#This Row],[E]]*Zestaw_6[[#This Row],[J]]</f>
        <v>0.53617647921879796</v>
      </c>
    </row>
    <row r="739" spans="1:22" x14ac:dyDescent="0.25">
      <c r="A739" t="s">
        <v>14</v>
      </c>
      <c r="B739" s="1">
        <v>44537</v>
      </c>
      <c r="C739">
        <v>2021</v>
      </c>
      <c r="D739">
        <v>12</v>
      </c>
      <c r="E739">
        <v>49</v>
      </c>
      <c r="F739">
        <v>24</v>
      </c>
      <c r="G739">
        <v>1000</v>
      </c>
      <c r="H739">
        <v>24000</v>
      </c>
      <c r="I739">
        <v>0</v>
      </c>
      <c r="J739">
        <v>0</v>
      </c>
      <c r="K739">
        <v>0</v>
      </c>
      <c r="L739">
        <v>0</v>
      </c>
      <c r="M739">
        <v>24</v>
      </c>
      <c r="N739">
        <v>24</v>
      </c>
      <c r="O739">
        <f>Zestaw_6[[#This Row],[Rzeczywista Ilosc Produkcji]]-Zestaw_6[[#This Row],[Ilosc Produktow Prawidlowych]]</f>
        <v>0</v>
      </c>
      <c r="P739">
        <f>Zestaw_6[[#This Row],[Czas Naprawy]]/(Zestaw_6[[#This Row],[Ilosc Awarii]]+1)</f>
        <v>0.96</v>
      </c>
      <c r="Q739">
        <f>(Zestaw_6[[#This Row],[Nominalny Czas Pracy]]-Zestaw_6[[#This Row],[Czas Naprawy]])/(Zestaw_6[[#This Row],[Ilosc Awarii]]+1)</f>
        <v>0</v>
      </c>
      <c r="R739">
        <f>Zestaw_6[[#This Row],[MTTR]]+Zestaw_6[[#This Row],[MTTF]]</f>
        <v>0.96</v>
      </c>
      <c r="S739">
        <f>(Zestaw_6[[#This Row],[Nominalny Czas Pracy]]-Zestaw_6[[#This Row],[Czas Naprawy]])/Zestaw_6[[#This Row],[Nominalny Czas Pracy]]</f>
        <v>0</v>
      </c>
      <c r="T739">
        <f>($AA$3*Zestaw_6[[#This Row],[Rzeczywista Ilosc Produkcji]])/(Zestaw_6[[#This Row],[Rzeczywisty Czas Pracy]]+1)</f>
        <v>0</v>
      </c>
      <c r="U739">
        <f>(Zestaw_6[[#This Row],[Rzeczywista Ilosc Produkcji]]-Zestaw_6[[#This Row],[Ilość defektów]])/(Zestaw_6[[#This Row],[Rzeczywista Ilosc Produkcji]]+1)</f>
        <v>0</v>
      </c>
      <c r="V739">
        <f>Zestaw_6[[#This Row],[D]]*Zestaw_6[[#This Row],[E]]*Zestaw_6[[#This Row],[J]]</f>
        <v>0</v>
      </c>
    </row>
    <row r="740" spans="1:22" x14ac:dyDescent="0.25">
      <c r="A740" t="s">
        <v>14</v>
      </c>
      <c r="B740" s="1">
        <v>44538</v>
      </c>
      <c r="C740">
        <v>2021</v>
      </c>
      <c r="D740">
        <v>12</v>
      </c>
      <c r="E740">
        <v>49</v>
      </c>
      <c r="F740">
        <v>24</v>
      </c>
      <c r="G740">
        <v>1000</v>
      </c>
      <c r="H740">
        <v>24000</v>
      </c>
      <c r="I740">
        <v>24</v>
      </c>
      <c r="J740">
        <v>24000</v>
      </c>
      <c r="K740">
        <v>13339</v>
      </c>
      <c r="L740">
        <v>10696</v>
      </c>
      <c r="M740">
        <v>0</v>
      </c>
      <c r="N740">
        <v>0</v>
      </c>
      <c r="O740">
        <f>Zestaw_6[[#This Row],[Rzeczywista Ilosc Produkcji]]-Zestaw_6[[#This Row],[Ilosc Produktow Prawidlowych]]</f>
        <v>2643</v>
      </c>
      <c r="P740">
        <f>Zestaw_6[[#This Row],[Czas Naprawy]]/(Zestaw_6[[#This Row],[Ilosc Awarii]]+1)</f>
        <v>0</v>
      </c>
      <c r="Q740">
        <f>(Zestaw_6[[#This Row],[Nominalny Czas Pracy]]-Zestaw_6[[#This Row],[Czas Naprawy]])/(Zestaw_6[[#This Row],[Ilosc Awarii]]+1)</f>
        <v>24</v>
      </c>
      <c r="R740">
        <f>Zestaw_6[[#This Row],[MTTR]]+Zestaw_6[[#This Row],[MTTF]]</f>
        <v>24</v>
      </c>
      <c r="S740">
        <f>(Zestaw_6[[#This Row],[Nominalny Czas Pracy]]-Zestaw_6[[#This Row],[Czas Naprawy]])/Zestaw_6[[#This Row],[Nominalny Czas Pracy]]</f>
        <v>1</v>
      </c>
      <c r="T740">
        <f>($AA$3*Zestaw_6[[#This Row],[Rzeczywista Ilosc Produkcji]])/(Zestaw_6[[#This Row],[Rzeczywisty Czas Pracy]]+1)</f>
        <v>0.53356000000000003</v>
      </c>
      <c r="U740">
        <f>(Zestaw_6[[#This Row],[Rzeczywista Ilosc Produkcji]]-Zestaw_6[[#This Row],[Ilość defektów]])/(Zestaw_6[[#This Row],[Rzeczywista Ilosc Produkcji]]+1)</f>
        <v>0.80179910044977509</v>
      </c>
      <c r="V740">
        <f>Zestaw_6[[#This Row],[D]]*Zestaw_6[[#This Row],[E]]*Zestaw_6[[#This Row],[J]]</f>
        <v>0.427807928035982</v>
      </c>
    </row>
    <row r="741" spans="1:22" x14ac:dyDescent="0.25">
      <c r="A741" t="s">
        <v>14</v>
      </c>
      <c r="B741" s="1">
        <v>44539</v>
      </c>
      <c r="C741">
        <v>2021</v>
      </c>
      <c r="D741">
        <v>12</v>
      </c>
      <c r="E741">
        <v>49</v>
      </c>
      <c r="F741">
        <v>24</v>
      </c>
      <c r="G741">
        <v>1000</v>
      </c>
      <c r="H741">
        <v>24000</v>
      </c>
      <c r="I741">
        <v>15.04</v>
      </c>
      <c r="J741">
        <v>15039</v>
      </c>
      <c r="K741">
        <v>9918</v>
      </c>
      <c r="L741">
        <v>9629</v>
      </c>
      <c r="M741">
        <v>9</v>
      </c>
      <c r="N741">
        <v>8.9600000000000009</v>
      </c>
      <c r="O741">
        <f>Zestaw_6[[#This Row],[Rzeczywista Ilosc Produkcji]]-Zestaw_6[[#This Row],[Ilosc Produktow Prawidlowych]]</f>
        <v>289</v>
      </c>
      <c r="P741">
        <f>Zestaw_6[[#This Row],[Czas Naprawy]]/(Zestaw_6[[#This Row],[Ilosc Awarii]]+1)</f>
        <v>0.89600000000000013</v>
      </c>
      <c r="Q741">
        <f>(Zestaw_6[[#This Row],[Nominalny Czas Pracy]]-Zestaw_6[[#This Row],[Czas Naprawy]])/(Zestaw_6[[#This Row],[Ilosc Awarii]]+1)</f>
        <v>1.504</v>
      </c>
      <c r="R741">
        <f>Zestaw_6[[#This Row],[MTTR]]+Zestaw_6[[#This Row],[MTTF]]</f>
        <v>2.4000000000000004</v>
      </c>
      <c r="S741">
        <f>(Zestaw_6[[#This Row],[Nominalny Czas Pracy]]-Zestaw_6[[#This Row],[Czas Naprawy]])/Zestaw_6[[#This Row],[Nominalny Czas Pracy]]</f>
        <v>0.62666666666666659</v>
      </c>
      <c r="T741">
        <f>($AA$3*Zestaw_6[[#This Row],[Rzeczywista Ilosc Produkcji]])/(Zestaw_6[[#This Row],[Rzeczywisty Czas Pracy]]+1)</f>
        <v>0.61832917705735668</v>
      </c>
      <c r="U741">
        <f>(Zestaw_6[[#This Row],[Rzeczywista Ilosc Produkcji]]-Zestaw_6[[#This Row],[Ilość defektów]])/(Zestaw_6[[#This Row],[Rzeczywista Ilosc Produkcji]]+1)</f>
        <v>0.9707631817723561</v>
      </c>
      <c r="V741">
        <f>Zestaw_6[[#This Row],[D]]*Zestaw_6[[#This Row],[E]]*Zestaw_6[[#This Row],[J]]</f>
        <v>0.37615741822980603</v>
      </c>
    </row>
    <row r="742" spans="1:22" x14ac:dyDescent="0.25">
      <c r="A742" t="s">
        <v>14</v>
      </c>
      <c r="B742" s="1">
        <v>44540</v>
      </c>
      <c r="C742">
        <v>2021</v>
      </c>
      <c r="D742">
        <v>12</v>
      </c>
      <c r="E742">
        <v>49</v>
      </c>
      <c r="F742">
        <v>24</v>
      </c>
      <c r="G742">
        <v>1000</v>
      </c>
      <c r="H742">
        <v>24000</v>
      </c>
      <c r="I742">
        <v>14.17</v>
      </c>
      <c r="J742">
        <v>14169</v>
      </c>
      <c r="K742">
        <v>7094</v>
      </c>
      <c r="L742">
        <v>6950</v>
      </c>
      <c r="M742">
        <v>10</v>
      </c>
      <c r="N742">
        <v>9.83</v>
      </c>
      <c r="O742">
        <f>Zestaw_6[[#This Row],[Rzeczywista Ilosc Produkcji]]-Zestaw_6[[#This Row],[Ilosc Produktow Prawidlowych]]</f>
        <v>144</v>
      </c>
      <c r="P742">
        <f>Zestaw_6[[#This Row],[Czas Naprawy]]/(Zestaw_6[[#This Row],[Ilosc Awarii]]+1)</f>
        <v>0.89363636363636367</v>
      </c>
      <c r="Q742">
        <f>(Zestaw_6[[#This Row],[Nominalny Czas Pracy]]-Zestaw_6[[#This Row],[Czas Naprawy]])/(Zestaw_6[[#This Row],[Ilosc Awarii]]+1)</f>
        <v>1.2881818181818181</v>
      </c>
      <c r="R742">
        <f>Zestaw_6[[#This Row],[MTTR]]+Zestaw_6[[#This Row],[MTTF]]</f>
        <v>2.1818181818181817</v>
      </c>
      <c r="S742">
        <f>(Zestaw_6[[#This Row],[Nominalny Czas Pracy]]-Zestaw_6[[#This Row],[Czas Naprawy]])/Zestaw_6[[#This Row],[Nominalny Czas Pracy]]</f>
        <v>0.5904166666666667</v>
      </c>
      <c r="T742">
        <f>($AA$3*Zestaw_6[[#This Row],[Rzeczywista Ilosc Produkcji]])/(Zestaw_6[[#This Row],[Rzeczywisty Czas Pracy]]+1)</f>
        <v>0.46763348714568231</v>
      </c>
      <c r="U742">
        <f>(Zestaw_6[[#This Row],[Rzeczywista Ilosc Produkcji]]-Zestaw_6[[#This Row],[Ilość defektów]])/(Zestaw_6[[#This Row],[Rzeczywista Ilosc Produkcji]]+1)</f>
        <v>0.97956307258632835</v>
      </c>
      <c r="V742">
        <f>Zestaw_6[[#This Row],[D]]*Zestaw_6[[#This Row],[E]]*Zestaw_6[[#This Row],[J]]</f>
        <v>0.27045599755894711</v>
      </c>
    </row>
    <row r="743" spans="1:22" x14ac:dyDescent="0.25">
      <c r="A743" t="s">
        <v>14</v>
      </c>
      <c r="B743" s="1">
        <v>44543</v>
      </c>
      <c r="C743">
        <v>2021</v>
      </c>
      <c r="D743">
        <v>12</v>
      </c>
      <c r="E743">
        <v>50</v>
      </c>
      <c r="F743">
        <v>24</v>
      </c>
      <c r="G743">
        <v>1000</v>
      </c>
      <c r="H743">
        <v>24000</v>
      </c>
      <c r="I743">
        <v>0</v>
      </c>
      <c r="J743">
        <v>0</v>
      </c>
      <c r="K743">
        <v>0</v>
      </c>
      <c r="L743">
        <v>0</v>
      </c>
      <c r="M743">
        <v>23</v>
      </c>
      <c r="N743">
        <v>24</v>
      </c>
      <c r="O743">
        <f>Zestaw_6[[#This Row],[Rzeczywista Ilosc Produkcji]]-Zestaw_6[[#This Row],[Ilosc Produktow Prawidlowych]]</f>
        <v>0</v>
      </c>
      <c r="P743">
        <f>Zestaw_6[[#This Row],[Czas Naprawy]]/(Zestaw_6[[#This Row],[Ilosc Awarii]]+1)</f>
        <v>1</v>
      </c>
      <c r="Q743">
        <f>(Zestaw_6[[#This Row],[Nominalny Czas Pracy]]-Zestaw_6[[#This Row],[Czas Naprawy]])/(Zestaw_6[[#This Row],[Ilosc Awarii]]+1)</f>
        <v>0</v>
      </c>
      <c r="R743">
        <f>Zestaw_6[[#This Row],[MTTR]]+Zestaw_6[[#This Row],[MTTF]]</f>
        <v>1</v>
      </c>
      <c r="S743">
        <f>(Zestaw_6[[#This Row],[Nominalny Czas Pracy]]-Zestaw_6[[#This Row],[Czas Naprawy]])/Zestaw_6[[#This Row],[Nominalny Czas Pracy]]</f>
        <v>0</v>
      </c>
      <c r="T743">
        <f>($AA$3*Zestaw_6[[#This Row],[Rzeczywista Ilosc Produkcji]])/(Zestaw_6[[#This Row],[Rzeczywisty Czas Pracy]]+1)</f>
        <v>0</v>
      </c>
      <c r="U743">
        <f>(Zestaw_6[[#This Row],[Rzeczywista Ilosc Produkcji]]-Zestaw_6[[#This Row],[Ilość defektów]])/(Zestaw_6[[#This Row],[Rzeczywista Ilosc Produkcji]]+1)</f>
        <v>0</v>
      </c>
      <c r="V743">
        <f>Zestaw_6[[#This Row],[D]]*Zestaw_6[[#This Row],[E]]*Zestaw_6[[#This Row],[J]]</f>
        <v>0</v>
      </c>
    </row>
    <row r="744" spans="1:22" x14ac:dyDescent="0.25">
      <c r="A744" t="s">
        <v>14</v>
      </c>
      <c r="B744" s="1">
        <v>44544</v>
      </c>
      <c r="C744">
        <v>2021</v>
      </c>
      <c r="D744">
        <v>12</v>
      </c>
      <c r="E744">
        <v>50</v>
      </c>
      <c r="F744">
        <v>24</v>
      </c>
      <c r="G744">
        <v>1000</v>
      </c>
      <c r="H744">
        <v>24000</v>
      </c>
      <c r="I744">
        <v>12.5</v>
      </c>
      <c r="J744">
        <v>12504</v>
      </c>
      <c r="K744">
        <v>6550</v>
      </c>
      <c r="L744">
        <v>6012</v>
      </c>
      <c r="M744">
        <v>11</v>
      </c>
      <c r="N744">
        <v>11.5</v>
      </c>
      <c r="O744">
        <f>Zestaw_6[[#This Row],[Rzeczywista Ilosc Produkcji]]-Zestaw_6[[#This Row],[Ilosc Produktow Prawidlowych]]</f>
        <v>538</v>
      </c>
      <c r="P744">
        <f>Zestaw_6[[#This Row],[Czas Naprawy]]/(Zestaw_6[[#This Row],[Ilosc Awarii]]+1)</f>
        <v>0.95833333333333337</v>
      </c>
      <c r="Q744">
        <f>(Zestaw_6[[#This Row],[Nominalny Czas Pracy]]-Zestaw_6[[#This Row],[Czas Naprawy]])/(Zestaw_6[[#This Row],[Ilosc Awarii]]+1)</f>
        <v>1.0416666666666667</v>
      </c>
      <c r="R744">
        <f>Zestaw_6[[#This Row],[MTTR]]+Zestaw_6[[#This Row],[MTTF]]</f>
        <v>2</v>
      </c>
      <c r="S744">
        <f>(Zestaw_6[[#This Row],[Nominalny Czas Pracy]]-Zestaw_6[[#This Row],[Czas Naprawy]])/Zestaw_6[[#This Row],[Nominalny Czas Pracy]]</f>
        <v>0.52083333333333337</v>
      </c>
      <c r="T744">
        <f>($AA$3*Zestaw_6[[#This Row],[Rzeczywista Ilosc Produkcji]])/(Zestaw_6[[#This Row],[Rzeczywisty Czas Pracy]]+1)</f>
        <v>0.48518518518518516</v>
      </c>
      <c r="U744">
        <f>(Zestaw_6[[#This Row],[Rzeczywista Ilosc Produkcji]]-Zestaw_6[[#This Row],[Ilość defektów]])/(Zestaw_6[[#This Row],[Rzeczywista Ilosc Produkcji]]+1)</f>
        <v>0.91772248511677601</v>
      </c>
      <c r="V744">
        <f>Zestaw_6[[#This Row],[D]]*Zestaw_6[[#This Row],[E]]*Zestaw_6[[#This Row],[J]]</f>
        <v>0.23190903848437047</v>
      </c>
    </row>
    <row r="745" spans="1:22" x14ac:dyDescent="0.25">
      <c r="A745" t="s">
        <v>14</v>
      </c>
      <c r="B745" s="1">
        <v>44545</v>
      </c>
      <c r="C745">
        <v>2021</v>
      </c>
      <c r="D745">
        <v>12</v>
      </c>
      <c r="E745">
        <v>50</v>
      </c>
      <c r="F745">
        <v>24</v>
      </c>
      <c r="G745">
        <v>1000</v>
      </c>
      <c r="H745">
        <v>24000</v>
      </c>
      <c r="I745">
        <v>16.09</v>
      </c>
      <c r="J745">
        <v>16093</v>
      </c>
      <c r="K745">
        <v>16093</v>
      </c>
      <c r="L745">
        <v>16093</v>
      </c>
      <c r="M745">
        <v>8</v>
      </c>
      <c r="N745">
        <v>7.91</v>
      </c>
      <c r="O745">
        <f>Zestaw_6[[#This Row],[Rzeczywista Ilosc Produkcji]]-Zestaw_6[[#This Row],[Ilosc Produktow Prawidlowych]]</f>
        <v>0</v>
      </c>
      <c r="P745">
        <f>Zestaw_6[[#This Row],[Czas Naprawy]]/(Zestaw_6[[#This Row],[Ilosc Awarii]]+1)</f>
        <v>0.87888888888888894</v>
      </c>
      <c r="Q745">
        <f>(Zestaw_6[[#This Row],[Nominalny Czas Pracy]]-Zestaw_6[[#This Row],[Czas Naprawy]])/(Zestaw_6[[#This Row],[Ilosc Awarii]]+1)</f>
        <v>1.7877777777777777</v>
      </c>
      <c r="R745">
        <f>Zestaw_6[[#This Row],[MTTR]]+Zestaw_6[[#This Row],[MTTF]]</f>
        <v>2.6666666666666665</v>
      </c>
      <c r="S745">
        <f>(Zestaw_6[[#This Row],[Nominalny Czas Pracy]]-Zestaw_6[[#This Row],[Czas Naprawy]])/Zestaw_6[[#This Row],[Nominalny Czas Pracy]]</f>
        <v>0.67041666666666666</v>
      </c>
      <c r="T745">
        <f>($AA$3*Zestaw_6[[#This Row],[Rzeczywista Ilosc Produkcji]])/(Zestaw_6[[#This Row],[Rzeczywisty Czas Pracy]]+1)</f>
        <v>0.94166179052077237</v>
      </c>
      <c r="U745">
        <f>(Zestaw_6[[#This Row],[Rzeczywista Ilosc Produkcji]]-Zestaw_6[[#This Row],[Ilość defektów]])/(Zestaw_6[[#This Row],[Rzeczywista Ilosc Produkcji]]+1)</f>
        <v>0.99993786504287308</v>
      </c>
      <c r="V745">
        <f>Zestaw_6[[#This Row],[D]]*Zestaw_6[[#This Row],[E]]*Zestaw_6[[#This Row],[J]]</f>
        <v>0.63126653257204857</v>
      </c>
    </row>
    <row r="746" spans="1:22" x14ac:dyDescent="0.25">
      <c r="A746" t="s">
        <v>14</v>
      </c>
      <c r="B746" s="1">
        <v>44546</v>
      </c>
      <c r="C746">
        <v>2021</v>
      </c>
      <c r="D746">
        <v>12</v>
      </c>
      <c r="E746">
        <v>50</v>
      </c>
      <c r="F746">
        <v>24</v>
      </c>
      <c r="G746">
        <v>1000</v>
      </c>
      <c r="H746">
        <v>24000</v>
      </c>
      <c r="I746">
        <v>24</v>
      </c>
      <c r="J746">
        <v>24000</v>
      </c>
      <c r="K746">
        <v>24000</v>
      </c>
      <c r="L746">
        <v>22584</v>
      </c>
      <c r="M746">
        <v>0</v>
      </c>
      <c r="N746">
        <v>0</v>
      </c>
      <c r="O746">
        <f>Zestaw_6[[#This Row],[Rzeczywista Ilosc Produkcji]]-Zestaw_6[[#This Row],[Ilosc Produktow Prawidlowych]]</f>
        <v>1416</v>
      </c>
      <c r="P746">
        <f>Zestaw_6[[#This Row],[Czas Naprawy]]/(Zestaw_6[[#This Row],[Ilosc Awarii]]+1)</f>
        <v>0</v>
      </c>
      <c r="Q746">
        <f>(Zestaw_6[[#This Row],[Nominalny Czas Pracy]]-Zestaw_6[[#This Row],[Czas Naprawy]])/(Zestaw_6[[#This Row],[Ilosc Awarii]]+1)</f>
        <v>24</v>
      </c>
      <c r="R746">
        <f>Zestaw_6[[#This Row],[MTTR]]+Zestaw_6[[#This Row],[MTTF]]</f>
        <v>24</v>
      </c>
      <c r="S746">
        <f>(Zestaw_6[[#This Row],[Nominalny Czas Pracy]]-Zestaw_6[[#This Row],[Czas Naprawy]])/Zestaw_6[[#This Row],[Nominalny Czas Pracy]]</f>
        <v>1</v>
      </c>
      <c r="T746">
        <f>($AA$3*Zestaw_6[[#This Row],[Rzeczywista Ilosc Produkcji]])/(Zestaw_6[[#This Row],[Rzeczywisty Czas Pracy]]+1)</f>
        <v>0.96</v>
      </c>
      <c r="U746">
        <f>(Zestaw_6[[#This Row],[Rzeczywista Ilosc Produkcji]]-Zestaw_6[[#This Row],[Ilość defektów]])/(Zestaw_6[[#This Row],[Rzeczywista Ilosc Produkcji]]+1)</f>
        <v>0.94096079330027915</v>
      </c>
      <c r="V746">
        <f>Zestaw_6[[#This Row],[D]]*Zestaw_6[[#This Row],[E]]*Zestaw_6[[#This Row],[J]]</f>
        <v>0.90332236156826795</v>
      </c>
    </row>
    <row r="747" spans="1:22" x14ac:dyDescent="0.25">
      <c r="A747" t="s">
        <v>14</v>
      </c>
      <c r="B747" s="1">
        <v>44547</v>
      </c>
      <c r="C747">
        <v>2021</v>
      </c>
      <c r="D747">
        <v>12</v>
      </c>
      <c r="E747">
        <v>50</v>
      </c>
      <c r="F747">
        <v>24</v>
      </c>
      <c r="G747">
        <v>1000</v>
      </c>
      <c r="H747">
        <v>24000</v>
      </c>
      <c r="I747">
        <v>18.36</v>
      </c>
      <c r="J747">
        <v>18363</v>
      </c>
      <c r="K747">
        <v>9662</v>
      </c>
      <c r="L747">
        <v>9662</v>
      </c>
      <c r="M747">
        <v>6</v>
      </c>
      <c r="N747">
        <v>5.64</v>
      </c>
      <c r="O747">
        <f>Zestaw_6[[#This Row],[Rzeczywista Ilosc Produkcji]]-Zestaw_6[[#This Row],[Ilosc Produktow Prawidlowych]]</f>
        <v>0</v>
      </c>
      <c r="P747">
        <f>Zestaw_6[[#This Row],[Czas Naprawy]]/(Zestaw_6[[#This Row],[Ilosc Awarii]]+1)</f>
        <v>0.80571428571428572</v>
      </c>
      <c r="Q747">
        <f>(Zestaw_6[[#This Row],[Nominalny Czas Pracy]]-Zestaw_6[[#This Row],[Czas Naprawy]])/(Zestaw_6[[#This Row],[Ilosc Awarii]]+1)</f>
        <v>2.6228571428571428</v>
      </c>
      <c r="R747">
        <f>Zestaw_6[[#This Row],[MTTR]]+Zestaw_6[[#This Row],[MTTF]]</f>
        <v>3.4285714285714284</v>
      </c>
      <c r="S747">
        <f>(Zestaw_6[[#This Row],[Nominalny Czas Pracy]]-Zestaw_6[[#This Row],[Czas Naprawy]])/Zestaw_6[[#This Row],[Nominalny Czas Pracy]]</f>
        <v>0.76500000000000001</v>
      </c>
      <c r="T747">
        <f>($AA$3*Zestaw_6[[#This Row],[Rzeczywista Ilosc Produkcji]])/(Zestaw_6[[#This Row],[Rzeczywisty Czas Pracy]]+1)</f>
        <v>0.49907024793388438</v>
      </c>
      <c r="U747">
        <f>(Zestaw_6[[#This Row],[Rzeczywista Ilosc Produkcji]]-Zestaw_6[[#This Row],[Ilość defektów]])/(Zestaw_6[[#This Row],[Rzeczywista Ilosc Produkcji]]+1)</f>
        <v>0.99989651247024736</v>
      </c>
      <c r="V747">
        <f>Zestaw_6[[#This Row],[D]]*Zestaw_6[[#This Row],[E]]*Zestaw_6[[#This Row],[J]]</f>
        <v>0.3817492292958658</v>
      </c>
    </row>
    <row r="748" spans="1:22" x14ac:dyDescent="0.25">
      <c r="A748" t="s">
        <v>14</v>
      </c>
      <c r="B748" s="1">
        <v>44550</v>
      </c>
      <c r="C748">
        <v>2021</v>
      </c>
      <c r="D748">
        <v>12</v>
      </c>
      <c r="E748">
        <v>51</v>
      </c>
      <c r="F748">
        <v>24</v>
      </c>
      <c r="G748">
        <v>1000</v>
      </c>
      <c r="H748">
        <v>24000</v>
      </c>
      <c r="I748">
        <v>14.22</v>
      </c>
      <c r="J748">
        <v>14215</v>
      </c>
      <c r="K748">
        <v>0</v>
      </c>
      <c r="L748">
        <v>0</v>
      </c>
      <c r="M748">
        <v>10</v>
      </c>
      <c r="N748">
        <v>9.7799999999999994</v>
      </c>
      <c r="O748">
        <f>Zestaw_6[[#This Row],[Rzeczywista Ilosc Produkcji]]-Zestaw_6[[#This Row],[Ilosc Produktow Prawidlowych]]</f>
        <v>0</v>
      </c>
      <c r="P748">
        <f>Zestaw_6[[#This Row],[Czas Naprawy]]/(Zestaw_6[[#This Row],[Ilosc Awarii]]+1)</f>
        <v>0.88909090909090904</v>
      </c>
      <c r="Q748">
        <f>(Zestaw_6[[#This Row],[Nominalny Czas Pracy]]-Zestaw_6[[#This Row],[Czas Naprawy]])/(Zestaw_6[[#This Row],[Ilosc Awarii]]+1)</f>
        <v>1.2927272727272727</v>
      </c>
      <c r="R748">
        <f>Zestaw_6[[#This Row],[MTTR]]+Zestaw_6[[#This Row],[MTTF]]</f>
        <v>2.1818181818181817</v>
      </c>
      <c r="S748">
        <f>(Zestaw_6[[#This Row],[Nominalny Czas Pracy]]-Zestaw_6[[#This Row],[Czas Naprawy]])/Zestaw_6[[#This Row],[Nominalny Czas Pracy]]</f>
        <v>0.59250000000000003</v>
      </c>
      <c r="T748">
        <f>($AA$3*Zestaw_6[[#This Row],[Rzeczywista Ilosc Produkcji]])/(Zestaw_6[[#This Row],[Rzeczywisty Czas Pracy]]+1)</f>
        <v>0</v>
      </c>
      <c r="U748">
        <f>(Zestaw_6[[#This Row],[Rzeczywista Ilosc Produkcji]]-Zestaw_6[[#This Row],[Ilość defektów]])/(Zestaw_6[[#This Row],[Rzeczywista Ilosc Produkcji]]+1)</f>
        <v>0</v>
      </c>
      <c r="V748">
        <f>Zestaw_6[[#This Row],[D]]*Zestaw_6[[#This Row],[E]]*Zestaw_6[[#This Row],[J]]</f>
        <v>0</v>
      </c>
    </row>
    <row r="749" spans="1:22" x14ac:dyDescent="0.25">
      <c r="A749" t="s">
        <v>14</v>
      </c>
      <c r="B749" s="1">
        <v>44551</v>
      </c>
      <c r="C749">
        <v>2021</v>
      </c>
      <c r="D749">
        <v>12</v>
      </c>
      <c r="E749">
        <v>51</v>
      </c>
      <c r="F749">
        <v>24</v>
      </c>
      <c r="G749">
        <v>1000</v>
      </c>
      <c r="H749">
        <v>24000</v>
      </c>
      <c r="I749">
        <v>16.48</v>
      </c>
      <c r="J749">
        <v>16481</v>
      </c>
      <c r="K749">
        <v>0</v>
      </c>
      <c r="L749">
        <v>0</v>
      </c>
      <c r="M749">
        <v>8</v>
      </c>
      <c r="N749">
        <v>7.52</v>
      </c>
      <c r="O749">
        <f>Zestaw_6[[#This Row],[Rzeczywista Ilosc Produkcji]]-Zestaw_6[[#This Row],[Ilosc Produktow Prawidlowych]]</f>
        <v>0</v>
      </c>
      <c r="P749">
        <f>Zestaw_6[[#This Row],[Czas Naprawy]]/(Zestaw_6[[#This Row],[Ilosc Awarii]]+1)</f>
        <v>0.8355555555555555</v>
      </c>
      <c r="Q749">
        <f>(Zestaw_6[[#This Row],[Nominalny Czas Pracy]]-Zestaw_6[[#This Row],[Czas Naprawy]])/(Zestaw_6[[#This Row],[Ilosc Awarii]]+1)</f>
        <v>1.8311111111111111</v>
      </c>
      <c r="R749">
        <f>Zestaw_6[[#This Row],[MTTR]]+Zestaw_6[[#This Row],[MTTF]]</f>
        <v>2.6666666666666665</v>
      </c>
      <c r="S749">
        <f>(Zestaw_6[[#This Row],[Nominalny Czas Pracy]]-Zestaw_6[[#This Row],[Czas Naprawy]])/Zestaw_6[[#This Row],[Nominalny Czas Pracy]]</f>
        <v>0.68666666666666665</v>
      </c>
      <c r="T749">
        <f>($AA$3*Zestaw_6[[#This Row],[Rzeczywista Ilosc Produkcji]])/(Zestaw_6[[#This Row],[Rzeczywisty Czas Pracy]]+1)</f>
        <v>0</v>
      </c>
      <c r="U749">
        <f>(Zestaw_6[[#This Row],[Rzeczywista Ilosc Produkcji]]-Zestaw_6[[#This Row],[Ilość defektów]])/(Zestaw_6[[#This Row],[Rzeczywista Ilosc Produkcji]]+1)</f>
        <v>0</v>
      </c>
      <c r="V749">
        <f>Zestaw_6[[#This Row],[D]]*Zestaw_6[[#This Row],[E]]*Zestaw_6[[#This Row],[J]]</f>
        <v>0</v>
      </c>
    </row>
    <row r="750" spans="1:22" x14ac:dyDescent="0.25">
      <c r="A750" t="s">
        <v>14</v>
      </c>
      <c r="B750" s="1">
        <v>44552</v>
      </c>
      <c r="C750">
        <v>2021</v>
      </c>
      <c r="D750">
        <v>12</v>
      </c>
      <c r="E750">
        <v>51</v>
      </c>
      <c r="F750">
        <v>24</v>
      </c>
      <c r="G750">
        <v>1000</v>
      </c>
      <c r="H750">
        <v>24000</v>
      </c>
      <c r="I750">
        <v>9.6199999999999992</v>
      </c>
      <c r="J750">
        <v>9619</v>
      </c>
      <c r="K750">
        <v>5688</v>
      </c>
      <c r="L750">
        <v>4868</v>
      </c>
      <c r="M750">
        <v>14</v>
      </c>
      <c r="N750">
        <v>14.38</v>
      </c>
      <c r="O750">
        <f>Zestaw_6[[#This Row],[Rzeczywista Ilosc Produkcji]]-Zestaw_6[[#This Row],[Ilosc Produktow Prawidlowych]]</f>
        <v>820</v>
      </c>
      <c r="P750">
        <f>Zestaw_6[[#This Row],[Czas Naprawy]]/(Zestaw_6[[#This Row],[Ilosc Awarii]]+1)</f>
        <v>0.95866666666666667</v>
      </c>
      <c r="Q750">
        <f>(Zestaw_6[[#This Row],[Nominalny Czas Pracy]]-Zestaw_6[[#This Row],[Czas Naprawy]])/(Zestaw_6[[#This Row],[Ilosc Awarii]]+1)</f>
        <v>0.64133333333333331</v>
      </c>
      <c r="R750">
        <f>Zestaw_6[[#This Row],[MTTR]]+Zestaw_6[[#This Row],[MTTF]]</f>
        <v>1.6</v>
      </c>
      <c r="S750">
        <f>(Zestaw_6[[#This Row],[Nominalny Czas Pracy]]-Zestaw_6[[#This Row],[Czas Naprawy]])/Zestaw_6[[#This Row],[Nominalny Czas Pracy]]</f>
        <v>0.40083333333333332</v>
      </c>
      <c r="T750">
        <f>($AA$3*Zestaw_6[[#This Row],[Rzeczywista Ilosc Produkcji]])/(Zestaw_6[[#This Row],[Rzeczywisty Czas Pracy]]+1)</f>
        <v>0.53559322033898304</v>
      </c>
      <c r="U750">
        <f>(Zestaw_6[[#This Row],[Rzeczywista Ilosc Produkcji]]-Zestaw_6[[#This Row],[Ilość defektów]])/(Zestaw_6[[#This Row],[Rzeczywista Ilosc Produkcji]]+1)</f>
        <v>0.85568641237475829</v>
      </c>
      <c r="V750">
        <f>Zestaw_6[[#This Row],[D]]*Zestaw_6[[#This Row],[E]]*Zestaw_6[[#This Row],[J]]</f>
        <v>0.18370185301597988</v>
      </c>
    </row>
    <row r="751" spans="1:22" x14ac:dyDescent="0.25">
      <c r="A751" t="s">
        <v>14</v>
      </c>
      <c r="B751" s="1">
        <v>44553</v>
      </c>
      <c r="C751">
        <v>2021</v>
      </c>
      <c r="D751">
        <v>12</v>
      </c>
      <c r="E751">
        <v>51</v>
      </c>
      <c r="F751">
        <v>24</v>
      </c>
      <c r="G751">
        <v>1000</v>
      </c>
      <c r="H751">
        <v>24000</v>
      </c>
      <c r="I751">
        <v>10.66</v>
      </c>
      <c r="J751">
        <v>10659</v>
      </c>
      <c r="K751">
        <v>6557</v>
      </c>
      <c r="L751">
        <v>6557</v>
      </c>
      <c r="M751">
        <v>14</v>
      </c>
      <c r="N751">
        <v>13.34</v>
      </c>
      <c r="O751">
        <f>Zestaw_6[[#This Row],[Rzeczywista Ilosc Produkcji]]-Zestaw_6[[#This Row],[Ilosc Produktow Prawidlowych]]</f>
        <v>0</v>
      </c>
      <c r="P751">
        <f>Zestaw_6[[#This Row],[Czas Naprawy]]/(Zestaw_6[[#This Row],[Ilosc Awarii]]+1)</f>
        <v>0.88933333333333331</v>
      </c>
      <c r="Q751">
        <f>(Zestaw_6[[#This Row],[Nominalny Czas Pracy]]-Zestaw_6[[#This Row],[Czas Naprawy]])/(Zestaw_6[[#This Row],[Ilosc Awarii]]+1)</f>
        <v>0.71066666666666667</v>
      </c>
      <c r="R751">
        <f>Zestaw_6[[#This Row],[MTTR]]+Zestaw_6[[#This Row],[MTTF]]</f>
        <v>1.6</v>
      </c>
      <c r="S751">
        <f>(Zestaw_6[[#This Row],[Nominalny Czas Pracy]]-Zestaw_6[[#This Row],[Czas Naprawy]])/Zestaw_6[[#This Row],[Nominalny Czas Pracy]]</f>
        <v>0.44416666666666665</v>
      </c>
      <c r="T751">
        <f>($AA$3*Zestaw_6[[#This Row],[Rzeczywista Ilosc Produkcji]])/(Zestaw_6[[#This Row],[Rzeczywisty Czas Pracy]]+1)</f>
        <v>0.56234991423670666</v>
      </c>
      <c r="U751">
        <f>(Zestaw_6[[#This Row],[Rzeczywista Ilosc Produkcji]]-Zestaw_6[[#This Row],[Ilość defektów]])/(Zestaw_6[[#This Row],[Rzeczywista Ilosc Produkcji]]+1)</f>
        <v>0.99984751448612386</v>
      </c>
      <c r="V751">
        <f>Zestaw_6[[#This Row],[D]]*Zestaw_6[[#This Row],[E]]*Zestaw_6[[#This Row],[J]]</f>
        <v>0.24973899951935238</v>
      </c>
    </row>
    <row r="752" spans="1:22" x14ac:dyDescent="0.25">
      <c r="A752" t="s">
        <v>14</v>
      </c>
      <c r="B752" s="1">
        <v>44557</v>
      </c>
      <c r="C752">
        <v>2021</v>
      </c>
      <c r="D752">
        <v>12</v>
      </c>
      <c r="E752">
        <v>52</v>
      </c>
      <c r="F752">
        <v>24</v>
      </c>
      <c r="G752">
        <v>1000</v>
      </c>
      <c r="H752">
        <v>24000</v>
      </c>
      <c r="I752">
        <v>18.03</v>
      </c>
      <c r="J752">
        <v>18032</v>
      </c>
      <c r="K752">
        <v>11730</v>
      </c>
      <c r="L752">
        <v>11022</v>
      </c>
      <c r="M752">
        <v>6</v>
      </c>
      <c r="N752">
        <v>5.97</v>
      </c>
      <c r="O752">
        <f>Zestaw_6[[#This Row],[Rzeczywista Ilosc Produkcji]]-Zestaw_6[[#This Row],[Ilosc Produktow Prawidlowych]]</f>
        <v>708</v>
      </c>
      <c r="P752">
        <f>Zestaw_6[[#This Row],[Czas Naprawy]]/(Zestaw_6[[#This Row],[Ilosc Awarii]]+1)</f>
        <v>0.85285714285714287</v>
      </c>
      <c r="Q752">
        <f>(Zestaw_6[[#This Row],[Nominalny Czas Pracy]]-Zestaw_6[[#This Row],[Czas Naprawy]])/(Zestaw_6[[#This Row],[Ilosc Awarii]]+1)</f>
        <v>2.5757142857142861</v>
      </c>
      <c r="R752">
        <f>Zestaw_6[[#This Row],[MTTR]]+Zestaw_6[[#This Row],[MTTF]]</f>
        <v>3.4285714285714288</v>
      </c>
      <c r="S752">
        <f>(Zestaw_6[[#This Row],[Nominalny Czas Pracy]]-Zestaw_6[[#This Row],[Czas Naprawy]])/Zestaw_6[[#This Row],[Nominalny Czas Pracy]]</f>
        <v>0.75125000000000008</v>
      </c>
      <c r="T752">
        <f>($AA$3*Zestaw_6[[#This Row],[Rzeczywista Ilosc Produkcji]])/(Zestaw_6[[#This Row],[Rzeczywisty Czas Pracy]]+1)</f>
        <v>0.61639516552811346</v>
      </c>
      <c r="U752">
        <f>(Zestaw_6[[#This Row],[Rzeczywista Ilosc Produkcji]]-Zestaw_6[[#This Row],[Ilość defektów]])/(Zestaw_6[[#This Row],[Rzeczywista Ilosc Produkcji]]+1)</f>
        <v>0.93956184468502257</v>
      </c>
      <c r="V752">
        <f>Zestaw_6[[#This Row],[D]]*Zestaw_6[[#This Row],[E]]*Zestaw_6[[#This Row],[J]]</f>
        <v>0.43507996080736633</v>
      </c>
    </row>
    <row r="753" spans="1:22" x14ac:dyDescent="0.25">
      <c r="A753" t="s">
        <v>14</v>
      </c>
      <c r="B753" s="1">
        <v>44558</v>
      </c>
      <c r="C753">
        <v>2021</v>
      </c>
      <c r="D753">
        <v>12</v>
      </c>
      <c r="E753">
        <v>52</v>
      </c>
      <c r="F753">
        <v>24</v>
      </c>
      <c r="G753">
        <v>1000</v>
      </c>
      <c r="H753">
        <v>24000</v>
      </c>
      <c r="I753">
        <v>15.66</v>
      </c>
      <c r="J753">
        <v>15663</v>
      </c>
      <c r="K753">
        <v>6349</v>
      </c>
      <c r="L753">
        <v>5116</v>
      </c>
      <c r="M753">
        <v>8</v>
      </c>
      <c r="N753">
        <v>8.34</v>
      </c>
      <c r="O753">
        <f>Zestaw_6[[#This Row],[Rzeczywista Ilosc Produkcji]]-Zestaw_6[[#This Row],[Ilosc Produktow Prawidlowych]]</f>
        <v>1233</v>
      </c>
      <c r="P753">
        <f>Zestaw_6[[#This Row],[Czas Naprawy]]/(Zestaw_6[[#This Row],[Ilosc Awarii]]+1)</f>
        <v>0.92666666666666664</v>
      </c>
      <c r="Q753">
        <f>(Zestaw_6[[#This Row],[Nominalny Czas Pracy]]-Zestaw_6[[#This Row],[Czas Naprawy]])/(Zestaw_6[[#This Row],[Ilosc Awarii]]+1)</f>
        <v>1.74</v>
      </c>
      <c r="R753">
        <f>Zestaw_6[[#This Row],[MTTR]]+Zestaw_6[[#This Row],[MTTF]]</f>
        <v>2.6666666666666665</v>
      </c>
      <c r="S753">
        <f>(Zestaw_6[[#This Row],[Nominalny Czas Pracy]]-Zestaw_6[[#This Row],[Czas Naprawy]])/Zestaw_6[[#This Row],[Nominalny Czas Pracy]]</f>
        <v>0.65249999999999997</v>
      </c>
      <c r="T753">
        <f>($AA$3*Zestaw_6[[#This Row],[Rzeczywista Ilosc Produkcji]])/(Zestaw_6[[#This Row],[Rzeczywisty Czas Pracy]]+1)</f>
        <v>0.38109243697478995</v>
      </c>
      <c r="U753">
        <f>(Zestaw_6[[#This Row],[Rzeczywista Ilosc Produkcji]]-Zestaw_6[[#This Row],[Ilość defektów]])/(Zestaw_6[[#This Row],[Rzeczywista Ilosc Produkcji]]+1)</f>
        <v>0.80566929133858267</v>
      </c>
      <c r="V753">
        <f>Zestaw_6[[#This Row],[D]]*Zestaw_6[[#This Row],[E]]*Zestaw_6[[#This Row],[J]]</f>
        <v>0.20033999404486205</v>
      </c>
    </row>
    <row r="754" spans="1:22" x14ac:dyDescent="0.25">
      <c r="A754" t="s">
        <v>14</v>
      </c>
      <c r="B754" s="1">
        <v>44559</v>
      </c>
      <c r="C754">
        <v>2021</v>
      </c>
      <c r="D754">
        <v>12</v>
      </c>
      <c r="E754">
        <v>52</v>
      </c>
      <c r="F754">
        <v>24</v>
      </c>
      <c r="G754">
        <v>1000</v>
      </c>
      <c r="H754">
        <v>24000</v>
      </c>
      <c r="I754">
        <v>12.72</v>
      </c>
      <c r="J754">
        <v>12724</v>
      </c>
      <c r="K754">
        <v>0</v>
      </c>
      <c r="L754">
        <v>0</v>
      </c>
      <c r="M754">
        <v>12</v>
      </c>
      <c r="N754">
        <v>11.28</v>
      </c>
      <c r="O754">
        <f>Zestaw_6[[#This Row],[Rzeczywista Ilosc Produkcji]]-Zestaw_6[[#This Row],[Ilosc Produktow Prawidlowych]]</f>
        <v>0</v>
      </c>
      <c r="P754">
        <f>Zestaw_6[[#This Row],[Czas Naprawy]]/(Zestaw_6[[#This Row],[Ilosc Awarii]]+1)</f>
        <v>0.86769230769230765</v>
      </c>
      <c r="Q754">
        <f>(Zestaw_6[[#This Row],[Nominalny Czas Pracy]]-Zestaw_6[[#This Row],[Czas Naprawy]])/(Zestaw_6[[#This Row],[Ilosc Awarii]]+1)</f>
        <v>0.97846153846153849</v>
      </c>
      <c r="R754">
        <f>Zestaw_6[[#This Row],[MTTR]]+Zestaw_6[[#This Row],[MTTF]]</f>
        <v>1.8461538461538463</v>
      </c>
      <c r="S754">
        <f>(Zestaw_6[[#This Row],[Nominalny Czas Pracy]]-Zestaw_6[[#This Row],[Czas Naprawy]])/Zestaw_6[[#This Row],[Nominalny Czas Pracy]]</f>
        <v>0.53</v>
      </c>
      <c r="T754">
        <f>($AA$3*Zestaw_6[[#This Row],[Rzeczywista Ilosc Produkcji]])/(Zestaw_6[[#This Row],[Rzeczywisty Czas Pracy]]+1)</f>
        <v>0</v>
      </c>
      <c r="U754">
        <f>(Zestaw_6[[#This Row],[Rzeczywista Ilosc Produkcji]]-Zestaw_6[[#This Row],[Ilość defektów]])/(Zestaw_6[[#This Row],[Rzeczywista Ilosc Produkcji]]+1)</f>
        <v>0</v>
      </c>
      <c r="V754">
        <f>Zestaw_6[[#This Row],[D]]*Zestaw_6[[#This Row],[E]]*Zestaw_6[[#This Row],[J]]</f>
        <v>0</v>
      </c>
    </row>
    <row r="755" spans="1:22" x14ac:dyDescent="0.25">
      <c r="A755" t="s">
        <v>14</v>
      </c>
      <c r="B755" s="1">
        <v>44560</v>
      </c>
      <c r="C755">
        <v>2021</v>
      </c>
      <c r="D755">
        <v>12</v>
      </c>
      <c r="E755">
        <v>52</v>
      </c>
      <c r="F755">
        <v>24</v>
      </c>
      <c r="G755">
        <v>1000</v>
      </c>
      <c r="H755">
        <v>24000</v>
      </c>
      <c r="I755">
        <v>18.27</v>
      </c>
      <c r="J755">
        <v>18272</v>
      </c>
      <c r="K755">
        <v>18272</v>
      </c>
      <c r="L755">
        <v>17338</v>
      </c>
      <c r="M755">
        <v>6</v>
      </c>
      <c r="N755">
        <v>5.73</v>
      </c>
      <c r="O755">
        <f>Zestaw_6[[#This Row],[Rzeczywista Ilosc Produkcji]]-Zestaw_6[[#This Row],[Ilosc Produktow Prawidlowych]]</f>
        <v>934</v>
      </c>
      <c r="P755">
        <f>Zestaw_6[[#This Row],[Czas Naprawy]]/(Zestaw_6[[#This Row],[Ilosc Awarii]]+1)</f>
        <v>0.81857142857142862</v>
      </c>
      <c r="Q755">
        <f>(Zestaw_6[[#This Row],[Nominalny Czas Pracy]]-Zestaw_6[[#This Row],[Czas Naprawy]])/(Zestaw_6[[#This Row],[Ilosc Awarii]]+1)</f>
        <v>2.61</v>
      </c>
      <c r="R755">
        <f>Zestaw_6[[#This Row],[MTTR]]+Zestaw_6[[#This Row],[MTTF]]</f>
        <v>3.4285714285714284</v>
      </c>
      <c r="S755">
        <f>(Zestaw_6[[#This Row],[Nominalny Czas Pracy]]-Zestaw_6[[#This Row],[Czas Naprawy]])/Zestaw_6[[#This Row],[Nominalny Czas Pracy]]</f>
        <v>0.76124999999999998</v>
      </c>
      <c r="T755">
        <f>($AA$3*Zestaw_6[[#This Row],[Rzeczywista Ilosc Produkcji]])/(Zestaw_6[[#This Row],[Rzeczywisty Czas Pracy]]+1)</f>
        <v>0.94820965230928922</v>
      </c>
      <c r="U755">
        <f>(Zestaw_6[[#This Row],[Rzeczywista Ilosc Produkcji]]-Zestaw_6[[#This Row],[Ilość defektów]])/(Zestaw_6[[#This Row],[Rzeczywista Ilosc Produkcji]]+1)</f>
        <v>0.94883160947846545</v>
      </c>
      <c r="V755">
        <f>Zestaw_6[[#This Row],[D]]*Zestaw_6[[#This Row],[E]]*Zestaw_6[[#This Row],[J]]</f>
        <v>0.68488999491112013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5C44-9E61-44AF-ACEC-E70E97E85E52}">
  <sheetPr>
    <pageSetUpPr fitToPage="1"/>
  </sheetPr>
  <dimension ref="B2:T38"/>
  <sheetViews>
    <sheetView tabSelected="1" zoomScale="70" zoomScaleNormal="70" workbookViewId="0">
      <selection activeCell="G2" sqref="G2:G37"/>
    </sheetView>
  </sheetViews>
  <sheetFormatPr defaultRowHeight="15" x14ac:dyDescent="0.25"/>
  <cols>
    <col min="7" max="7" width="12.42578125" style="4" customWidth="1"/>
    <col min="8" max="8" width="10.85546875" customWidth="1"/>
    <col min="9" max="9" width="11.28515625" customWidth="1"/>
    <col min="10" max="10" width="9.5703125" customWidth="1"/>
    <col min="12" max="12" width="11.140625" customWidth="1"/>
    <col min="13" max="14" width="12.140625" customWidth="1"/>
    <col min="17" max="17" width="11.140625" customWidth="1"/>
    <col min="18" max="18" width="11.85546875" customWidth="1"/>
    <col min="19" max="19" width="13" customWidth="1"/>
    <col min="20" max="20" width="9" customWidth="1"/>
  </cols>
  <sheetData>
    <row r="2" spans="2:20" ht="45.75" customHeight="1" x14ac:dyDescent="0.25">
      <c r="G2" s="5" t="s">
        <v>18</v>
      </c>
      <c r="H2" s="6" t="s">
        <v>56</v>
      </c>
      <c r="I2" s="6" t="s">
        <v>52</v>
      </c>
      <c r="J2" s="6" t="s">
        <v>55</v>
      </c>
      <c r="L2" s="5"/>
      <c r="M2" s="6"/>
      <c r="N2" s="6"/>
      <c r="O2" s="6"/>
      <c r="Q2" s="5"/>
      <c r="R2" s="6"/>
      <c r="S2" s="6"/>
      <c r="T2" s="6"/>
    </row>
    <row r="3" spans="2:20" ht="15" customHeight="1" x14ac:dyDescent="0.25">
      <c r="F3" s="17" t="s">
        <v>19</v>
      </c>
      <c r="G3" s="19" t="s">
        <v>23</v>
      </c>
      <c r="H3">
        <f>SUMIFS('Zestaw 6'!$M:$M,'Zestaw 6'!$C:$C,"2019",'Zestaw 6'!$D:$D,"1")</f>
        <v>97</v>
      </c>
      <c r="I3">
        <f>SUMIFS('Zestaw 6'!$N:$N,'Zestaw 6'!$C:$C,"2019",'Zestaw 6'!$D:$D,"1")</f>
        <v>93.509999999999991</v>
      </c>
      <c r="J3" s="7">
        <f>Tabela8[[#This Row],[Ta - Czas awarii '[h']]]/(Tabela8[[#This Row],[N - Liczba awarii]]+1)</f>
        <v>0.95418367346938771</v>
      </c>
      <c r="K3" s="17"/>
      <c r="L3" s="4"/>
      <c r="O3" s="7"/>
      <c r="P3" s="17"/>
      <c r="Q3" s="4"/>
      <c r="T3" s="7"/>
    </row>
    <row r="4" spans="2:20" x14ac:dyDescent="0.25">
      <c r="F4" s="17"/>
      <c r="G4" s="4" t="s">
        <v>24</v>
      </c>
      <c r="H4">
        <f>SUMIFS('Zestaw 6'!$M:$M,'Zestaw 6'!$C:$C,"2019",'Zestaw 6'!$D:$D,"2")</f>
        <v>100</v>
      </c>
      <c r="I4">
        <f>SUMIFS('Zestaw 6'!$N:$N,'Zestaw 6'!$C:$C,"2019",'Zestaw 6'!$D:$D,"2")</f>
        <v>98.3</v>
      </c>
      <c r="J4" s="7">
        <f>Tabela8[[#This Row],[Ta - Czas awarii '[h']]]/(Tabela8[[#This Row],[N - Liczba awarii]]+1)</f>
        <v>0.97326732673267324</v>
      </c>
      <c r="K4" s="17"/>
      <c r="L4" s="4"/>
      <c r="O4" s="7"/>
      <c r="P4" s="17"/>
      <c r="Q4" s="4"/>
      <c r="T4" s="7"/>
    </row>
    <row r="5" spans="2:20" x14ac:dyDescent="0.25">
      <c r="F5" s="17"/>
      <c r="G5" s="4" t="s">
        <v>25</v>
      </c>
      <c r="H5">
        <f>SUMIFS('Zestaw 6'!$M:$M,'Zestaw 6'!$C:$C,"2019",'Zestaw 6'!$D:$D,"3")</f>
        <v>120</v>
      </c>
      <c r="I5">
        <f>SUMIFS('Zestaw 6'!$N:$N,'Zestaw 6'!$C:$C,"2019",'Zestaw 6'!$D:$D,"3")</f>
        <v>124.45</v>
      </c>
      <c r="J5" s="7">
        <f>Tabela8[[#This Row],[Ta - Czas awarii '[h']]]/(Tabela8[[#This Row],[N - Liczba awarii]]+1)</f>
        <v>1.0285123966942149</v>
      </c>
      <c r="K5" s="17"/>
      <c r="L5" s="4"/>
      <c r="O5" s="7"/>
      <c r="P5" s="17"/>
      <c r="Q5" s="4"/>
      <c r="T5" s="7"/>
    </row>
    <row r="6" spans="2:20" x14ac:dyDescent="0.25">
      <c r="B6" s="18" t="s">
        <v>15</v>
      </c>
      <c r="C6" s="18"/>
      <c r="D6" s="18"/>
      <c r="F6" s="17"/>
      <c r="G6" s="4" t="s">
        <v>26</v>
      </c>
      <c r="H6">
        <f>SUMIFS('Zestaw 6'!$M:$M,'Zestaw 6'!$C:$C,"2019",'Zestaw 6'!$D:$D,"4")</f>
        <v>113</v>
      </c>
      <c r="I6">
        <f>SUMIFS('Zestaw 6'!$N:$N,'Zestaw 6'!$C:$C,"2019",'Zestaw 6'!$D:$D,"4")</f>
        <v>116.98000000000002</v>
      </c>
      <c r="J6" s="7">
        <f>Tabela8[[#This Row],[Ta - Czas awarii '[h']]]/(Tabela8[[#This Row],[N - Liczba awarii]]+1)</f>
        <v>1.0261403508771931</v>
      </c>
      <c r="K6" s="17"/>
      <c r="L6" s="4"/>
      <c r="O6" s="7"/>
      <c r="P6" s="17"/>
      <c r="Q6" s="4"/>
      <c r="T6" s="7"/>
    </row>
    <row r="7" spans="2:20" x14ac:dyDescent="0.25">
      <c r="F7" s="17"/>
      <c r="G7" s="4" t="s">
        <v>27</v>
      </c>
      <c r="H7">
        <f>SUMIFS('Zestaw 6'!$M:$M,'Zestaw 6'!$C:$C,"2019",'Zestaw 6'!$D:$D,"5")</f>
        <v>80</v>
      </c>
      <c r="I7">
        <f>SUMIFS('Zestaw 6'!$N:$N,'Zestaw 6'!$C:$C,"2019",'Zestaw 6'!$D:$D,"5")</f>
        <v>81.679999999999993</v>
      </c>
      <c r="J7" s="7">
        <f>Tabela8[[#This Row],[Ta - Czas awarii '[h']]]/(Tabela8[[#This Row],[N - Liczba awarii]]+1)</f>
        <v>1.008395061728395</v>
      </c>
      <c r="K7" s="17"/>
      <c r="L7" s="4"/>
      <c r="O7" s="7"/>
      <c r="P7" s="17"/>
      <c r="Q7" s="4"/>
      <c r="T7" s="7"/>
    </row>
    <row r="8" spans="2:20" x14ac:dyDescent="0.25">
      <c r="F8" s="17"/>
      <c r="G8" s="4" t="s">
        <v>28</v>
      </c>
      <c r="H8">
        <f>SUMIFS('Zestaw 6'!$M:$M,'Zestaw 6'!$C:$C,"2019",'Zestaw 6'!$D:$D,"6")</f>
        <v>130</v>
      </c>
      <c r="I8">
        <f>SUMIFS('Zestaw 6'!$N:$N,'Zestaw 6'!$C:$C,"2019",'Zestaw 6'!$D:$D,"6")</f>
        <v>135.01000000000002</v>
      </c>
      <c r="J8" s="7">
        <f>Tabela8[[#This Row],[Ta - Czas awarii '[h']]]/(Tabela8[[#This Row],[N - Liczba awarii]]+1)</f>
        <v>1.0306106870229008</v>
      </c>
      <c r="K8" s="17"/>
      <c r="L8" s="4"/>
      <c r="O8" s="7"/>
      <c r="P8" s="17"/>
      <c r="Q8" s="4"/>
      <c r="T8" s="7"/>
    </row>
    <row r="9" spans="2:20" x14ac:dyDescent="0.25">
      <c r="F9" s="17"/>
      <c r="G9" s="4" t="s">
        <v>29</v>
      </c>
      <c r="H9">
        <f>SUMIFS('Zestaw 6'!$M:$M,'Zestaw 6'!$C:$C,"2019",'Zestaw 6'!$D:$D,"7")</f>
        <v>153</v>
      </c>
      <c r="I9">
        <f>SUMIFS('Zestaw 6'!$N:$N,'Zestaw 6'!$C:$C,"2019",'Zestaw 6'!$D:$D,"7")</f>
        <v>149.5</v>
      </c>
      <c r="J9" s="7">
        <f>Tabela8[[#This Row],[Ta - Czas awarii '[h']]]/(Tabela8[[#This Row],[N - Liczba awarii]]+1)</f>
        <v>0.97077922077922074</v>
      </c>
      <c r="K9" s="17"/>
      <c r="L9" s="4"/>
      <c r="O9" s="7"/>
      <c r="P9" s="17"/>
      <c r="Q9" s="4"/>
      <c r="T9" s="7"/>
    </row>
    <row r="10" spans="2:20" x14ac:dyDescent="0.25">
      <c r="F10" s="17"/>
      <c r="G10" s="4" t="s">
        <v>30</v>
      </c>
      <c r="H10">
        <f>SUMIFS('Zestaw 6'!$M:$M,'Zestaw 6'!$C:$C,"2019",'Zestaw 6'!$D:$D,"8")</f>
        <v>101</v>
      </c>
      <c r="I10">
        <f>SUMIFS('Zestaw 6'!$N:$N,'Zestaw 6'!$C:$C,"2019",'Zestaw 6'!$D:$D,"8")</f>
        <v>100.36000000000001</v>
      </c>
      <c r="J10" s="7">
        <f>Tabela8[[#This Row],[Ta - Czas awarii '[h']]]/(Tabela8[[#This Row],[N - Liczba awarii]]+1)</f>
        <v>0.98392156862745106</v>
      </c>
      <c r="K10" s="17"/>
      <c r="L10" s="4"/>
      <c r="O10" s="7"/>
      <c r="P10" s="17"/>
      <c r="Q10" s="4"/>
      <c r="T10" s="7"/>
    </row>
    <row r="11" spans="2:20" x14ac:dyDescent="0.25">
      <c r="F11" s="17"/>
      <c r="G11" s="4" t="s">
        <v>31</v>
      </c>
      <c r="H11">
        <f>SUMIFS('Zestaw 6'!$M:$M,'Zestaw 6'!$C:$C,"2019",'Zestaw 6'!$D:$D,"9")</f>
        <v>118</v>
      </c>
      <c r="I11">
        <f>SUMIFS('Zestaw 6'!$N:$N,'Zestaw 6'!$C:$C,"2019",'Zestaw 6'!$D:$D,"9")</f>
        <v>120.03</v>
      </c>
      <c r="J11" s="7">
        <f>Tabela8[[#This Row],[Ta - Czas awarii '[h']]]/(Tabela8[[#This Row],[N - Liczba awarii]]+1)</f>
        <v>1.008655462184874</v>
      </c>
      <c r="K11" s="17"/>
      <c r="L11" s="4"/>
      <c r="O11" s="7"/>
      <c r="P11" s="17"/>
      <c r="Q11" s="4"/>
      <c r="T11" s="7"/>
    </row>
    <row r="12" spans="2:20" x14ac:dyDescent="0.25">
      <c r="F12" s="17"/>
      <c r="G12" s="4" t="s">
        <v>32</v>
      </c>
      <c r="H12">
        <f>SUMIFS('Zestaw 6'!$M:$M,'Zestaw 6'!$C:$C,"2019",'Zestaw 6'!$D:$D,"10")</f>
        <v>101</v>
      </c>
      <c r="I12">
        <f>SUMIFS('Zestaw 6'!$N:$N,'Zestaw 6'!$C:$C,"2019",'Zestaw 6'!$D:$D,"10")</f>
        <v>97.32</v>
      </c>
      <c r="J12" s="7">
        <f>Tabela8[[#This Row],[Ta - Czas awarii '[h']]]/(Tabela8[[#This Row],[N - Liczba awarii]]+1)</f>
        <v>0.95411764705882351</v>
      </c>
      <c r="K12" s="17"/>
      <c r="L12" s="4"/>
      <c r="O12" s="7"/>
      <c r="P12" s="17"/>
      <c r="Q12" s="4"/>
      <c r="T12" s="7"/>
    </row>
    <row r="13" spans="2:20" x14ac:dyDescent="0.25">
      <c r="F13" s="17"/>
      <c r="G13" s="4" t="s">
        <v>33</v>
      </c>
      <c r="H13">
        <f>SUMIFS('Zestaw 6'!$M:$M,'Zestaw 6'!$C:$C,"2019",'Zestaw 6'!$D:$D,"11")</f>
        <v>100</v>
      </c>
      <c r="I13">
        <f>SUMIFS('Zestaw 6'!$N:$N,'Zestaw 6'!$C:$C,"2019",'Zestaw 6'!$D:$D,"11")</f>
        <v>104.82</v>
      </c>
      <c r="J13" s="7">
        <f>Tabela8[[#This Row],[Ta - Czas awarii '[h']]]/(Tabela8[[#This Row],[N - Liczba awarii]]+1)</f>
        <v>1.0378217821782179</v>
      </c>
      <c r="K13" s="17"/>
      <c r="L13" s="4"/>
      <c r="O13" s="7"/>
      <c r="P13" s="17"/>
      <c r="Q13" s="4"/>
      <c r="T13" s="7"/>
    </row>
    <row r="14" spans="2:20" x14ac:dyDescent="0.25">
      <c r="F14" s="17"/>
      <c r="G14" s="4" t="s">
        <v>34</v>
      </c>
      <c r="H14">
        <f>SUMIFS('Zestaw 6'!$M:$M,'Zestaw 6'!$C:$C,"2019",'Zestaw 6'!$D:$D,"12")</f>
        <v>119</v>
      </c>
      <c r="I14">
        <f>SUMIFS('Zestaw 6'!$N:$N,'Zestaw 6'!$C:$C,"2019",'Zestaw 6'!$D:$D,"12")</f>
        <v>127.52000000000001</v>
      </c>
      <c r="J14" s="7">
        <f>Tabela8[[#This Row],[Ta - Czas awarii '[h']]]/(Tabela8[[#This Row],[N - Liczba awarii]]+1)</f>
        <v>1.0626666666666666</v>
      </c>
      <c r="K14" s="17"/>
      <c r="L14" s="4"/>
      <c r="O14" s="7"/>
      <c r="P14" s="17"/>
      <c r="Q14" s="4"/>
      <c r="T14" s="7"/>
    </row>
    <row r="15" spans="2:20" x14ac:dyDescent="0.25">
      <c r="F15" s="17" t="s">
        <v>21</v>
      </c>
      <c r="G15" s="4" t="s">
        <v>23</v>
      </c>
      <c r="H15">
        <f>SUMIFS('Zestaw 6'!$M:$M,'Zestaw 6'!$C:$C,"2020",'Zestaw 6'!$D:$D,"1")</f>
        <v>277</v>
      </c>
      <c r="I15">
        <f>SUMIFS('Zestaw 6'!$N:$N,'Zestaw 6'!$C:$C,"2020",'Zestaw 6'!$D:$D,"1")</f>
        <v>291.77999999999997</v>
      </c>
      <c r="J15" s="7">
        <f>Tabela8[[#This Row],[Ta - Czas awarii '[h']]]/(Tabela8[[#This Row],[N - Liczba awarii]]+1)</f>
        <v>1.049568345323741</v>
      </c>
    </row>
    <row r="16" spans="2:20" x14ac:dyDescent="0.25">
      <c r="F16" s="17"/>
      <c r="G16" s="4" t="s">
        <v>24</v>
      </c>
      <c r="H16">
        <f>SUMIFS('Zestaw 6'!$M:$M,'Zestaw 6'!$C:$C,"2020",'Zestaw 6'!$D:$D,"2")</f>
        <v>275</v>
      </c>
      <c r="I16">
        <f>SUMIFS('Zestaw 6'!$N:$N,'Zestaw 6'!$C:$C,"2020",'Zestaw 6'!$D:$D,"2")</f>
        <v>281.15000000000003</v>
      </c>
      <c r="J16" s="7">
        <f>Tabela8[[#This Row],[Ta - Czas awarii '[h']]]/(Tabela8[[#This Row],[N - Liczba awarii]]+1)</f>
        <v>1.0186594202898551</v>
      </c>
    </row>
    <row r="17" spans="6:10" x14ac:dyDescent="0.25">
      <c r="F17" s="17"/>
      <c r="G17" s="4" t="s">
        <v>25</v>
      </c>
      <c r="H17">
        <f>SUMIFS('Zestaw 6'!$M:$M,'Zestaw 6'!$C:$C,"2020",'Zestaw 6'!$D:$D,"3")</f>
        <v>343</v>
      </c>
      <c r="I17">
        <f>SUMIFS('Zestaw 6'!$N:$N,'Zestaw 6'!$C:$C,"2020",'Zestaw 6'!$D:$D,"3")</f>
        <v>352.49</v>
      </c>
      <c r="J17" s="7">
        <f>Tabela8[[#This Row],[Ta - Czas awarii '[h']]]/(Tabela8[[#This Row],[N - Liczba awarii]]+1)</f>
        <v>1.0246802325581397</v>
      </c>
    </row>
    <row r="18" spans="6:10" x14ac:dyDescent="0.25">
      <c r="F18" s="17"/>
      <c r="G18" s="4" t="s">
        <v>26</v>
      </c>
      <c r="H18">
        <f>SUMIFS('Zestaw 6'!$M:$M,'Zestaw 6'!$C:$C,"2020",'Zestaw 6'!$D:$D,"4")</f>
        <v>321</v>
      </c>
      <c r="I18">
        <f>SUMIFS('Zestaw 6'!$N:$N,'Zestaw 6'!$C:$C,"2020",'Zestaw 6'!$D:$D,"4")</f>
        <v>335.95</v>
      </c>
      <c r="J18" s="7">
        <f>Tabela8[[#This Row],[Ta - Czas awarii '[h']]]/(Tabela8[[#This Row],[N - Liczba awarii]]+1)</f>
        <v>1.0433229813664595</v>
      </c>
    </row>
    <row r="19" spans="6:10" x14ac:dyDescent="0.25">
      <c r="F19" s="17"/>
      <c r="G19" s="4" t="s">
        <v>27</v>
      </c>
      <c r="H19">
        <f>SUMIFS('Zestaw 6'!$M:$M,'Zestaw 6'!$C:$C,"2020",'Zestaw 6'!$D:$D,"5")</f>
        <v>272</v>
      </c>
      <c r="I19">
        <f>SUMIFS('Zestaw 6'!$N:$N,'Zestaw 6'!$C:$C,"2020",'Zestaw 6'!$D:$D,"5")</f>
        <v>285.57999999999993</v>
      </c>
      <c r="J19" s="7">
        <f>Tabela8[[#This Row],[Ta - Czas awarii '[h']]]/(Tabela8[[#This Row],[N - Liczba awarii]]+1)</f>
        <v>1.0460805860805857</v>
      </c>
    </row>
    <row r="20" spans="6:10" x14ac:dyDescent="0.25">
      <c r="F20" s="17"/>
      <c r="G20" s="4" t="s">
        <v>28</v>
      </c>
      <c r="H20">
        <f>SUMIFS('Zestaw 6'!$M:$M,'Zestaw 6'!$C:$C,"2020",'Zestaw 6'!$D:$D,"6")</f>
        <v>312</v>
      </c>
      <c r="I20">
        <f>SUMIFS('Zestaw 6'!$N:$N,'Zestaw 6'!$C:$C,"2020",'Zestaw 6'!$D:$D,"6")</f>
        <v>329.56999999999994</v>
      </c>
      <c r="J20" s="7">
        <f>Tabela8[[#This Row],[Ta - Czas awarii '[h']]]/(Tabela8[[#This Row],[N - Liczba awarii]]+1)</f>
        <v>1.0529392971246003</v>
      </c>
    </row>
    <row r="21" spans="6:10" x14ac:dyDescent="0.25">
      <c r="F21" s="17"/>
      <c r="G21" s="4" t="s">
        <v>29</v>
      </c>
      <c r="H21">
        <f>SUMIFS('Zestaw 6'!$M:$M,'Zestaw 6'!$C:$C,"2020",'Zestaw 6'!$D:$D,"7")</f>
        <v>366</v>
      </c>
      <c r="I21">
        <f>SUMIFS('Zestaw 6'!$N:$N,'Zestaw 6'!$C:$C,"2020",'Zestaw 6'!$D:$D,"7")</f>
        <v>380.14000000000004</v>
      </c>
      <c r="J21" s="7">
        <f>Tabela8[[#This Row],[Ta - Czas awarii '[h']]]/(Tabela8[[#This Row],[N - Liczba awarii]]+1)</f>
        <v>1.0358038147138966</v>
      </c>
    </row>
    <row r="22" spans="6:10" x14ac:dyDescent="0.25">
      <c r="F22" s="17"/>
      <c r="G22" s="4" t="s">
        <v>30</v>
      </c>
      <c r="H22">
        <f>SUMIFS('Zestaw 6'!$M:$M,'Zestaw 6'!$C:$C,"2020",'Zestaw 6'!$D:$D,"8")</f>
        <v>297</v>
      </c>
      <c r="I22">
        <f>SUMIFS('Zestaw 6'!$N:$N,'Zestaw 6'!$C:$C,"2020",'Zestaw 6'!$D:$D,"8")</f>
        <v>306.85000000000002</v>
      </c>
      <c r="J22" s="7">
        <f>Tabela8[[#This Row],[Ta - Czas awarii '[h']]]/(Tabela8[[#This Row],[N - Liczba awarii]]+1)</f>
        <v>1.0296979865771814</v>
      </c>
    </row>
    <row r="23" spans="6:10" x14ac:dyDescent="0.25">
      <c r="F23" s="17"/>
      <c r="G23" s="4" t="s">
        <v>31</v>
      </c>
      <c r="H23">
        <f>SUMIFS('Zestaw 6'!$M:$M,'Zestaw 6'!$C:$C,"2020",'Zestaw 6'!$D:$D,"9")</f>
        <v>336</v>
      </c>
      <c r="I23">
        <f>SUMIFS('Zestaw 6'!$N:$N,'Zestaw 6'!$C:$C,"2020",'Zestaw 6'!$D:$D,"9")</f>
        <v>349.41</v>
      </c>
      <c r="J23" s="7">
        <f>Tabela8[[#This Row],[Ta - Czas awarii '[h']]]/(Tabela8[[#This Row],[N - Liczba awarii]]+1)</f>
        <v>1.0368249258160238</v>
      </c>
    </row>
    <row r="24" spans="6:10" x14ac:dyDescent="0.25">
      <c r="F24" s="17"/>
      <c r="G24" s="4" t="s">
        <v>32</v>
      </c>
      <c r="H24">
        <f>SUMIFS('Zestaw 6'!$M:$M,'Zestaw 6'!$C:$C,"2020",'Zestaw 6'!$D:$D,"10")</f>
        <v>348</v>
      </c>
      <c r="I24">
        <f>SUMIFS('Zestaw 6'!$N:$N,'Zestaw 6'!$C:$C,"2020",'Zestaw 6'!$D:$D,"10")</f>
        <v>364.62</v>
      </c>
      <c r="J24" s="7">
        <f>Tabela8[[#This Row],[Ta - Czas awarii '[h']]]/(Tabela8[[#This Row],[N - Liczba awarii]]+1)</f>
        <v>1.0447564469914041</v>
      </c>
    </row>
    <row r="25" spans="6:10" x14ac:dyDescent="0.25">
      <c r="F25" s="17"/>
      <c r="G25" s="4" t="s">
        <v>33</v>
      </c>
      <c r="H25">
        <f>SUMIFS('Zestaw 6'!$M:$M,'Zestaw 6'!$C:$C,"2020",'Zestaw 6'!$D:$D,"11")</f>
        <v>280</v>
      </c>
      <c r="I25">
        <f>SUMIFS('Zestaw 6'!$N:$N,'Zestaw 6'!$C:$C,"2020",'Zestaw 6'!$D:$D,"11")</f>
        <v>289.51</v>
      </c>
      <c r="J25" s="7">
        <f>Tabela8[[#This Row],[Ta - Czas awarii '[h']]]/(Tabela8[[#This Row],[N - Liczba awarii]]+1)</f>
        <v>1.0302846975088968</v>
      </c>
    </row>
    <row r="26" spans="6:10" x14ac:dyDescent="0.25">
      <c r="F26" s="17"/>
      <c r="G26" s="4" t="s">
        <v>34</v>
      </c>
      <c r="H26">
        <f>SUMIFS('Zestaw 6'!$M:$M,'Zestaw 6'!$C:$C,"2020",'Zestaw 6'!$D:$D,"12")</f>
        <v>284</v>
      </c>
      <c r="I26">
        <f>SUMIFS('Zestaw 6'!$N:$N,'Zestaw 6'!$C:$C,"2020",'Zestaw 6'!$D:$D,"12")</f>
        <v>293.02999999999997</v>
      </c>
      <c r="J26" s="7">
        <f>Tabela8[[#This Row],[Ta - Czas awarii '[h']]]/(Tabela8[[#This Row],[N - Liczba awarii]]+1)</f>
        <v>1.0281754385964912</v>
      </c>
    </row>
    <row r="27" spans="6:10" x14ac:dyDescent="0.25">
      <c r="F27" s="17" t="s">
        <v>22</v>
      </c>
      <c r="G27" s="4" t="s">
        <v>23</v>
      </c>
      <c r="H27">
        <f>SUMIFS('Zestaw 6'!$M:$M,'Zestaw 6'!$C:$C,"2021",'Zestaw 6'!$D:$D,"1")</f>
        <v>195</v>
      </c>
      <c r="I27">
        <f>SUMIFS('Zestaw 6'!$N:$N,'Zestaw 6'!$C:$C,"2021",'Zestaw 6'!$D:$D,"1")</f>
        <v>194.76999999999998</v>
      </c>
      <c r="J27" s="7">
        <f>Tabela8[[#This Row],[Ta - Czas awarii '[h']]]/(Tabela8[[#This Row],[N - Liczba awarii]]+1)</f>
        <v>0.99372448979591832</v>
      </c>
    </row>
    <row r="28" spans="6:10" x14ac:dyDescent="0.25">
      <c r="F28" s="17"/>
      <c r="G28" s="4" t="s">
        <v>24</v>
      </c>
      <c r="H28">
        <f>SUMIFS('Zestaw 6'!$M:$M,'Zestaw 6'!$C:$C,"2021",'Zestaw 6'!$D:$D,"2")</f>
        <v>206</v>
      </c>
      <c r="I28">
        <f>SUMIFS('Zestaw 6'!$N:$N,'Zestaw 6'!$C:$C,"2021",'Zestaw 6'!$D:$D,"2")</f>
        <v>207.03</v>
      </c>
      <c r="J28" s="7">
        <f>Tabela8[[#This Row],[Ta - Czas awarii '[h']]]/(Tabela8[[#This Row],[N - Liczba awarii]]+1)</f>
        <v>1.000144927536232</v>
      </c>
    </row>
    <row r="29" spans="6:10" x14ac:dyDescent="0.25">
      <c r="F29" s="17"/>
      <c r="G29" s="4" t="s">
        <v>25</v>
      </c>
      <c r="H29">
        <f>SUMIFS('Zestaw 6'!$M:$M,'Zestaw 6'!$C:$C,"2021",'Zestaw 6'!$D:$D,"3")</f>
        <v>236</v>
      </c>
      <c r="I29">
        <f>SUMIFS('Zestaw 6'!$N:$N,'Zestaw 6'!$C:$C,"2021",'Zestaw 6'!$D:$D,"3")</f>
        <v>234.79999999999995</v>
      </c>
      <c r="J29" s="7">
        <f>Tabela8[[#This Row],[Ta - Czas awarii '[h']]]/(Tabela8[[#This Row],[N - Liczba awarii]]+1)</f>
        <v>0.99071729957805887</v>
      </c>
    </row>
    <row r="30" spans="6:10" x14ac:dyDescent="0.25">
      <c r="F30" s="17"/>
      <c r="G30" s="4" t="s">
        <v>26</v>
      </c>
      <c r="H30">
        <f>SUMIFS('Zestaw 6'!$M:$M,'Zestaw 6'!$C:$C,"2021",'Zestaw 6'!$D:$D,"4")</f>
        <v>176</v>
      </c>
      <c r="I30">
        <f>SUMIFS('Zestaw 6'!$N:$N,'Zestaw 6'!$C:$C,"2021",'Zestaw 6'!$D:$D,"4")</f>
        <v>175.57</v>
      </c>
      <c r="J30" s="7">
        <f>Tabela8[[#This Row],[Ta - Czas awarii '[h']]]/(Tabela8[[#This Row],[N - Liczba awarii]]+1)</f>
        <v>0.99192090395480226</v>
      </c>
    </row>
    <row r="31" spans="6:10" x14ac:dyDescent="0.25">
      <c r="F31" s="17"/>
      <c r="G31" s="4" t="s">
        <v>27</v>
      </c>
      <c r="H31">
        <f>SUMIFS('Zestaw 6'!$M:$M,'Zestaw 6'!$C:$C,"2021",'Zestaw 6'!$D:$D,"5")</f>
        <v>162</v>
      </c>
      <c r="I31">
        <f>SUMIFS('Zestaw 6'!$N:$N,'Zestaw 6'!$C:$C,"2021",'Zestaw 6'!$D:$D,"5")</f>
        <v>162.88</v>
      </c>
      <c r="J31" s="7">
        <f>Tabela8[[#This Row],[Ta - Czas awarii '[h']]]/(Tabela8[[#This Row],[N - Liczba awarii]]+1)</f>
        <v>0.99926380368098155</v>
      </c>
    </row>
    <row r="32" spans="6:10" x14ac:dyDescent="0.25">
      <c r="F32" s="17"/>
      <c r="G32" s="4" t="s">
        <v>28</v>
      </c>
      <c r="H32">
        <f>SUMIFS('Zestaw 6'!$M:$M,'Zestaw 6'!$C:$C,"2021",'Zestaw 6'!$D:$D,"6")</f>
        <v>248</v>
      </c>
      <c r="I32">
        <f>SUMIFS('Zestaw 6'!$N:$N,'Zestaw 6'!$C:$C,"2021",'Zestaw 6'!$D:$D,"6")</f>
        <v>251.82999999999998</v>
      </c>
      <c r="J32" s="7">
        <f>Tabela8[[#This Row],[Ta - Czas awarii '[h']]]/(Tabela8[[#This Row],[N - Liczba awarii]]+1)</f>
        <v>1.0113654618473895</v>
      </c>
    </row>
    <row r="33" spans="6:10" x14ac:dyDescent="0.25">
      <c r="F33" s="17"/>
      <c r="G33" s="4" t="s">
        <v>29</v>
      </c>
      <c r="H33">
        <f>SUMIFS('Zestaw 6'!$M:$M,'Zestaw 6'!$C:$C,"2021",'Zestaw 6'!$D:$D,"7")</f>
        <v>193</v>
      </c>
      <c r="I33">
        <f>SUMIFS('Zestaw 6'!$N:$N,'Zestaw 6'!$C:$C,"2021",'Zestaw 6'!$D:$D,"7")</f>
        <v>190.59</v>
      </c>
      <c r="J33" s="7">
        <f>Tabela8[[#This Row],[Ta - Czas awarii '[h']]]/(Tabela8[[#This Row],[N - Liczba awarii]]+1)</f>
        <v>0.98242268041237113</v>
      </c>
    </row>
    <row r="34" spans="6:10" x14ac:dyDescent="0.25">
      <c r="F34" s="17"/>
      <c r="G34" s="4" t="s">
        <v>30</v>
      </c>
      <c r="H34">
        <f>SUMIFS('Zestaw 6'!$M:$M,'Zestaw 6'!$C:$C,"2021",'Zestaw 6'!$D:$D,"8")</f>
        <v>192</v>
      </c>
      <c r="I34">
        <f>SUMIFS('Zestaw 6'!$N:$N,'Zestaw 6'!$C:$C,"2021",'Zestaw 6'!$D:$D,"8")</f>
        <v>188.92999999999998</v>
      </c>
      <c r="J34" s="7">
        <f>Tabela8[[#This Row],[Ta - Czas awarii '[h']]]/(Tabela8[[#This Row],[N - Liczba awarii]]+1)</f>
        <v>0.97891191709844549</v>
      </c>
    </row>
    <row r="35" spans="6:10" x14ac:dyDescent="0.25">
      <c r="F35" s="17"/>
      <c r="G35" s="4" t="s">
        <v>31</v>
      </c>
      <c r="H35">
        <f>SUMIFS('Zestaw 6'!$M:$M,'Zestaw 6'!$C:$C,"2021",'Zestaw 6'!$D:$D,"9")</f>
        <v>231</v>
      </c>
      <c r="I35">
        <f>SUMIFS('Zestaw 6'!$N:$N,'Zestaw 6'!$C:$C,"2021",'Zestaw 6'!$D:$D,"9")</f>
        <v>230.16000000000003</v>
      </c>
      <c r="J35" s="7">
        <f>Tabela8[[#This Row],[Ta - Czas awarii '[h']]]/(Tabela8[[#This Row],[N - Liczba awarii]]+1)</f>
        <v>0.99206896551724144</v>
      </c>
    </row>
    <row r="36" spans="6:10" x14ac:dyDescent="0.25">
      <c r="F36" s="17"/>
      <c r="G36" s="4" t="s">
        <v>32</v>
      </c>
      <c r="H36">
        <f>SUMIFS('Zestaw 6'!$M:$M,'Zestaw 6'!$C:$C,"2021",'Zestaw 6'!$D:$D,"10")</f>
        <v>198</v>
      </c>
      <c r="I36">
        <f>SUMIFS('Zestaw 6'!$N:$N,'Zestaw 6'!$C:$C,"2021",'Zestaw 6'!$D:$D,"10")</f>
        <v>201.8</v>
      </c>
      <c r="J36" s="7">
        <f>Tabela8[[#This Row],[Ta - Czas awarii '[h']]]/(Tabela8[[#This Row],[N - Liczba awarii]]+1)</f>
        <v>1.0140703517587941</v>
      </c>
    </row>
    <row r="37" spans="6:10" x14ac:dyDescent="0.25">
      <c r="F37" s="17"/>
      <c r="G37" s="4" t="s">
        <v>33</v>
      </c>
      <c r="H37">
        <f>SUMIFS('Zestaw 6'!$M:$M,'Zestaw 6'!$C:$C,"2021",'Zestaw 6'!$D:$D,"11")</f>
        <v>189</v>
      </c>
      <c r="I37">
        <f>SUMIFS('Zestaw 6'!$N:$N,'Zestaw 6'!$C:$C,"2021",'Zestaw 6'!$D:$D,"11")</f>
        <v>186.17000000000002</v>
      </c>
      <c r="J37" s="7">
        <f>Tabela8[[#This Row],[Ta - Czas awarii '[h']]]/(Tabela8[[#This Row],[N - Liczba awarii]]+1)</f>
        <v>0.97984210526315796</v>
      </c>
    </row>
    <row r="38" spans="6:10" x14ac:dyDescent="0.25">
      <c r="F38" s="17"/>
      <c r="G38" s="4" t="s">
        <v>34</v>
      </c>
      <c r="H38">
        <f>SUMIFS('Zestaw 6'!$M:$M,'Zestaw 6'!$C:$C,"2021",'Zestaw 6'!$D:$D,"12")</f>
        <v>211</v>
      </c>
      <c r="I38">
        <f>SUMIFS('Zestaw 6'!$N:$N,'Zestaw 6'!$C:$C,"2021",'Zestaw 6'!$D:$D,"12")</f>
        <v>209.65</v>
      </c>
      <c r="J38" s="7">
        <f>Tabela8[[#This Row],[Ta - Czas awarii '[h']]]/(Tabela8[[#This Row],[N - Liczba awarii]]+1)</f>
        <v>0.98891509433962266</v>
      </c>
    </row>
  </sheetData>
  <mergeCells count="6">
    <mergeCell ref="F27:F38"/>
    <mergeCell ref="P3:P14"/>
    <mergeCell ref="K3:K14"/>
    <mergeCell ref="F3:F14"/>
    <mergeCell ref="B6:D6"/>
    <mergeCell ref="F15:F26"/>
  </mergeCells>
  <phoneticPr fontId="2" type="noConversion"/>
  <pageMargins left="0.7" right="0.7" top="0.75" bottom="0.75" header="0.3" footer="0.3"/>
  <pageSetup paperSize="9" scale="63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FF8F-752D-42DB-8CFC-4C6F1AD7713D}">
  <dimension ref="B5:M43"/>
  <sheetViews>
    <sheetView zoomScale="70" zoomScaleNormal="70" workbookViewId="0">
      <selection activeCell="O10" sqref="O10"/>
    </sheetView>
  </sheetViews>
  <sheetFormatPr defaultRowHeight="15" x14ac:dyDescent="0.25"/>
  <cols>
    <col min="10" max="10" width="13.42578125" customWidth="1"/>
    <col min="11" max="11" width="11.85546875" customWidth="1"/>
    <col min="12" max="12" width="16.7109375" customWidth="1"/>
    <col min="18" max="18" width="17.5703125" customWidth="1"/>
    <col min="24" max="24" width="16.140625" customWidth="1"/>
  </cols>
  <sheetData>
    <row r="5" spans="2:13" x14ac:dyDescent="0.25">
      <c r="I5" s="13" t="s">
        <v>35</v>
      </c>
      <c r="J5" s="13"/>
      <c r="K5" s="13"/>
      <c r="L5" s="13"/>
      <c r="M5" s="13">
        <v>24</v>
      </c>
    </row>
    <row r="7" spans="2:13" ht="60" customHeight="1" x14ac:dyDescent="0.25">
      <c r="I7" s="5" t="s">
        <v>18</v>
      </c>
      <c r="J7" s="6" t="s">
        <v>53</v>
      </c>
      <c r="K7" s="6" t="s">
        <v>52</v>
      </c>
      <c r="L7" s="6" t="s">
        <v>51</v>
      </c>
      <c r="M7" s="6" t="s">
        <v>54</v>
      </c>
    </row>
    <row r="8" spans="2:13" ht="15" customHeight="1" x14ac:dyDescent="0.25">
      <c r="B8" s="18" t="s">
        <v>17</v>
      </c>
      <c r="C8" s="18"/>
      <c r="D8" s="18"/>
      <c r="E8" s="18"/>
      <c r="F8" s="18"/>
      <c r="G8" s="18"/>
      <c r="H8" s="17" t="s">
        <v>19</v>
      </c>
      <c r="I8" s="4" t="s">
        <v>23</v>
      </c>
      <c r="J8">
        <f>SUMIFS('Zestaw 6'!$M:$M,'Zestaw 6'!$C:$C,"2019",'Zestaw 6'!$D:$D,"1")</f>
        <v>97</v>
      </c>
      <c r="K8">
        <f>SUMIFS('Zestaw 6'!$N:$N,'Zestaw 6'!$C:$C,"2019",'Zestaw 6'!$D:$D,"1")</f>
        <v>93.509999999999991</v>
      </c>
      <c r="L8">
        <f>SUMIFS('Zestaw 6'!F:F,'Zestaw 6'!C:C,"2019",'Zestaw 6'!D:D,"1")</f>
        <v>528</v>
      </c>
      <c r="M8" s="7">
        <f>(Tabela813[[#This Row],[Td - Nominalny czas pracy dla miesiąca '[h']]] -Tabela813[[#This Row],[Ta - Czas awarii '[h']]])/(Tabela813[[#This Row],[N - Liczba awarii]]+1)</f>
        <v>4.4335714285714287</v>
      </c>
    </row>
    <row r="9" spans="2:13" x14ac:dyDescent="0.25">
      <c r="H9" s="17"/>
      <c r="I9" s="4" t="s">
        <v>24</v>
      </c>
      <c r="J9">
        <f>SUMIFS('Zestaw 6'!$M:$M,'Zestaw 6'!$C:$C,"2019",'Zestaw 6'!$D:$D,"2")</f>
        <v>100</v>
      </c>
      <c r="K9">
        <f>SUMIFS('Zestaw 6'!$N:$N,'Zestaw 6'!$C:$C,"2019",'Zestaw 6'!$D:$D,"2")</f>
        <v>98.3</v>
      </c>
      <c r="L9">
        <f>SUMIFS('Zestaw 6'!F:F,'Zestaw 6'!C:C,"2019",'Zestaw 6'!D:D,"2")</f>
        <v>480</v>
      </c>
      <c r="M9" s="7">
        <f>(Tabela813[[#This Row],[Td - Nominalny czas pracy dla miesiąca '[h']]] -Tabela813[[#This Row],[Ta - Czas awarii '[h']]])/(Tabela813[[#This Row],[N - Liczba awarii]]+1)</f>
        <v>3.779207920792079</v>
      </c>
    </row>
    <row r="10" spans="2:13" x14ac:dyDescent="0.25">
      <c r="H10" s="17"/>
      <c r="I10" s="4" t="s">
        <v>25</v>
      </c>
      <c r="J10">
        <f>SUMIFS('Zestaw 6'!$M:$M,'Zestaw 6'!$C:$C,"2019",'Zestaw 6'!$D:$D,"3")</f>
        <v>120</v>
      </c>
      <c r="K10">
        <f>SUMIFS('Zestaw 6'!$N:$N,'Zestaw 6'!$C:$C,"2019",'Zestaw 6'!$D:$D,"3")</f>
        <v>124.45</v>
      </c>
      <c r="L10">
        <f>SUMIFS('Zestaw 6'!F:F,'Zestaw 6'!C:C,"2019",'Zestaw 6'!D:D,"3")</f>
        <v>504</v>
      </c>
      <c r="M10" s="7">
        <f>(Tabela813[[#This Row],[Td - Nominalny czas pracy dla miesiąca '[h']]] -Tabela813[[#This Row],[Ta - Czas awarii '[h']]])/(Tabela813[[#This Row],[N - Liczba awarii]]+1)</f>
        <v>3.1367768595041325</v>
      </c>
    </row>
    <row r="11" spans="2:13" x14ac:dyDescent="0.25">
      <c r="H11" s="17"/>
      <c r="I11" s="4" t="s">
        <v>26</v>
      </c>
      <c r="J11">
        <f>SUMIFS('Zestaw 6'!$M:$M,'Zestaw 6'!$C:$C,"2019",'Zestaw 6'!$D:$D,"4")</f>
        <v>113</v>
      </c>
      <c r="K11">
        <f>SUMIFS('Zestaw 6'!$N:$N,'Zestaw 6'!$C:$C,"2019",'Zestaw 6'!$D:$D,"4")</f>
        <v>116.98000000000002</v>
      </c>
      <c r="L11">
        <f>SUMIFS('Zestaw 6'!F:F,'Zestaw 6'!C:C,"2019",'Zestaw 6'!D:D,"4")</f>
        <v>504</v>
      </c>
      <c r="M11" s="7">
        <f>(Tabela813[[#This Row],[Td - Nominalny czas pracy dla miesiąca '[h']]] -Tabela813[[#This Row],[Ta - Czas awarii '[h']]])/(Tabela813[[#This Row],[N - Liczba awarii]]+1)</f>
        <v>3.3949122807017544</v>
      </c>
    </row>
    <row r="12" spans="2:13" x14ac:dyDescent="0.25">
      <c r="H12" s="17"/>
      <c r="I12" s="4" t="s">
        <v>27</v>
      </c>
      <c r="J12">
        <f>SUMIFS('Zestaw 6'!$M:$M,'Zestaw 6'!$C:$C,"2019",'Zestaw 6'!$D:$D,"5")</f>
        <v>80</v>
      </c>
      <c r="K12">
        <f>SUMIFS('Zestaw 6'!$N:$N,'Zestaw 6'!$C:$C,"2019",'Zestaw 6'!$D:$D,"5")</f>
        <v>81.679999999999993</v>
      </c>
      <c r="L12">
        <f>SUMIFS('Zestaw 6'!F:F,'Zestaw 6'!C:C,"2019",'Zestaw 6'!D:D,"5")</f>
        <v>504</v>
      </c>
      <c r="M12" s="7">
        <f>(Tabela813[[#This Row],[Td - Nominalny czas pracy dla miesiąca '[h']]] -Tabela813[[#This Row],[Ta - Czas awarii '[h']]])/(Tabela813[[#This Row],[N - Liczba awarii]]+1)</f>
        <v>5.2138271604938273</v>
      </c>
    </row>
    <row r="13" spans="2:13" x14ac:dyDescent="0.25">
      <c r="H13" s="17"/>
      <c r="I13" s="4" t="s">
        <v>28</v>
      </c>
      <c r="J13">
        <f>SUMIFS('Zestaw 6'!$M:$M,'Zestaw 6'!$C:$C,"2019",'Zestaw 6'!$D:$D,"6")</f>
        <v>130</v>
      </c>
      <c r="K13">
        <f>SUMIFS('Zestaw 6'!$N:$N,'Zestaw 6'!$C:$C,"2019",'Zestaw 6'!$D:$D,"6")</f>
        <v>135.01000000000002</v>
      </c>
      <c r="L13">
        <f>SUMIFS('Zestaw 6'!F:F,'Zestaw 6'!C:C,"2019",'Zestaw 6'!D:D,"6")</f>
        <v>456</v>
      </c>
      <c r="M13" s="7">
        <f>(Tabela813[[#This Row],[Td - Nominalny czas pracy dla miesiąca '[h']]] -Tabela813[[#This Row],[Ta - Czas awarii '[h']]])/(Tabela813[[#This Row],[N - Liczba awarii]]+1)</f>
        <v>2.4503053435114506</v>
      </c>
    </row>
    <row r="14" spans="2:13" x14ac:dyDescent="0.25">
      <c r="H14" s="17"/>
      <c r="I14" s="4" t="s">
        <v>29</v>
      </c>
      <c r="J14">
        <f>SUMIFS('Zestaw 6'!$M:$M,'Zestaw 6'!$C:$C,"2019",'Zestaw 6'!$D:$D,"7")</f>
        <v>153</v>
      </c>
      <c r="K14">
        <f>SUMIFS('Zestaw 6'!$N:$N,'Zestaw 6'!$C:$C,"2019",'Zestaw 6'!$D:$D,"7")</f>
        <v>149.5</v>
      </c>
      <c r="L14">
        <f>SUMIFS('Zestaw 6'!F:F,'Zestaw 6'!C:C,"2019",'Zestaw 6'!D:D,"7")</f>
        <v>552</v>
      </c>
      <c r="M14" s="7">
        <f>(Tabela813[[#This Row],[Td - Nominalny czas pracy dla miesiąca '[h']]] -Tabela813[[#This Row],[Ta - Czas awarii '[h']]])/(Tabela813[[#This Row],[N - Liczba awarii]]+1)</f>
        <v>2.6136363636363638</v>
      </c>
    </row>
    <row r="15" spans="2:13" x14ac:dyDescent="0.25">
      <c r="H15" s="17"/>
      <c r="I15" s="4" t="s">
        <v>30</v>
      </c>
      <c r="J15">
        <f>SUMIFS('Zestaw 6'!$M:$M,'Zestaw 6'!$C:$C,"2019",'Zestaw 6'!$D:$D,"8")</f>
        <v>101</v>
      </c>
      <c r="K15">
        <f>SUMIFS('Zestaw 6'!$N:$N,'Zestaw 6'!$C:$C,"2019",'Zestaw 6'!$D:$D,"8")</f>
        <v>100.36000000000001</v>
      </c>
      <c r="L15">
        <f>SUMIFS('Zestaw 6'!F:F,'Zestaw 6'!C:C,"2019",'Zestaw 6'!D:D,"8")</f>
        <v>504</v>
      </c>
      <c r="M15" s="7">
        <f>(Tabela813[[#This Row],[Td - Nominalny czas pracy dla miesiąca '[h']]] -Tabela813[[#This Row],[Ta - Czas awarii '[h']]])/(Tabela813[[#This Row],[N - Liczba awarii]]+1)</f>
        <v>3.9572549019607841</v>
      </c>
    </row>
    <row r="16" spans="2:13" x14ac:dyDescent="0.25">
      <c r="H16" s="17"/>
      <c r="I16" s="4" t="s">
        <v>31</v>
      </c>
      <c r="J16">
        <f>SUMIFS('Zestaw 6'!$M:$M,'Zestaw 6'!$C:$C,"2019",'Zestaw 6'!$D:$D,"9")</f>
        <v>118</v>
      </c>
      <c r="K16">
        <f>SUMIFS('Zestaw 6'!$N:$N,'Zestaw 6'!$C:$C,"2019",'Zestaw 6'!$D:$D,"9")</f>
        <v>120.03</v>
      </c>
      <c r="L16">
        <f>SUMIFS('Zestaw 6'!F:F,'Zestaw 6'!C:C,"2019",'Zestaw 6'!D:D,"9")</f>
        <v>504</v>
      </c>
      <c r="M16" s="7">
        <f>(Tabela813[[#This Row],[Td - Nominalny czas pracy dla miesiąca '[h']]] -Tabela813[[#This Row],[Ta - Czas awarii '[h']]])/(Tabela813[[#This Row],[N - Liczba awarii]]+1)</f>
        <v>3.2266386554621853</v>
      </c>
    </row>
    <row r="17" spans="8:13" x14ac:dyDescent="0.25">
      <c r="H17" s="17"/>
      <c r="I17" s="4" t="s">
        <v>32</v>
      </c>
      <c r="J17">
        <f>SUMIFS('Zestaw 6'!$M:$M,'Zestaw 6'!$C:$C,"2019",'Zestaw 6'!$D:$D,"10")</f>
        <v>101</v>
      </c>
      <c r="K17">
        <f>SUMIFS('Zestaw 6'!$N:$N,'Zestaw 6'!$C:$C,"2019",'Zestaw 6'!$D:$D,"10")</f>
        <v>97.32</v>
      </c>
      <c r="L17">
        <f>SUMIFS('Zestaw 6'!F:F,'Zestaw 6'!C:C,"2019",'Zestaw 6'!D:D,"10")</f>
        <v>552</v>
      </c>
      <c r="M17" s="7">
        <f>(Tabela813[[#This Row],[Td - Nominalny czas pracy dla miesiąca '[h']]] -Tabela813[[#This Row],[Ta - Czas awarii '[h']]])/(Tabela813[[#This Row],[N - Liczba awarii]]+1)</f>
        <v>4.4576470588235297</v>
      </c>
    </row>
    <row r="18" spans="8:13" x14ac:dyDescent="0.25">
      <c r="H18" s="17"/>
      <c r="I18" s="4" t="s">
        <v>33</v>
      </c>
      <c r="J18">
        <f>SUMIFS('Zestaw 6'!$M:$M,'Zestaw 6'!$C:$C,"2019",'Zestaw 6'!$D:$D,"11")</f>
        <v>100</v>
      </c>
      <c r="K18">
        <f>SUMIFS('Zestaw 6'!$N:$N,'Zestaw 6'!$C:$C,"2019",'Zestaw 6'!$D:$D,"11")</f>
        <v>104.82</v>
      </c>
      <c r="L18">
        <f>SUMIFS('Zestaw 6'!F:F,'Zestaw 6'!C:C,"2019",'Zestaw 6'!D:D,"11")</f>
        <v>456</v>
      </c>
      <c r="M18" s="7">
        <f>(Tabela813[[#This Row],[Td - Nominalny czas pracy dla miesiąca '[h']]] -Tabela813[[#This Row],[Ta - Czas awarii '[h']]])/(Tabela813[[#This Row],[N - Liczba awarii]]+1)</f>
        <v>3.477029702970297</v>
      </c>
    </row>
    <row r="19" spans="8:13" x14ac:dyDescent="0.25">
      <c r="H19" s="17"/>
      <c r="I19" s="4" t="s">
        <v>34</v>
      </c>
      <c r="J19">
        <f>SUMIFS('Zestaw 6'!$M:$M,'Zestaw 6'!$C:$C,"2019",'Zestaw 6'!$D:$D,"12")</f>
        <v>119</v>
      </c>
      <c r="K19">
        <f>SUMIFS('Zestaw 6'!$N:$N,'Zestaw 6'!$C:$C,"2019",'Zestaw 6'!$D:$D,"12")</f>
        <v>127.52000000000001</v>
      </c>
      <c r="L19">
        <f>SUMIFS('Zestaw 6'!F:F,'Zestaw 6'!C:C,"2019",'Zestaw 6'!D:D,"12")</f>
        <v>432</v>
      </c>
      <c r="M19" s="7">
        <f>(Tabela813[[#This Row],[Td - Nominalny czas pracy dla miesiąca '[h']]] -Tabela813[[#This Row],[Ta - Czas awarii '[h']]])/(Tabela813[[#This Row],[N - Liczba awarii]]+1)</f>
        <v>2.5373333333333337</v>
      </c>
    </row>
    <row r="20" spans="8:13" x14ac:dyDescent="0.25">
      <c r="H20" s="17" t="s">
        <v>21</v>
      </c>
      <c r="I20" s="4" t="s">
        <v>23</v>
      </c>
      <c r="J20">
        <f>SUMIFS('Zestaw 6'!$M:$M,'Zestaw 6'!$C:$C,"2020",'Zestaw 6'!$D:$D,"1")</f>
        <v>277</v>
      </c>
      <c r="K20">
        <f>SUMIFS('Zestaw 6'!$N:$N,'Zestaw 6'!$C:$C,"2020",'Zestaw 6'!$D:$D,"1")</f>
        <v>291.77999999999997</v>
      </c>
      <c r="L20">
        <f>SUMIFS('Zestaw 6'!F:F,'Zestaw 6'!$C:$C,"2020",'Zestaw 6'!$D:$D,"1")</f>
        <v>504</v>
      </c>
      <c r="M20" s="7">
        <f>(Tabela813[[#This Row],[Td - Nominalny czas pracy dla miesiąca '[h']]] -Tabela813[[#This Row],[Ta - Czas awarii '[h']]])/(Tabela813[[#This Row],[N - Liczba awarii]]+1)</f>
        <v>0.76338129496402884</v>
      </c>
    </row>
    <row r="21" spans="8:13" x14ac:dyDescent="0.25">
      <c r="H21" s="17"/>
      <c r="I21" s="4" t="s">
        <v>24</v>
      </c>
      <c r="J21">
        <f>SUMIFS('Zestaw 6'!$M:$M,'Zestaw 6'!$C:$C,"2020",'Zestaw 6'!$D:$D,"2")</f>
        <v>275</v>
      </c>
      <c r="K21">
        <f>SUMIFS('Zestaw 6'!$N:$N,'Zestaw 6'!$C:$C,"2020",'Zestaw 6'!$D:$D,"2")</f>
        <v>281.15000000000003</v>
      </c>
      <c r="L21">
        <f>SUMIFS('Zestaw 6'!F:F,'Zestaw 6'!$C:$C,"2020",'Zestaw 6'!$D:$D,"2")</f>
        <v>480</v>
      </c>
      <c r="M21" s="7">
        <f>(Tabela813[[#This Row],[Td - Nominalny czas pracy dla miesiąca '[h']]] -Tabela813[[#This Row],[Ta - Czas awarii '[h']]])/(Tabela813[[#This Row],[N - Liczba awarii]]+1)</f>
        <v>0.72047101449275353</v>
      </c>
    </row>
    <row r="22" spans="8:13" x14ac:dyDescent="0.25">
      <c r="H22" s="17"/>
      <c r="I22" s="4" t="s">
        <v>25</v>
      </c>
      <c r="J22">
        <f>SUMIFS('Zestaw 6'!$M:$M,'Zestaw 6'!$C:$C,"2020",'Zestaw 6'!$D:$D,"3")</f>
        <v>343</v>
      </c>
      <c r="K22">
        <f>SUMIFS('Zestaw 6'!$N:$N,'Zestaw 6'!$C:$C,"2020",'Zestaw 6'!$D:$D,"3")</f>
        <v>352.49</v>
      </c>
      <c r="L22">
        <f>SUMIFS('Zestaw 6'!F:F,'Zestaw 6'!$C:$C,"2020",'Zestaw 6'!$D:$D,"3")</f>
        <v>528</v>
      </c>
      <c r="M22" s="7">
        <f>(Tabela813[[#This Row],[Td - Nominalny czas pracy dla miesiąca '[h']]] -Tabela813[[#This Row],[Ta - Czas awarii '[h']]])/(Tabela813[[#This Row],[N - Liczba awarii]]+1)</f>
        <v>0.51020348837209295</v>
      </c>
    </row>
    <row r="23" spans="8:13" x14ac:dyDescent="0.25">
      <c r="H23" s="17"/>
      <c r="I23" s="4" t="s">
        <v>26</v>
      </c>
      <c r="J23">
        <f>SUMIFS('Zestaw 6'!$M:$M,'Zestaw 6'!$C:$C,"2020",'Zestaw 6'!$D:$D,"4")</f>
        <v>321</v>
      </c>
      <c r="K23">
        <f>SUMIFS('Zestaw 6'!$N:$N,'Zestaw 6'!$C:$C,"2020",'Zestaw 6'!$D:$D,"4")</f>
        <v>335.95</v>
      </c>
      <c r="L23">
        <f>SUMIFS('Zestaw 6'!F:F,'Zestaw 6'!$C:$C,"2020",'Zestaw 6'!$D:$D,"4")</f>
        <v>504</v>
      </c>
      <c r="M23" s="7">
        <f>(Tabela813[[#This Row],[Td - Nominalny czas pracy dla miesiąca '[h']]] -Tabela813[[#This Row],[Ta - Czas awarii '[h']]])/(Tabela813[[#This Row],[N - Liczba awarii]]+1)</f>
        <v>0.52189440993788827</v>
      </c>
    </row>
    <row r="24" spans="8:13" x14ac:dyDescent="0.25">
      <c r="H24" s="17"/>
      <c r="I24" s="4" t="s">
        <v>27</v>
      </c>
      <c r="J24">
        <f>SUMIFS('Zestaw 6'!$M:$M,'Zestaw 6'!$C:$C,"2020",'Zestaw 6'!$D:$D,"5")</f>
        <v>272</v>
      </c>
      <c r="K24">
        <f>SUMIFS('Zestaw 6'!$N:$N,'Zestaw 6'!$C:$C,"2020",'Zestaw 6'!$D:$D,"5")</f>
        <v>285.57999999999993</v>
      </c>
      <c r="L24">
        <f>SUMIFS('Zestaw 6'!F:F,'Zestaw 6'!$C:$C,"2020",'Zestaw 6'!$D:$D,"5")</f>
        <v>480</v>
      </c>
      <c r="M24" s="7">
        <f>(Tabela813[[#This Row],[Td - Nominalny czas pracy dla miesiąca '[h']]] -Tabela813[[#This Row],[Ta - Czas awarii '[h']]])/(Tabela813[[#This Row],[N - Liczba awarii]]+1)</f>
        <v>0.71216117216117247</v>
      </c>
    </row>
    <row r="25" spans="8:13" x14ac:dyDescent="0.25">
      <c r="H25" s="17"/>
      <c r="I25" s="4" t="s">
        <v>28</v>
      </c>
      <c r="J25">
        <f>SUMIFS('Zestaw 6'!$M:$M,'Zestaw 6'!$C:$C,"2020",'Zestaw 6'!$D:$D,"6")</f>
        <v>312</v>
      </c>
      <c r="K25">
        <f>SUMIFS('Zestaw 6'!$N:$N,'Zestaw 6'!$C:$C,"2020",'Zestaw 6'!$D:$D,"6")</f>
        <v>329.56999999999994</v>
      </c>
      <c r="L25">
        <f>SUMIFS('Zestaw 6'!F:F,'Zestaw 6'!$C:$C,"2020",'Zestaw 6'!$D:$D,"6")</f>
        <v>504</v>
      </c>
      <c r="M25" s="7">
        <f>(Tabela813[[#This Row],[Td - Nominalny czas pracy dla miesiąca '[h']]] -Tabela813[[#This Row],[Ta - Czas awarii '[h']]])/(Tabela813[[#This Row],[N - Liczba awarii]]+1)</f>
        <v>0.55728434504792357</v>
      </c>
    </row>
    <row r="26" spans="8:13" x14ac:dyDescent="0.25">
      <c r="H26" s="17"/>
      <c r="I26" s="4" t="s">
        <v>29</v>
      </c>
      <c r="J26">
        <f>SUMIFS('Zestaw 6'!$M:$M,'Zestaw 6'!$C:$C,"2020",'Zestaw 6'!$D:$D,"7")</f>
        <v>366</v>
      </c>
      <c r="K26">
        <f>SUMIFS('Zestaw 6'!$N:$N,'Zestaw 6'!$C:$C,"2020",'Zestaw 6'!$D:$D,"7")</f>
        <v>380.14000000000004</v>
      </c>
      <c r="L26">
        <f>SUMIFS('Zestaw 6'!F:F,'Zestaw 6'!$C:$C,"2020",'Zestaw 6'!$D:$D,"7")</f>
        <v>552</v>
      </c>
      <c r="M26" s="7">
        <f>(Tabela813[[#This Row],[Td - Nominalny czas pracy dla miesiąca '[h']]] -Tabela813[[#This Row],[Ta - Czas awarii '[h']]])/(Tabela813[[#This Row],[N - Liczba awarii]]+1)</f>
        <v>0.46828337874659387</v>
      </c>
    </row>
    <row r="27" spans="8:13" x14ac:dyDescent="0.25">
      <c r="H27" s="17"/>
      <c r="I27" s="4" t="s">
        <v>30</v>
      </c>
      <c r="J27">
        <f>SUMIFS('Zestaw 6'!$M:$M,'Zestaw 6'!$C:$C,"2020",'Zestaw 6'!$D:$D,"8")</f>
        <v>297</v>
      </c>
      <c r="K27">
        <f>SUMIFS('Zestaw 6'!$N:$N,'Zestaw 6'!$C:$C,"2020",'Zestaw 6'!$D:$D,"8")</f>
        <v>306.85000000000002</v>
      </c>
      <c r="L27">
        <f>SUMIFS('Zestaw 6'!F:F,'Zestaw 6'!$C:$C,"2020",'Zestaw 6'!$D:$D,"8")</f>
        <v>504</v>
      </c>
      <c r="M27" s="7">
        <f>(Tabela813[[#This Row],[Td - Nominalny czas pracy dla miesiąca '[h']]] -Tabela813[[#This Row],[Ta - Czas awarii '[h']]])/(Tabela813[[#This Row],[N - Liczba awarii]]+1)</f>
        <v>0.66157718120805364</v>
      </c>
    </row>
    <row r="28" spans="8:13" x14ac:dyDescent="0.25">
      <c r="H28" s="17"/>
      <c r="I28" s="4" t="s">
        <v>31</v>
      </c>
      <c r="J28">
        <f>SUMIFS('Zestaw 6'!$M:$M,'Zestaw 6'!$C:$C,"2020",'Zestaw 6'!$D:$D,"9")</f>
        <v>336</v>
      </c>
      <c r="K28">
        <f>SUMIFS('Zestaw 6'!$N:$N,'Zestaw 6'!$C:$C,"2020",'Zestaw 6'!$D:$D,"9")</f>
        <v>349.41</v>
      </c>
      <c r="L28">
        <f>SUMIFS('Zestaw 6'!F:F,'Zestaw 6'!$C:$C,"2020",'Zestaw 6'!$D:$D,"9")</f>
        <v>528</v>
      </c>
      <c r="M28" s="7">
        <f>(Tabela813[[#This Row],[Td - Nominalny czas pracy dla miesiąca '[h']]] -Tabela813[[#This Row],[Ta - Czas awarii '[h']]])/(Tabela813[[#This Row],[N - Liczba awarii]]+1)</f>
        <v>0.52994065281899105</v>
      </c>
    </row>
    <row r="29" spans="8:13" x14ac:dyDescent="0.25">
      <c r="H29" s="17"/>
      <c r="I29" s="4" t="s">
        <v>32</v>
      </c>
      <c r="J29">
        <f>SUMIFS('Zestaw 6'!$M:$M,'Zestaw 6'!$C:$C,"2020",'Zestaw 6'!$D:$D,"10")</f>
        <v>348</v>
      </c>
      <c r="K29">
        <f>SUMIFS('Zestaw 6'!$N:$N,'Zestaw 6'!$C:$C,"2020",'Zestaw 6'!$D:$D,"10")</f>
        <v>364.62</v>
      </c>
      <c r="L29">
        <f>SUMIFS('Zestaw 6'!F:F,'Zestaw 6'!$C:$C,"2020",'Zestaw 6'!$D:$D,"10")</f>
        <v>528</v>
      </c>
      <c r="M29" s="7">
        <f>(Tabela813[[#This Row],[Td - Nominalny czas pracy dla miesiąca '[h']]] -Tabela813[[#This Row],[Ta - Czas awarii '[h']]])/(Tabela813[[#This Row],[N - Liczba awarii]]+1)</f>
        <v>0.46813753581661888</v>
      </c>
    </row>
    <row r="30" spans="8:13" x14ac:dyDescent="0.25">
      <c r="H30" s="17"/>
      <c r="I30" s="4" t="s">
        <v>33</v>
      </c>
      <c r="J30">
        <f>SUMIFS('Zestaw 6'!$M:$M,'Zestaw 6'!$C:$C,"2020",'Zestaw 6'!$D:$D,"11")</f>
        <v>280</v>
      </c>
      <c r="K30">
        <f>SUMIFS('Zestaw 6'!$N:$N,'Zestaw 6'!$C:$C,"2020",'Zestaw 6'!$D:$D,"11")</f>
        <v>289.51</v>
      </c>
      <c r="L30">
        <f>SUMIFS('Zestaw 6'!F:F,'Zestaw 6'!$C:$C,"2020",'Zestaw 6'!$D:$D,"11")</f>
        <v>480</v>
      </c>
      <c r="M30" s="7">
        <f>(Tabela813[[#This Row],[Td - Nominalny czas pracy dla miesiąca '[h']]] -Tabela813[[#This Row],[Ta - Czas awarii '[h']]])/(Tabela813[[#This Row],[N - Liczba awarii]]+1)</f>
        <v>0.67790035587188613</v>
      </c>
    </row>
    <row r="31" spans="8:13" x14ac:dyDescent="0.25">
      <c r="H31" s="17"/>
      <c r="I31" s="4" t="s">
        <v>34</v>
      </c>
      <c r="J31">
        <f>SUMIFS('Zestaw 6'!$M:$M,'Zestaw 6'!$C:$C,"2020",'Zestaw 6'!$D:$D,"12")</f>
        <v>284</v>
      </c>
      <c r="K31">
        <f>SUMIFS('Zestaw 6'!$N:$N,'Zestaw 6'!$C:$C,"2020",'Zestaw 6'!$D:$D,"12")</f>
        <v>293.02999999999997</v>
      </c>
      <c r="L31">
        <f>SUMIFS('Zestaw 6'!F:F,'Zestaw 6'!$C:$C,"2020",'Zestaw 6'!$D:$D,"12")</f>
        <v>480</v>
      </c>
      <c r="M31" s="7">
        <f>(Tabela813[[#This Row],[Td - Nominalny czas pracy dla miesiąca '[h']]] -Tabela813[[#This Row],[Ta - Czas awarii '[h']]])/(Tabela813[[#This Row],[N - Liczba awarii]]+1)</f>
        <v>0.6560350877192983</v>
      </c>
    </row>
    <row r="32" spans="8:13" x14ac:dyDescent="0.25">
      <c r="H32" s="17" t="s">
        <v>22</v>
      </c>
      <c r="I32" s="4" t="s">
        <v>23</v>
      </c>
      <c r="J32">
        <f>SUMIFS('Zestaw 6'!$M:$M,'Zestaw 6'!$C:$C,"2021",'Zestaw 6'!$D:$D,"1")</f>
        <v>195</v>
      </c>
      <c r="K32">
        <f>SUMIFS('Zestaw 6'!$N:$N,'Zestaw 6'!$C:$C,"2021",'Zestaw 6'!$D:$D,"1")</f>
        <v>194.76999999999998</v>
      </c>
      <c r="L32">
        <f>SUMIFS('Zestaw 6'!F:F,'Zestaw 6'!$C:$C,"2021",'Zestaw 6'!$D:$D,"1")</f>
        <v>456</v>
      </c>
      <c r="M32" s="7">
        <f>(Tabela813[[#This Row],[Td - Nominalny czas pracy dla miesiąca '[h']]] -Tabela813[[#This Row],[Ta - Czas awarii '[h']]])/(Tabela813[[#This Row],[N - Liczba awarii]]+1)</f>
        <v>1.3328061224489798</v>
      </c>
    </row>
    <row r="33" spans="8:13" x14ac:dyDescent="0.25">
      <c r="H33" s="17"/>
      <c r="I33" s="4" t="s">
        <v>24</v>
      </c>
      <c r="J33">
        <f>SUMIFS('Zestaw 6'!$M:$M,'Zestaw 6'!$C:$C,"2021",'Zestaw 6'!$D:$D,"2")</f>
        <v>206</v>
      </c>
      <c r="K33">
        <f>SUMIFS('Zestaw 6'!$N:$N,'Zestaw 6'!$C:$C,"2021",'Zestaw 6'!$D:$D,"2")</f>
        <v>207.03</v>
      </c>
      <c r="L33">
        <f>SUMIFS('Zestaw 6'!F:F,'Zestaw 6'!$C:$C,"2021",'Zestaw 6'!$D:$D,"2")</f>
        <v>480</v>
      </c>
      <c r="M33" s="7">
        <f>(Tabela813[[#This Row],[Td - Nominalny czas pracy dla miesiąca '[h']]] -Tabela813[[#This Row],[Ta - Czas awarii '[h']]])/(Tabela813[[#This Row],[N - Liczba awarii]]+1)</f>
        <v>1.3186956521739133</v>
      </c>
    </row>
    <row r="34" spans="8:13" x14ac:dyDescent="0.25">
      <c r="H34" s="17"/>
      <c r="I34" s="4" t="s">
        <v>25</v>
      </c>
      <c r="J34">
        <f>SUMIFS('Zestaw 6'!$M:$M,'Zestaw 6'!$C:$C,"2021",'Zestaw 6'!$D:$D,"3")</f>
        <v>236</v>
      </c>
      <c r="K34">
        <f>SUMIFS('Zestaw 6'!$N:$N,'Zestaw 6'!$C:$C,"2021",'Zestaw 6'!$D:$D,"3")</f>
        <v>234.79999999999995</v>
      </c>
      <c r="L34">
        <f>SUMIFS('Zestaw 6'!F:F,'Zestaw 6'!$C:$C,"2021",'Zestaw 6'!$D:$D,"3")</f>
        <v>552</v>
      </c>
      <c r="M34" s="7">
        <f>(Tabela813[[#This Row],[Td - Nominalny czas pracy dla miesiąca '[h']]] -Tabela813[[#This Row],[Ta - Czas awarii '[h']]])/(Tabela813[[#This Row],[N - Liczba awarii]]+1)</f>
        <v>1.338396624472574</v>
      </c>
    </row>
    <row r="35" spans="8:13" x14ac:dyDescent="0.25">
      <c r="H35" s="17"/>
      <c r="I35" s="4" t="s">
        <v>26</v>
      </c>
      <c r="J35">
        <f>SUMIFS('Zestaw 6'!$M:$M,'Zestaw 6'!$C:$C,"2021",'Zestaw 6'!$D:$D,"4")</f>
        <v>176</v>
      </c>
      <c r="K35">
        <f>SUMIFS('Zestaw 6'!$N:$N,'Zestaw 6'!$C:$C,"2021",'Zestaw 6'!$D:$D,"4")</f>
        <v>175.57</v>
      </c>
      <c r="L35">
        <f>SUMIFS('Zestaw 6'!F:F,'Zestaw 6'!$C:$C,"2021",'Zestaw 6'!$D:$D,"4")</f>
        <v>504</v>
      </c>
      <c r="M35" s="7">
        <f>(Tabela813[[#This Row],[Td - Nominalny czas pracy dla miesiąca '[h']]] -Tabela813[[#This Row],[Ta - Czas awarii '[h']]])/(Tabela813[[#This Row],[N - Liczba awarii]]+1)</f>
        <v>1.8555367231638418</v>
      </c>
    </row>
    <row r="36" spans="8:13" x14ac:dyDescent="0.25">
      <c r="H36" s="17"/>
      <c r="I36" s="4" t="s">
        <v>27</v>
      </c>
      <c r="J36">
        <f>SUMIFS('Zestaw 6'!$M:$M,'Zestaw 6'!$C:$C,"2021",'Zestaw 6'!$D:$D,"5")</f>
        <v>162</v>
      </c>
      <c r="K36">
        <f>SUMIFS('Zestaw 6'!$N:$N,'Zestaw 6'!$C:$C,"2021",'Zestaw 6'!$D:$D,"5")</f>
        <v>162.88</v>
      </c>
      <c r="L36">
        <f>SUMIFS('Zestaw 6'!F:F,'Zestaw 6'!$C:$C,"2021",'Zestaw 6'!$D:$D,"5")</f>
        <v>480</v>
      </c>
      <c r="M36" s="7">
        <f>(Tabela813[[#This Row],[Td - Nominalny czas pracy dla miesiąca '[h']]] -Tabela813[[#This Row],[Ta - Czas awarii '[h']]])/(Tabela813[[#This Row],[N - Liczba awarii]]+1)</f>
        <v>1.9455214723926382</v>
      </c>
    </row>
    <row r="37" spans="8:13" x14ac:dyDescent="0.25">
      <c r="H37" s="17"/>
      <c r="I37" s="4" t="s">
        <v>28</v>
      </c>
      <c r="J37">
        <f>SUMIFS('Zestaw 6'!$M:$M,'Zestaw 6'!$C:$C,"2021",'Zestaw 6'!$D:$D,"6")</f>
        <v>248</v>
      </c>
      <c r="K37">
        <f>SUMIFS('Zestaw 6'!$N:$N,'Zestaw 6'!$C:$C,"2021",'Zestaw 6'!$D:$D,"6")</f>
        <v>251.82999999999998</v>
      </c>
      <c r="L37">
        <f>SUMIFS('Zestaw 6'!F:F,'Zestaw 6'!$C:$C,"2021",'Zestaw 6'!$D:$D,"6")</f>
        <v>504</v>
      </c>
      <c r="M37" s="7">
        <f>(Tabela813[[#This Row],[Td - Nominalny czas pracy dla miesiąca '[h']]] -Tabela813[[#This Row],[Ta - Czas awarii '[h']]])/(Tabela813[[#This Row],[N - Liczba awarii]]+1)</f>
        <v>1.0127309236947792</v>
      </c>
    </row>
    <row r="38" spans="8:13" x14ac:dyDescent="0.25">
      <c r="H38" s="17"/>
      <c r="I38" s="4" t="s">
        <v>29</v>
      </c>
      <c r="J38">
        <f>SUMIFS('Zestaw 6'!$M:$M,'Zestaw 6'!$C:$C,"2021",'Zestaw 6'!$D:$D,"7")</f>
        <v>193</v>
      </c>
      <c r="K38">
        <f>SUMIFS('Zestaw 6'!$N:$N,'Zestaw 6'!$C:$C,"2021",'Zestaw 6'!$D:$D,"7")</f>
        <v>190.59</v>
      </c>
      <c r="L38">
        <f>SUMIFS('Zestaw 6'!F:F,'Zestaw 6'!$C:$C,"2021",'Zestaw 6'!$D:$D,"7")</f>
        <v>528</v>
      </c>
      <c r="M38" s="7">
        <f>(Tabela813[[#This Row],[Td - Nominalny czas pracy dla miesiąca '[h']]] -Tabela813[[#This Row],[Ta - Czas awarii '[h']]])/(Tabela813[[#This Row],[N - Liczba awarii]]+1)</f>
        <v>1.7392268041237111</v>
      </c>
    </row>
    <row r="39" spans="8:13" x14ac:dyDescent="0.25">
      <c r="H39" s="17"/>
      <c r="I39" s="4" t="s">
        <v>30</v>
      </c>
      <c r="J39">
        <f>SUMIFS('Zestaw 6'!$M:$M,'Zestaw 6'!$C:$C,"2021",'Zestaw 6'!$D:$D,"8")</f>
        <v>192</v>
      </c>
      <c r="K39">
        <f>SUMIFS('Zestaw 6'!$N:$N,'Zestaw 6'!$C:$C,"2021",'Zestaw 6'!$D:$D,"8")</f>
        <v>188.92999999999998</v>
      </c>
      <c r="L39">
        <f>SUMIFS('Zestaw 6'!F:F,'Zestaw 6'!$C:$C,"2021",'Zestaw 6'!$D:$D,"8")</f>
        <v>528</v>
      </c>
      <c r="M39" s="7">
        <f>(Tabela813[[#This Row],[Td - Nominalny czas pracy dla miesiąca '[h']]] -Tabela813[[#This Row],[Ta - Czas awarii '[h']]])/(Tabela813[[#This Row],[N - Liczba awarii]]+1)</f>
        <v>1.7568393782383422</v>
      </c>
    </row>
    <row r="40" spans="8:13" x14ac:dyDescent="0.25">
      <c r="H40" s="17"/>
      <c r="I40" s="4" t="s">
        <v>31</v>
      </c>
      <c r="J40">
        <f>SUMIFS('Zestaw 6'!$M:$M,'Zestaw 6'!$C:$C,"2021",'Zestaw 6'!$D:$D,"9")</f>
        <v>231</v>
      </c>
      <c r="K40">
        <f>SUMIFS('Zestaw 6'!$N:$N,'Zestaw 6'!$C:$C,"2021",'Zestaw 6'!$D:$D,"9")</f>
        <v>230.16000000000003</v>
      </c>
      <c r="L40">
        <f>SUMIFS('Zestaw 6'!F:F,'Zestaw 6'!$C:$C,"2021",'Zestaw 6'!$D:$D,"9")</f>
        <v>528</v>
      </c>
      <c r="M40" s="7">
        <f>(Tabela813[[#This Row],[Td - Nominalny czas pracy dla miesiąca '[h']]] -Tabela813[[#This Row],[Ta - Czas awarii '[h']]])/(Tabela813[[#This Row],[N - Liczba awarii]]+1)</f>
        <v>1.2837931034482757</v>
      </c>
    </row>
    <row r="41" spans="8:13" x14ac:dyDescent="0.25">
      <c r="H41" s="17"/>
      <c r="I41" s="4" t="s">
        <v>32</v>
      </c>
      <c r="J41">
        <f>SUMIFS('Zestaw 6'!$M:$M,'Zestaw 6'!$C:$C,"2021",'Zestaw 6'!$D:$D,"10")</f>
        <v>198</v>
      </c>
      <c r="K41">
        <f>SUMIFS('Zestaw 6'!$N:$N,'Zestaw 6'!$C:$C,"2021",'Zestaw 6'!$D:$D,"10")</f>
        <v>201.8</v>
      </c>
      <c r="L41">
        <f>SUMIFS('Zestaw 6'!F:F,'Zestaw 6'!$C:$C,"2021",'Zestaw 6'!$D:$D,"10")</f>
        <v>504</v>
      </c>
      <c r="M41" s="7">
        <f>(Tabela813[[#This Row],[Td - Nominalny czas pracy dla miesiąca '[h']]] -Tabela813[[#This Row],[Ta - Czas awarii '[h']]])/(Tabela813[[#This Row],[N - Liczba awarii]]+1)</f>
        <v>1.5185929648241205</v>
      </c>
    </row>
    <row r="42" spans="8:13" x14ac:dyDescent="0.25">
      <c r="H42" s="17"/>
      <c r="I42" s="4" t="s">
        <v>33</v>
      </c>
      <c r="J42">
        <f>SUMIFS('Zestaw 6'!$M:$M,'Zestaw 6'!$C:$C,"2021",'Zestaw 6'!$D:$D,"11")</f>
        <v>189</v>
      </c>
      <c r="K42">
        <f>SUMIFS('Zestaw 6'!$N:$N,'Zestaw 6'!$C:$C,"2021",'Zestaw 6'!$D:$D,"11")</f>
        <v>186.17000000000002</v>
      </c>
      <c r="L42">
        <f>SUMIFS('Zestaw 6'!F:F,'Zestaw 6'!$C:$C,"2021",'Zestaw 6'!$D:$D,"11")</f>
        <v>480</v>
      </c>
      <c r="M42" s="7">
        <f>(Tabela813[[#This Row],[Td - Nominalny czas pracy dla miesiąca '[h']]] -Tabela813[[#This Row],[Ta - Czas awarii '[h']]])/(Tabela813[[#This Row],[N - Liczba awarii]]+1)</f>
        <v>1.5464736842105262</v>
      </c>
    </row>
    <row r="43" spans="8:13" x14ac:dyDescent="0.25">
      <c r="H43" s="17"/>
      <c r="I43" s="4" t="s">
        <v>34</v>
      </c>
      <c r="J43">
        <f>SUMIFS('Zestaw 6'!$M:$M,'Zestaw 6'!$C:$C,"2021",'Zestaw 6'!$D:$D,"12")</f>
        <v>211</v>
      </c>
      <c r="K43">
        <f>SUMIFS('Zestaw 6'!$N:$N,'Zestaw 6'!$C:$C,"2021",'Zestaw 6'!$D:$D,"12")</f>
        <v>209.65</v>
      </c>
      <c r="L43">
        <f>SUMIFS('Zestaw 6'!F:F,'Zestaw 6'!$C:$C,"2021",'Zestaw 6'!$D:$D,"12")</f>
        <v>504</v>
      </c>
      <c r="M43" s="7">
        <f>(Tabela813[[#This Row],[Td - Nominalny czas pracy dla miesiąca '[h']]] -Tabela813[[#This Row],[Ta - Czas awarii '[h']]])/(Tabela813[[#This Row],[N - Liczba awarii]]+1)</f>
        <v>1.3884433962264151</v>
      </c>
    </row>
  </sheetData>
  <mergeCells count="4">
    <mergeCell ref="H32:H43"/>
    <mergeCell ref="B8:G8"/>
    <mergeCell ref="H8:H19"/>
    <mergeCell ref="H20:H31"/>
  </mergeCells>
  <pageMargins left="0.7" right="0.7" top="0.75" bottom="0.75" header="0.3" footer="0.3"/>
  <ignoredErrors>
    <ignoredError sqref="L9 L10:L43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1355-87EC-4F40-9063-F0008351153C}">
  <dimension ref="B6:K43"/>
  <sheetViews>
    <sheetView zoomScale="85" zoomScaleNormal="85" workbookViewId="0">
      <selection activeCell="T26" sqref="T26"/>
    </sheetView>
  </sheetViews>
  <sheetFormatPr defaultRowHeight="15" x14ac:dyDescent="0.25"/>
  <cols>
    <col min="8" max="8" width="13" customWidth="1"/>
    <col min="9" max="10" width="11.140625" customWidth="1"/>
    <col min="11" max="11" width="14" customWidth="1"/>
    <col min="13" max="13" width="10.42578125" customWidth="1"/>
    <col min="14" max="14" width="11" customWidth="1"/>
    <col min="15" max="15" width="12.85546875" customWidth="1"/>
    <col min="18" max="19" width="11.140625" customWidth="1"/>
    <col min="20" max="20" width="14.28515625" customWidth="1"/>
  </cols>
  <sheetData>
    <row r="6" spans="2:11" x14ac:dyDescent="0.25">
      <c r="B6" s="18" t="s">
        <v>16</v>
      </c>
      <c r="C6" s="18"/>
      <c r="D6" s="18"/>
      <c r="E6" s="18"/>
    </row>
    <row r="7" spans="2:11" ht="15.75" x14ac:dyDescent="0.25">
      <c r="H7" s="10" t="s">
        <v>18</v>
      </c>
      <c r="I7" s="14" t="s">
        <v>20</v>
      </c>
      <c r="J7" s="7" t="s">
        <v>36</v>
      </c>
      <c r="K7" s="7" t="s">
        <v>45</v>
      </c>
    </row>
    <row r="8" spans="2:11" ht="15" customHeight="1" x14ac:dyDescent="0.25">
      <c r="G8" s="17" t="s">
        <v>19</v>
      </c>
      <c r="H8" s="11" t="s">
        <v>23</v>
      </c>
      <c r="I8" s="14">
        <f>MTTR!J3</f>
        <v>0.95418367346938771</v>
      </c>
      <c r="J8" s="7">
        <f>Tabela813[[#This Row],[MTTF ]]</f>
        <v>4.4335714285714287</v>
      </c>
      <c r="K8" s="7">
        <f>I8+J8</f>
        <v>5.3877551020408161</v>
      </c>
    </row>
    <row r="9" spans="2:11" x14ac:dyDescent="0.25">
      <c r="G9" s="17"/>
      <c r="H9" s="12" t="s">
        <v>24</v>
      </c>
      <c r="I9" s="14">
        <f>MTTR!J4</f>
        <v>0.97326732673267324</v>
      </c>
      <c r="J9" s="7">
        <f>Tabela813[[#This Row],[MTTF ]]</f>
        <v>3.779207920792079</v>
      </c>
      <c r="K9" s="7">
        <f t="shared" ref="K9:K19" si="0">I9+J9</f>
        <v>4.7524752475247523</v>
      </c>
    </row>
    <row r="10" spans="2:11" x14ac:dyDescent="0.25">
      <c r="G10" s="17"/>
      <c r="H10" s="11" t="s">
        <v>25</v>
      </c>
      <c r="I10" s="14">
        <f>MTTR!J5</f>
        <v>1.0285123966942149</v>
      </c>
      <c r="J10" s="7">
        <f>Tabela813[[#This Row],[MTTF ]]</f>
        <v>3.1367768595041325</v>
      </c>
      <c r="K10" s="7">
        <f t="shared" si="0"/>
        <v>4.1652892561983474</v>
      </c>
    </row>
    <row r="11" spans="2:11" x14ac:dyDescent="0.25">
      <c r="G11" s="17"/>
      <c r="H11" s="12" t="s">
        <v>26</v>
      </c>
      <c r="I11" s="14">
        <f>MTTR!J6</f>
        <v>1.0261403508771931</v>
      </c>
      <c r="J11" s="7">
        <f>Tabela813[[#This Row],[MTTF ]]</f>
        <v>3.3949122807017544</v>
      </c>
      <c r="K11" s="7">
        <f t="shared" si="0"/>
        <v>4.4210526315789478</v>
      </c>
    </row>
    <row r="12" spans="2:11" x14ac:dyDescent="0.25">
      <c r="G12" s="17"/>
      <c r="H12" s="11" t="s">
        <v>27</v>
      </c>
      <c r="I12" s="14">
        <f>MTTR!J7</f>
        <v>1.008395061728395</v>
      </c>
      <c r="J12" s="7">
        <f>Tabela813[[#This Row],[MTTF ]]</f>
        <v>5.2138271604938273</v>
      </c>
      <c r="K12" s="7">
        <f t="shared" si="0"/>
        <v>6.2222222222222223</v>
      </c>
    </row>
    <row r="13" spans="2:11" x14ac:dyDescent="0.25">
      <c r="G13" s="17"/>
      <c r="H13" s="12" t="s">
        <v>28</v>
      </c>
      <c r="I13" s="14">
        <f>MTTR!J8</f>
        <v>1.0306106870229008</v>
      </c>
      <c r="J13" s="7">
        <f>Tabela813[[#This Row],[MTTF ]]</f>
        <v>2.4503053435114506</v>
      </c>
      <c r="K13" s="7">
        <f t="shared" si="0"/>
        <v>3.4809160305343516</v>
      </c>
    </row>
    <row r="14" spans="2:11" x14ac:dyDescent="0.25">
      <c r="G14" s="17"/>
      <c r="H14" s="11" t="s">
        <v>29</v>
      </c>
      <c r="I14" s="14">
        <f>MTTR!J9</f>
        <v>0.97077922077922074</v>
      </c>
      <c r="J14" s="7">
        <f>Tabela813[[#This Row],[MTTF ]]</f>
        <v>2.6136363636363638</v>
      </c>
      <c r="K14" s="7">
        <f t="shared" si="0"/>
        <v>3.5844155844155843</v>
      </c>
    </row>
    <row r="15" spans="2:11" x14ac:dyDescent="0.25">
      <c r="G15" s="17"/>
      <c r="H15" s="12" t="s">
        <v>30</v>
      </c>
      <c r="I15" s="14">
        <f>MTTR!J10</f>
        <v>0.98392156862745106</v>
      </c>
      <c r="J15" s="7">
        <f>Tabela813[[#This Row],[MTTF ]]</f>
        <v>3.9572549019607841</v>
      </c>
      <c r="K15" s="7">
        <f t="shared" si="0"/>
        <v>4.9411764705882355</v>
      </c>
    </row>
    <row r="16" spans="2:11" x14ac:dyDescent="0.25">
      <c r="G16" s="17"/>
      <c r="H16" s="11" t="s">
        <v>31</v>
      </c>
      <c r="I16" s="14">
        <f>MTTR!J11</f>
        <v>1.008655462184874</v>
      </c>
      <c r="J16" s="7">
        <f>Tabela813[[#This Row],[MTTF ]]</f>
        <v>3.2266386554621853</v>
      </c>
      <c r="K16" s="7">
        <f t="shared" si="0"/>
        <v>4.2352941176470598</v>
      </c>
    </row>
    <row r="17" spans="7:11" x14ac:dyDescent="0.25">
      <c r="G17" s="17"/>
      <c r="H17" s="12" t="s">
        <v>32</v>
      </c>
      <c r="I17" s="14">
        <f>MTTR!J12</f>
        <v>0.95411764705882351</v>
      </c>
      <c r="J17" s="7">
        <f>Tabela813[[#This Row],[MTTF ]]</f>
        <v>4.4576470588235297</v>
      </c>
      <c r="K17" s="7">
        <f t="shared" si="0"/>
        <v>5.4117647058823533</v>
      </c>
    </row>
    <row r="18" spans="7:11" x14ac:dyDescent="0.25">
      <c r="G18" s="17"/>
      <c r="H18" s="11" t="s">
        <v>33</v>
      </c>
      <c r="I18" s="14">
        <f>MTTR!J13</f>
        <v>1.0378217821782179</v>
      </c>
      <c r="J18" s="7">
        <f>Tabela813[[#This Row],[MTTF ]]</f>
        <v>3.477029702970297</v>
      </c>
      <c r="K18" s="7">
        <f t="shared" si="0"/>
        <v>4.5148514851485153</v>
      </c>
    </row>
    <row r="19" spans="7:11" x14ac:dyDescent="0.25">
      <c r="G19" s="17"/>
      <c r="H19" s="12" t="s">
        <v>34</v>
      </c>
      <c r="I19" s="14">
        <f>MTTR!J14</f>
        <v>1.0626666666666666</v>
      </c>
      <c r="J19" s="7">
        <f>Tabela813[[#This Row],[MTTF ]]</f>
        <v>2.5373333333333337</v>
      </c>
      <c r="K19" s="7">
        <f t="shared" si="0"/>
        <v>3.6000000000000005</v>
      </c>
    </row>
    <row r="20" spans="7:11" x14ac:dyDescent="0.25">
      <c r="G20" s="17" t="s">
        <v>21</v>
      </c>
      <c r="H20" s="11" t="s">
        <v>23</v>
      </c>
      <c r="I20" s="14">
        <f>MTTR!J15</f>
        <v>1.049568345323741</v>
      </c>
      <c r="J20" s="7">
        <f>Tabela813[[#This Row],[MTTF ]]</f>
        <v>0.76338129496402884</v>
      </c>
      <c r="K20" s="7">
        <f>I20+J20</f>
        <v>1.8129496402877698</v>
      </c>
    </row>
    <row r="21" spans="7:11" x14ac:dyDescent="0.25">
      <c r="G21" s="17"/>
      <c r="H21" s="12" t="s">
        <v>24</v>
      </c>
      <c r="I21" s="14">
        <f>MTTR!J16</f>
        <v>1.0186594202898551</v>
      </c>
      <c r="J21" s="7">
        <f>Tabela813[[#This Row],[MTTF ]]</f>
        <v>0.72047101449275353</v>
      </c>
      <c r="K21" s="7">
        <f t="shared" ref="K21:K43" si="1">I21+J21</f>
        <v>1.7391304347826086</v>
      </c>
    </row>
    <row r="22" spans="7:11" x14ac:dyDescent="0.25">
      <c r="G22" s="17"/>
      <c r="H22" s="11" t="s">
        <v>25</v>
      </c>
      <c r="I22" s="14">
        <f>MTTR!J17</f>
        <v>1.0246802325581397</v>
      </c>
      <c r="J22" s="7">
        <f>Tabela813[[#This Row],[MTTF ]]</f>
        <v>0.51020348837209295</v>
      </c>
      <c r="K22" s="7">
        <f t="shared" si="1"/>
        <v>1.5348837209302326</v>
      </c>
    </row>
    <row r="23" spans="7:11" x14ac:dyDescent="0.25">
      <c r="G23" s="17"/>
      <c r="H23" s="12" t="s">
        <v>26</v>
      </c>
      <c r="I23" s="14">
        <f>MTTR!J18</f>
        <v>1.0433229813664595</v>
      </c>
      <c r="J23" s="7">
        <f>Tabela813[[#This Row],[MTTF ]]</f>
        <v>0.52189440993788827</v>
      </c>
      <c r="K23" s="7">
        <f t="shared" si="1"/>
        <v>1.5652173913043477</v>
      </c>
    </row>
    <row r="24" spans="7:11" x14ac:dyDescent="0.25">
      <c r="G24" s="17"/>
      <c r="H24" s="11" t="s">
        <v>27</v>
      </c>
      <c r="I24" s="14">
        <f>MTTR!J19</f>
        <v>1.0460805860805857</v>
      </c>
      <c r="J24" s="7">
        <f>Tabela813[[#This Row],[MTTF ]]</f>
        <v>0.71216117216117247</v>
      </c>
      <c r="K24" s="7">
        <f t="shared" si="1"/>
        <v>1.7582417582417582</v>
      </c>
    </row>
    <row r="25" spans="7:11" x14ac:dyDescent="0.25">
      <c r="G25" s="17"/>
      <c r="H25" s="12" t="s">
        <v>28</v>
      </c>
      <c r="I25" s="14">
        <f>MTTR!J20</f>
        <v>1.0529392971246003</v>
      </c>
      <c r="J25" s="7">
        <f>Tabela813[[#This Row],[MTTF ]]</f>
        <v>0.55728434504792357</v>
      </c>
      <c r="K25" s="7">
        <f t="shared" si="1"/>
        <v>1.610223642172524</v>
      </c>
    </row>
    <row r="26" spans="7:11" x14ac:dyDescent="0.25">
      <c r="G26" s="17"/>
      <c r="H26" s="11" t="s">
        <v>29</v>
      </c>
      <c r="I26" s="14">
        <f>MTTR!J21</f>
        <v>1.0358038147138966</v>
      </c>
      <c r="J26" s="7">
        <f>Tabela813[[#This Row],[MTTF ]]</f>
        <v>0.46828337874659387</v>
      </c>
      <c r="K26" s="7">
        <f t="shared" si="1"/>
        <v>1.5040871934604905</v>
      </c>
    </row>
    <row r="27" spans="7:11" x14ac:dyDescent="0.25">
      <c r="G27" s="17"/>
      <c r="H27" s="12" t="s">
        <v>30</v>
      </c>
      <c r="I27" s="14">
        <f>MTTR!J22</f>
        <v>1.0296979865771814</v>
      </c>
      <c r="J27" s="7">
        <f>Tabela813[[#This Row],[MTTF ]]</f>
        <v>0.66157718120805364</v>
      </c>
      <c r="K27" s="7">
        <f t="shared" si="1"/>
        <v>1.6912751677852351</v>
      </c>
    </row>
    <row r="28" spans="7:11" x14ac:dyDescent="0.25">
      <c r="G28" s="17"/>
      <c r="H28" s="11" t="s">
        <v>31</v>
      </c>
      <c r="I28" s="14">
        <f>MTTR!J23</f>
        <v>1.0368249258160238</v>
      </c>
      <c r="J28" s="7">
        <f>Tabela813[[#This Row],[MTTF ]]</f>
        <v>0.52994065281899105</v>
      </c>
      <c r="K28" s="7">
        <f t="shared" si="1"/>
        <v>1.5667655786350148</v>
      </c>
    </row>
    <row r="29" spans="7:11" x14ac:dyDescent="0.25">
      <c r="G29" s="17"/>
      <c r="H29" s="12" t="s">
        <v>32</v>
      </c>
      <c r="I29" s="14">
        <f>MTTR!J24</f>
        <v>1.0447564469914041</v>
      </c>
      <c r="J29" s="7">
        <f>Tabela813[[#This Row],[MTTF ]]</f>
        <v>0.46813753581661888</v>
      </c>
      <c r="K29" s="7">
        <f t="shared" si="1"/>
        <v>1.512893982808023</v>
      </c>
    </row>
    <row r="30" spans="7:11" x14ac:dyDescent="0.25">
      <c r="G30" s="17"/>
      <c r="H30" s="11" t="s">
        <v>33</v>
      </c>
      <c r="I30" s="14">
        <f>MTTR!J25</f>
        <v>1.0302846975088968</v>
      </c>
      <c r="J30" s="7">
        <f>Tabela813[[#This Row],[MTTF ]]</f>
        <v>0.67790035587188613</v>
      </c>
      <c r="K30" s="7">
        <f t="shared" si="1"/>
        <v>1.708185053380783</v>
      </c>
    </row>
    <row r="31" spans="7:11" x14ac:dyDescent="0.25">
      <c r="G31" s="17"/>
      <c r="H31" s="12" t="s">
        <v>34</v>
      </c>
      <c r="I31" s="14">
        <f>MTTR!J26</f>
        <v>1.0281754385964912</v>
      </c>
      <c r="J31" s="7">
        <f>Tabela813[[#This Row],[MTTF ]]</f>
        <v>0.6560350877192983</v>
      </c>
      <c r="K31" s="7">
        <f t="shared" si="1"/>
        <v>1.6842105263157894</v>
      </c>
    </row>
    <row r="32" spans="7:11" x14ac:dyDescent="0.25">
      <c r="G32" s="17" t="s">
        <v>22</v>
      </c>
      <c r="H32" s="11" t="s">
        <v>23</v>
      </c>
      <c r="I32" s="14">
        <f>MTTR!J27</f>
        <v>0.99372448979591832</v>
      </c>
      <c r="J32" s="7">
        <f>Tabela813[[#This Row],[MTTF ]]</f>
        <v>1.3328061224489798</v>
      </c>
      <c r="K32" s="7">
        <f t="shared" si="1"/>
        <v>2.3265306122448983</v>
      </c>
    </row>
    <row r="33" spans="7:11" x14ac:dyDescent="0.25">
      <c r="G33" s="17"/>
      <c r="H33" s="12" t="s">
        <v>24</v>
      </c>
      <c r="I33" s="14">
        <f>MTTR!J28</f>
        <v>1.000144927536232</v>
      </c>
      <c r="J33" s="7">
        <f>Tabela813[[#This Row],[MTTF ]]</f>
        <v>1.3186956521739133</v>
      </c>
      <c r="K33" s="7">
        <f t="shared" si="1"/>
        <v>2.3188405797101455</v>
      </c>
    </row>
    <row r="34" spans="7:11" x14ac:dyDescent="0.25">
      <c r="G34" s="17"/>
      <c r="H34" s="11" t="s">
        <v>25</v>
      </c>
      <c r="I34" s="14">
        <f>MTTR!J29</f>
        <v>0.99071729957805887</v>
      </c>
      <c r="J34" s="7">
        <f>Tabela813[[#This Row],[MTTF ]]</f>
        <v>1.338396624472574</v>
      </c>
      <c r="K34" s="7">
        <f t="shared" si="1"/>
        <v>2.3291139240506329</v>
      </c>
    </row>
    <row r="35" spans="7:11" x14ac:dyDescent="0.25">
      <c r="G35" s="17"/>
      <c r="H35" s="12" t="s">
        <v>26</v>
      </c>
      <c r="I35" s="14">
        <f>MTTR!J30</f>
        <v>0.99192090395480226</v>
      </c>
      <c r="J35" s="7">
        <f>Tabela813[[#This Row],[MTTF ]]</f>
        <v>1.8555367231638418</v>
      </c>
      <c r="K35" s="7">
        <f t="shared" si="1"/>
        <v>2.847457627118644</v>
      </c>
    </row>
    <row r="36" spans="7:11" x14ac:dyDescent="0.25">
      <c r="G36" s="17"/>
      <c r="H36" s="11" t="s">
        <v>27</v>
      </c>
      <c r="I36" s="14">
        <f>MTTR!J31</f>
        <v>0.99926380368098155</v>
      </c>
      <c r="J36" s="7">
        <f>Tabela813[[#This Row],[MTTF ]]</f>
        <v>1.9455214723926382</v>
      </c>
      <c r="K36" s="7">
        <f t="shared" si="1"/>
        <v>2.9447852760736195</v>
      </c>
    </row>
    <row r="37" spans="7:11" x14ac:dyDescent="0.25">
      <c r="G37" s="17"/>
      <c r="H37" s="12" t="s">
        <v>28</v>
      </c>
      <c r="I37" s="14">
        <f>MTTR!J32</f>
        <v>1.0113654618473895</v>
      </c>
      <c r="J37" s="7">
        <f>Tabela813[[#This Row],[MTTF ]]</f>
        <v>1.0127309236947792</v>
      </c>
      <c r="K37" s="7">
        <f t="shared" si="1"/>
        <v>2.024096385542169</v>
      </c>
    </row>
    <row r="38" spans="7:11" x14ac:dyDescent="0.25">
      <c r="G38" s="17"/>
      <c r="H38" s="11" t="s">
        <v>29</v>
      </c>
      <c r="I38" s="14">
        <f>MTTR!J33</f>
        <v>0.98242268041237113</v>
      </c>
      <c r="J38" s="7">
        <f>Tabela813[[#This Row],[MTTF ]]</f>
        <v>1.7392268041237111</v>
      </c>
      <c r="K38" s="7">
        <f t="shared" si="1"/>
        <v>2.7216494845360821</v>
      </c>
    </row>
    <row r="39" spans="7:11" x14ac:dyDescent="0.25">
      <c r="G39" s="17"/>
      <c r="H39" s="12" t="s">
        <v>30</v>
      </c>
      <c r="I39" s="14">
        <f>MTTR!J34</f>
        <v>0.97891191709844549</v>
      </c>
      <c r="J39" s="7">
        <f>Tabela813[[#This Row],[MTTF ]]</f>
        <v>1.7568393782383422</v>
      </c>
      <c r="K39" s="7">
        <f t="shared" si="1"/>
        <v>2.7357512953367875</v>
      </c>
    </row>
    <row r="40" spans="7:11" x14ac:dyDescent="0.25">
      <c r="G40" s="17"/>
      <c r="H40" s="11" t="s">
        <v>31</v>
      </c>
      <c r="I40" s="14">
        <f>MTTR!J35</f>
        <v>0.99206896551724144</v>
      </c>
      <c r="J40" s="7">
        <f>Tabela813[[#This Row],[MTTF ]]</f>
        <v>1.2837931034482757</v>
      </c>
      <c r="K40" s="7">
        <f t="shared" si="1"/>
        <v>2.2758620689655169</v>
      </c>
    </row>
    <row r="41" spans="7:11" x14ac:dyDescent="0.25">
      <c r="G41" s="17"/>
      <c r="H41" s="12" t="s">
        <v>32</v>
      </c>
      <c r="I41" s="14">
        <f>MTTR!J36</f>
        <v>1.0140703517587941</v>
      </c>
      <c r="J41" s="7">
        <f>Tabela813[[#This Row],[MTTF ]]</f>
        <v>1.5185929648241205</v>
      </c>
      <c r="K41" s="7">
        <f t="shared" si="1"/>
        <v>2.5326633165829149</v>
      </c>
    </row>
    <row r="42" spans="7:11" x14ac:dyDescent="0.25">
      <c r="G42" s="17"/>
      <c r="H42" s="11" t="s">
        <v>33</v>
      </c>
      <c r="I42" s="14">
        <f>MTTR!J37</f>
        <v>0.97984210526315796</v>
      </c>
      <c r="J42" s="7">
        <f>Tabela813[[#This Row],[MTTF ]]</f>
        <v>1.5464736842105262</v>
      </c>
      <c r="K42" s="7">
        <f t="shared" si="1"/>
        <v>2.5263157894736841</v>
      </c>
    </row>
    <row r="43" spans="7:11" x14ac:dyDescent="0.25">
      <c r="G43" s="17"/>
      <c r="H43" s="12" t="s">
        <v>34</v>
      </c>
      <c r="I43" s="14">
        <f>MTTR!J38</f>
        <v>0.98891509433962266</v>
      </c>
      <c r="J43" s="7">
        <f>Tabela813[[#This Row],[MTTF ]]</f>
        <v>1.3884433962264151</v>
      </c>
      <c r="K43" s="7">
        <f t="shared" si="1"/>
        <v>2.3773584905660377</v>
      </c>
    </row>
  </sheetData>
  <mergeCells count="4">
    <mergeCell ref="G32:G43"/>
    <mergeCell ref="B6:E6"/>
    <mergeCell ref="G8:G19"/>
    <mergeCell ref="G20:G3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1A5D-9BA3-4DFD-9F30-49A42B6DB5A7}">
  <sheetPr>
    <pageSetUpPr fitToPage="1"/>
  </sheetPr>
  <dimension ref="B15:N52"/>
  <sheetViews>
    <sheetView topLeftCell="D2" zoomScale="55" zoomScaleNormal="55" workbookViewId="0">
      <selection activeCell="AI27" sqref="AI27"/>
    </sheetView>
  </sheetViews>
  <sheetFormatPr defaultRowHeight="15" x14ac:dyDescent="0.25"/>
  <cols>
    <col min="3" max="3" width="11.140625" customWidth="1"/>
    <col min="4" max="4" width="17" customWidth="1"/>
    <col min="5" max="5" width="17.42578125" customWidth="1"/>
    <col min="6" max="6" width="18.28515625" customWidth="1"/>
    <col min="7" max="7" width="14.85546875" customWidth="1"/>
    <col min="8" max="8" width="18.85546875" customWidth="1"/>
    <col min="9" max="9" width="15.28515625" customWidth="1"/>
  </cols>
  <sheetData>
    <row r="15" spans="2:13" ht="46.5" customHeight="1" x14ac:dyDescent="0.25">
      <c r="C15" s="8" t="s">
        <v>18</v>
      </c>
      <c r="D15" s="9" t="s">
        <v>37</v>
      </c>
      <c r="E15" s="9" t="s">
        <v>38</v>
      </c>
      <c r="F15" s="9" t="s">
        <v>39</v>
      </c>
      <c r="G15" s="9" t="s">
        <v>40</v>
      </c>
      <c r="H15" s="9" t="s">
        <v>42</v>
      </c>
      <c r="I15" s="9" t="s">
        <v>41</v>
      </c>
      <c r="J15" s="15" t="s">
        <v>57</v>
      </c>
      <c r="K15" s="15" t="s">
        <v>58</v>
      </c>
      <c r="L15" s="15" t="s">
        <v>59</v>
      </c>
      <c r="M15" s="15" t="s">
        <v>60</v>
      </c>
    </row>
    <row r="16" spans="2:13" x14ac:dyDescent="0.25">
      <c r="B16" s="17" t="s">
        <v>19</v>
      </c>
      <c r="C16" s="4" t="s">
        <v>23</v>
      </c>
      <c r="D16">
        <f>SUMIFS('Zestaw 6'!$N:$N,'Zestaw 6'!$C:$C,"2019",'Zestaw 6'!$D:$D,"1")</f>
        <v>93.509999999999991</v>
      </c>
      <c r="E16">
        <f>MTTF!L8</f>
        <v>528</v>
      </c>
      <c r="F16">
        <v>1E-3</v>
      </c>
      <c r="G16">
        <f>SUMIFS('Zestaw 6'!$K:$K,'Zestaw 6'!$C:$C,"2019",'Zestaw 6'!$D:$D,"1")</f>
        <v>154399</v>
      </c>
      <c r="H16">
        <f>SUMIFS('Zestaw 6'!$I:$I,'Zestaw 6'!$C:$C,"2019",'Zestaw 6'!$D:$D,"1")</f>
        <v>434.49000000000012</v>
      </c>
      <c r="I16">
        <f>SUMIFS('Zestaw 6'!$O:$O,'Zestaw 6'!$C:$C,"2019",'Zestaw 6'!$D:$D,"1")</f>
        <v>38389</v>
      </c>
      <c r="J16">
        <f>(Tabela18[[#This Row],[Td - Nominalny czas pracy]]-Tabela18[[#This Row],[Tp - Czas awarii '[h']]])/Tabela18[[#This Row],[Td - Nominalny czas pracy]]</f>
        <v>0.82289772727272725</v>
      </c>
      <c r="K16">
        <f>(Tabela18[[#This Row],[Tc - teoretyczny czas cyklu '[h']]]*Tabela18[[#This Row],[n - ilość przetworzona]])/Tabela18[[#This Row],[To - operacyjny czas działania '[h']]]</f>
        <v>0.35535685516352494</v>
      </c>
      <c r="L16">
        <f>(Tabela18[[#This Row],[n - ilość przetworzona]]-Tabela18[[#This Row],[d - liczba defektów]])/Tabela18[[#This Row],[n - ilość przetworzona]]</f>
        <v>0.7513649699803755</v>
      </c>
      <c r="M16">
        <f>Tabela18[[#This Row],[D - dostępność]]*Tabela18[[#This Row],[E - efektywność]]*Tabela18[[#This Row],[J - jakość]]</f>
        <v>0.21971590909090902</v>
      </c>
    </row>
    <row r="17" spans="2:13" x14ac:dyDescent="0.25">
      <c r="B17" s="17"/>
      <c r="C17" s="4" t="s">
        <v>24</v>
      </c>
      <c r="D17">
        <f>SUMIFS('Zestaw 6'!$N:$N,'Zestaw 6'!$C:$C,"2019",'Zestaw 6'!$D:$D,"2")</f>
        <v>98.3</v>
      </c>
      <c r="E17">
        <f>MTTF!L9</f>
        <v>480</v>
      </c>
      <c r="F17">
        <v>1E-3</v>
      </c>
      <c r="G17">
        <f>SUMIFS('Zestaw 6'!$K:$K,'Zestaw 6'!$C:$C,"2019",'Zestaw 6'!$D:$D,"2")</f>
        <v>97800</v>
      </c>
      <c r="H17">
        <f>SUMIFS('Zestaw 6'!$I:$I,'Zestaw 6'!$C:$C,"2019",'Zestaw 6'!$D:$D,"2")</f>
        <v>381.7</v>
      </c>
      <c r="I17">
        <f>SUMIFS('Zestaw 6'!$O:$O,'Zestaw 6'!$C:$C,"2019",'Zestaw 6'!$D:$D,"2")</f>
        <v>25938</v>
      </c>
      <c r="J17">
        <f>(Tabela18[[#This Row],[Td - Nominalny czas pracy]]-Tabela18[[#This Row],[Tp - Czas awarii '[h']]])/Tabela18[[#This Row],[Td - Nominalny czas pracy]]</f>
        <v>0.79520833333333329</v>
      </c>
      <c r="K17">
        <f>(Tabela18[[#This Row],[Tc - teoretyczny czas cyklu '[h']]]*Tabela18[[#This Row],[n - ilość przetworzona]])/Tabela18[[#This Row],[To - operacyjny czas działania '[h']]]</f>
        <v>0.25622216400314385</v>
      </c>
      <c r="L17">
        <f>(Tabela18[[#This Row],[n - ilość przetworzona]]-Tabela18[[#This Row],[d - liczba defektów]])/Tabela18[[#This Row],[n - ilość przetworzona]]</f>
        <v>0.73478527607361965</v>
      </c>
      <c r="M17">
        <f>Tabela18[[#This Row],[D - dostępność]]*Tabela18[[#This Row],[E - efektywność]]*Tabela18[[#This Row],[J - jakość]]</f>
        <v>0.14971250000000003</v>
      </c>
    </row>
    <row r="18" spans="2:13" x14ac:dyDescent="0.25">
      <c r="B18" s="17"/>
      <c r="C18" s="4" t="s">
        <v>25</v>
      </c>
      <c r="D18">
        <f>SUMIFS('Zestaw 6'!$N:$N,'Zestaw 6'!$C:$C,"2019",'Zestaw 6'!$D:$D,"3")</f>
        <v>124.45</v>
      </c>
      <c r="E18">
        <f>MTTF!L10</f>
        <v>504</v>
      </c>
      <c r="F18">
        <v>1E-3</v>
      </c>
      <c r="G18">
        <f>SUMIFS('Zestaw 6'!$K:$K,'Zestaw 6'!$C:$C,"2019",'Zestaw 6'!$D:$D,"3")</f>
        <v>129937</v>
      </c>
      <c r="H18">
        <f>SUMIFS('Zestaw 6'!$I:$I,'Zestaw 6'!$C:$C,"2019",'Zestaw 6'!$D:$D,"3")</f>
        <v>379.55</v>
      </c>
      <c r="I18">
        <f>SUMIFS('Zestaw 6'!$O:$O,'Zestaw 6'!$C:$C,"2019",'Zestaw 6'!$D:$D,"3")</f>
        <v>35052</v>
      </c>
      <c r="J18">
        <f>(Tabela18[[#This Row],[Td - Nominalny czas pracy]]-Tabela18[[#This Row],[Tp - Czas awarii '[h']]])/Tabela18[[#This Row],[Td - Nominalny czas pracy]]</f>
        <v>0.75307539682539681</v>
      </c>
      <c r="K18">
        <f>(Tabela18[[#This Row],[Tc - teoretyczny czas cyklu '[h']]]*Tabela18[[#This Row],[n - ilość przetworzona]])/Tabela18[[#This Row],[To - operacyjny czas działania '[h']]]</f>
        <v>0.34234488209722042</v>
      </c>
      <c r="L18">
        <f>(Tabela18[[#This Row],[n - ilość przetworzona]]-Tabela18[[#This Row],[d - liczba defektów]])/Tabela18[[#This Row],[n - ilość przetworzona]]</f>
        <v>0.73023850019624892</v>
      </c>
      <c r="M18">
        <f>Tabela18[[#This Row],[D - dostępność]]*Tabela18[[#This Row],[E - efektywność]]*Tabela18[[#This Row],[J - jakość]]</f>
        <v>0.1882638888888889</v>
      </c>
    </row>
    <row r="19" spans="2:13" x14ac:dyDescent="0.25">
      <c r="B19" s="17"/>
      <c r="C19" s="4" t="s">
        <v>26</v>
      </c>
      <c r="D19">
        <f>SUMIFS('Zestaw 6'!$N:$N,'Zestaw 6'!$C:$C,"2019",'Zestaw 6'!$D:$D,"4")</f>
        <v>116.98000000000002</v>
      </c>
      <c r="E19">
        <f>MTTF!L11</f>
        <v>504</v>
      </c>
      <c r="F19">
        <v>1E-3</v>
      </c>
      <c r="G19">
        <f>SUMIFS('Zestaw 6'!$K:$K,'Zestaw 6'!$C:$C,"2019",'Zestaw 6'!$D:$D,"4")</f>
        <v>159515</v>
      </c>
      <c r="H19">
        <f>SUMIFS('Zestaw 6'!$I:$I,'Zestaw 6'!$C:$C,"2019",'Zestaw 6'!$D:$D,"4")</f>
        <v>387.01999999999992</v>
      </c>
      <c r="I19">
        <f>SUMIFS('Zestaw 6'!$O:$O,'Zestaw 6'!$C:$C,"2019",'Zestaw 6'!$D:$D,"4")</f>
        <v>37460</v>
      </c>
      <c r="J19">
        <f>(Tabela18[[#This Row],[Td - Nominalny czas pracy]]-Tabela18[[#This Row],[Tp - Czas awarii '[h']]])/Tabela18[[#This Row],[Td - Nominalny czas pracy]]</f>
        <v>0.76789682539682536</v>
      </c>
      <c r="K19">
        <f>(Tabela18[[#This Row],[Tc - teoretyczny czas cyklu '[h']]]*Tabela18[[#This Row],[n - ilość przetworzona]])/Tabela18[[#This Row],[To - operacyjny czas działania '[h']]]</f>
        <v>0.41216216216216228</v>
      </c>
      <c r="L19">
        <f>(Tabela18[[#This Row],[n - ilość przetworzona]]-Tabela18[[#This Row],[d - liczba defektów]])/Tabela18[[#This Row],[n - ilość przetworzona]]</f>
        <v>0.76516315080086517</v>
      </c>
      <c r="M19">
        <f>Tabela18[[#This Row],[D - dostępność]]*Tabela18[[#This Row],[E - efektywność]]*Tabela18[[#This Row],[J - jakość]]</f>
        <v>0.24217261904761914</v>
      </c>
    </row>
    <row r="20" spans="2:13" x14ac:dyDescent="0.25">
      <c r="B20" s="17"/>
      <c r="C20" s="4" t="s">
        <v>27</v>
      </c>
      <c r="D20">
        <f>SUMIFS('Zestaw 6'!$N:$N,'Zestaw 6'!$C:$C,"2019",'Zestaw 6'!$D:$D,"5")</f>
        <v>81.679999999999993</v>
      </c>
      <c r="E20">
        <f>MTTF!L12</f>
        <v>504</v>
      </c>
      <c r="F20">
        <v>1E-3</v>
      </c>
      <c r="G20">
        <f>SUMIFS('Zestaw 6'!$K:$K,'Zestaw 6'!$C:$C,"2019",'Zestaw 6'!$D:$D,"5")</f>
        <v>162033</v>
      </c>
      <c r="H20">
        <f>SUMIFS('Zestaw 6'!$I:$I,'Zestaw 6'!$C:$C,"2019",'Zestaw 6'!$D:$D,"5")</f>
        <v>422.32</v>
      </c>
      <c r="I20">
        <f>SUMIFS('Zestaw 6'!$O:$O,'Zestaw 6'!$C:$C,"2019",'Zestaw 6'!$D:$D,"5")</f>
        <v>45770</v>
      </c>
      <c r="J20">
        <f>(Tabela18[[#This Row],[Td - Nominalny czas pracy]]-Tabela18[[#This Row],[Tp - Czas awarii '[h']]])/Tabela18[[#This Row],[Td - Nominalny czas pracy]]</f>
        <v>0.83793650793650787</v>
      </c>
      <c r="K20">
        <f>(Tabela18[[#This Row],[Tc - teoretyczny czas cyklu '[h']]]*Tabela18[[#This Row],[n - ilość przetworzona]])/Tabela18[[#This Row],[To - operacyjny czas działania '[h']]]</f>
        <v>0.38367351771168784</v>
      </c>
      <c r="L20">
        <f>(Tabela18[[#This Row],[n - ilość przetworzona]]-Tabela18[[#This Row],[d - liczba defektów]])/Tabela18[[#This Row],[n - ilość przetworzona]]</f>
        <v>0.71752667666462999</v>
      </c>
      <c r="M20">
        <f>Tabela18[[#This Row],[D - dostępność]]*Tabela18[[#This Row],[E - efektywność]]*Tabela18[[#This Row],[J - jakość]]</f>
        <v>0.23068055555555553</v>
      </c>
    </row>
    <row r="21" spans="2:13" x14ac:dyDescent="0.25">
      <c r="B21" s="17"/>
      <c r="C21" s="4" t="s">
        <v>28</v>
      </c>
      <c r="D21">
        <f>SUMIFS('Zestaw 6'!$N:$N,'Zestaw 6'!$C:$C,"2019",'Zestaw 6'!$D:$D,"6")</f>
        <v>135.01000000000002</v>
      </c>
      <c r="E21">
        <f>MTTF!L13</f>
        <v>456</v>
      </c>
      <c r="F21">
        <v>1E-3</v>
      </c>
      <c r="G21">
        <f>SUMIFS('Zestaw 6'!$K:$K,'Zestaw 6'!$C:$C,"2019",'Zestaw 6'!$D:$D,"6")</f>
        <v>132787</v>
      </c>
      <c r="H21">
        <f>SUMIFS('Zestaw 6'!$I:$I,'Zestaw 6'!$C:$C,"2019",'Zestaw 6'!$D:$D,"6")</f>
        <v>320.98999999999995</v>
      </c>
      <c r="I21">
        <f>SUMIFS('Zestaw 6'!$O:$O,'Zestaw 6'!$C:$C,"2019",'Zestaw 6'!$D:$D,"6")</f>
        <v>34299</v>
      </c>
      <c r="J21">
        <f>(Tabela18[[#This Row],[Td - Nominalny czas pracy]]-Tabela18[[#This Row],[Tp - Czas awarii '[h']]])/Tabela18[[#This Row],[Td - Nominalny czas pracy]]</f>
        <v>0.70392543859649126</v>
      </c>
      <c r="K21">
        <f>(Tabela18[[#This Row],[Tc - teoretyczny czas cyklu '[h']]]*Tabela18[[#This Row],[n - ilość przetworzona]])/Tabela18[[#This Row],[To - operacyjny czas działania '[h']]]</f>
        <v>0.41367955388018324</v>
      </c>
      <c r="L21">
        <f>(Tabela18[[#This Row],[n - ilość przetworzona]]-Tabela18[[#This Row],[d - liczba defektów]])/Tabela18[[#This Row],[n - ilość przetworzona]]</f>
        <v>0.74169911211187844</v>
      </c>
      <c r="M21">
        <f>Tabela18[[#This Row],[D - dostępność]]*Tabela18[[#This Row],[E - efektywność]]*Tabela18[[#This Row],[J - jakość]]</f>
        <v>0.21598245614035094</v>
      </c>
    </row>
    <row r="22" spans="2:13" x14ac:dyDescent="0.25">
      <c r="B22" s="17"/>
      <c r="C22" s="4" t="s">
        <v>29</v>
      </c>
      <c r="D22">
        <f>SUMIFS('Zestaw 6'!$N:$N,'Zestaw 6'!$C:$C,"2019",'Zestaw 6'!$D:$D,"7")</f>
        <v>149.5</v>
      </c>
      <c r="E22">
        <f>MTTF!L14</f>
        <v>552</v>
      </c>
      <c r="F22">
        <v>1E-3</v>
      </c>
      <c r="G22">
        <f>SUMIFS('Zestaw 6'!$K:$K,'Zestaw 6'!$C:$C,"2019",'Zestaw 6'!$D:$D,"7")</f>
        <v>128876</v>
      </c>
      <c r="H22">
        <f>SUMIFS('Zestaw 6'!$I:$I,'Zestaw 6'!$C:$C,"2019",'Zestaw 6'!$D:$D,"7")</f>
        <v>402.49999999999989</v>
      </c>
      <c r="I22">
        <f>SUMIFS('Zestaw 6'!$O:$O,'Zestaw 6'!$C:$C,"2019",'Zestaw 6'!$D:$D,"7")</f>
        <v>37619</v>
      </c>
      <c r="J22">
        <f>(Tabela18[[#This Row],[Td - Nominalny czas pracy]]-Tabela18[[#This Row],[Tp - Czas awarii '[h']]])/Tabela18[[#This Row],[Td - Nominalny czas pracy]]</f>
        <v>0.72916666666666663</v>
      </c>
      <c r="K22">
        <f>(Tabela18[[#This Row],[Tc - teoretyczny czas cyklu '[h']]]*Tabela18[[#This Row],[n - ilość przetworzona]])/Tabela18[[#This Row],[To - operacyjny czas działania '[h']]]</f>
        <v>0.32018881987577652</v>
      </c>
      <c r="L22">
        <f>(Tabela18[[#This Row],[n - ilość przetworzona]]-Tabela18[[#This Row],[d - liczba defektów]])/Tabela18[[#This Row],[n - ilość przetworzona]]</f>
        <v>0.70809925820168229</v>
      </c>
      <c r="M22">
        <f>Tabela18[[#This Row],[D - dostępność]]*Tabela18[[#This Row],[E - efektywność]]*Tabela18[[#This Row],[J - jakość]]</f>
        <v>0.16532065217391312</v>
      </c>
    </row>
    <row r="23" spans="2:13" x14ac:dyDescent="0.25">
      <c r="B23" s="17"/>
      <c r="C23" s="4" t="s">
        <v>30</v>
      </c>
      <c r="D23">
        <f>SUMIFS('Zestaw 6'!$N:$N,'Zestaw 6'!$C:$C,"2019",'Zestaw 6'!$D:$D,"8")</f>
        <v>100.36000000000001</v>
      </c>
      <c r="E23">
        <f>MTTF!L15</f>
        <v>504</v>
      </c>
      <c r="F23">
        <v>1E-3</v>
      </c>
      <c r="G23">
        <f>SUMIFS('Zestaw 6'!$K:$K,'Zestaw 6'!$C:$C,"2019",'Zestaw 6'!$D:$D,"8")</f>
        <v>157040</v>
      </c>
      <c r="H23">
        <f>SUMIFS('Zestaw 6'!$I:$I,'Zestaw 6'!$C:$C,"2019",'Zestaw 6'!$D:$D,"8")</f>
        <v>403.64</v>
      </c>
      <c r="I23">
        <f>SUMIFS('Zestaw 6'!$O:$O,'Zestaw 6'!$C:$C,"2019",'Zestaw 6'!$D:$D,"8")</f>
        <v>37255</v>
      </c>
      <c r="J23">
        <f>(Tabela18[[#This Row],[Td - Nominalny czas pracy]]-Tabela18[[#This Row],[Tp - Czas awarii '[h']]])/Tabela18[[#This Row],[Td - Nominalny czas pracy]]</f>
        <v>0.80087301587301585</v>
      </c>
      <c r="K23">
        <f>(Tabela18[[#This Row],[Tc - teoretyczny czas cyklu '[h']]]*Tabela18[[#This Row],[n - ilość przetworzona]])/Tabela18[[#This Row],[To - operacyjny czas działania '[h']]]</f>
        <v>0.38905955802199982</v>
      </c>
      <c r="L23">
        <f>(Tabela18[[#This Row],[n - ilość przetworzona]]-Tabela18[[#This Row],[d - liczba defektów]])/Tabela18[[#This Row],[n - ilość przetworzona]]</f>
        <v>0.76276744778400407</v>
      </c>
      <c r="M23">
        <f>Tabela18[[#This Row],[D - dostępność]]*Tabela18[[#This Row],[E - efektywność]]*Tabela18[[#This Row],[J - jakość]]</f>
        <v>0.23766865079365079</v>
      </c>
    </row>
    <row r="24" spans="2:13" x14ac:dyDescent="0.25">
      <c r="B24" s="17"/>
      <c r="C24" s="4" t="s">
        <v>31</v>
      </c>
      <c r="D24">
        <f>SUMIFS('Zestaw 6'!$N:$N,'Zestaw 6'!$C:$C,"2019",'Zestaw 6'!$D:$D,"9")</f>
        <v>120.03</v>
      </c>
      <c r="E24">
        <f>MTTF!L16</f>
        <v>504</v>
      </c>
      <c r="F24">
        <v>1E-3</v>
      </c>
      <c r="G24">
        <f>SUMIFS('Zestaw 6'!$K:$K,'Zestaw 6'!$C:$C,"2019",'Zestaw 6'!$D:$D,"9")</f>
        <v>133111</v>
      </c>
      <c r="H24">
        <f>SUMIFS('Zestaw 6'!$I:$I,'Zestaw 6'!$C:$C,"2019",'Zestaw 6'!$D:$D,"9")</f>
        <v>383.97</v>
      </c>
      <c r="I24">
        <f>SUMIFS('Zestaw 6'!$O:$O,'Zestaw 6'!$C:$C,"2019",'Zestaw 6'!$D:$D,"9")</f>
        <v>34420</v>
      </c>
      <c r="J24">
        <f>(Tabela18[[#This Row],[Td - Nominalny czas pracy]]-Tabela18[[#This Row],[Tp - Czas awarii '[h']]])/Tabela18[[#This Row],[Td - Nominalny czas pracy]]</f>
        <v>0.76184523809523819</v>
      </c>
      <c r="K24">
        <f>(Tabela18[[#This Row],[Tc - teoretyczny czas cyklu '[h']]]*Tabela18[[#This Row],[n - ilość przetworzona]])/Tabela18[[#This Row],[To - operacyjny czas działania '[h']]]</f>
        <v>0.34667031278485294</v>
      </c>
      <c r="L24">
        <f>(Tabela18[[#This Row],[n - ilość przetworzona]]-Tabela18[[#This Row],[d - liczba defektów]])/Tabela18[[#This Row],[n - ilość przetworzona]]</f>
        <v>0.74141881587547231</v>
      </c>
      <c r="M24">
        <f>Tabela18[[#This Row],[D - dostępność]]*Tabela18[[#This Row],[E - efektywność]]*Tabela18[[#This Row],[J - jakość]]</f>
        <v>0.19581547619047618</v>
      </c>
    </row>
    <row r="25" spans="2:13" x14ac:dyDescent="0.25">
      <c r="B25" s="17"/>
      <c r="C25" s="4" t="s">
        <v>32</v>
      </c>
      <c r="D25">
        <f>SUMIFS('Zestaw 6'!$N:$N,'Zestaw 6'!$C:$C,"2019",'Zestaw 6'!$D:$D,"10")</f>
        <v>97.32</v>
      </c>
      <c r="E25">
        <f>MTTF!L17</f>
        <v>552</v>
      </c>
      <c r="F25">
        <v>1E-3</v>
      </c>
      <c r="G25">
        <f>SUMIFS('Zestaw 6'!$K:$K,'Zestaw 6'!$C:$C,"2019",'Zestaw 6'!$D:$D,"10")</f>
        <v>149119</v>
      </c>
      <c r="H25">
        <f>SUMIFS('Zestaw 6'!$I:$I,'Zestaw 6'!$C:$C,"2019",'Zestaw 6'!$D:$D,"10")</f>
        <v>454.67999999999984</v>
      </c>
      <c r="I25">
        <f>SUMIFS('Zestaw 6'!$O:$O,'Zestaw 6'!$C:$C,"2019",'Zestaw 6'!$D:$D,"10")</f>
        <v>36673</v>
      </c>
      <c r="J25">
        <f>(Tabela18[[#This Row],[Td - Nominalny czas pracy]]-Tabela18[[#This Row],[Tp - Czas awarii '[h']]])/Tabela18[[#This Row],[Td - Nominalny czas pracy]]</f>
        <v>0.82369565217391305</v>
      </c>
      <c r="K25">
        <f>(Tabela18[[#This Row],[Tc - teoretyczny czas cyklu '[h']]]*Tabela18[[#This Row],[n - ilość przetworzona]])/Tabela18[[#This Row],[To - operacyjny czas działania '[h']]]</f>
        <v>0.32796472244215724</v>
      </c>
      <c r="L25">
        <f>(Tabela18[[#This Row],[n - ilość przetworzona]]-Tabela18[[#This Row],[d - liczba defektów]])/Tabela18[[#This Row],[n - ilość przetworzona]]</f>
        <v>0.75406889799421939</v>
      </c>
      <c r="M25">
        <f>Tabela18[[#This Row],[D - dostępność]]*Tabela18[[#This Row],[E - efektywność]]*Tabela18[[#This Row],[J - jakość]]</f>
        <v>0.20370652173913054</v>
      </c>
    </row>
    <row r="26" spans="2:13" x14ac:dyDescent="0.25">
      <c r="B26" s="17"/>
      <c r="C26" s="4" t="s">
        <v>33</v>
      </c>
      <c r="D26">
        <f>SUMIFS('Zestaw 6'!$N:$N,'Zestaw 6'!$C:$C,"2019",'Zestaw 6'!$D:$D,"11")</f>
        <v>104.82</v>
      </c>
      <c r="E26">
        <f>MTTF!L18</f>
        <v>456</v>
      </c>
      <c r="F26">
        <v>1E-3</v>
      </c>
      <c r="G26">
        <f>SUMIFS('Zestaw 6'!$K:$K,'Zestaw 6'!$C:$C,"2019",'Zestaw 6'!$D:$D,"11")</f>
        <v>145111</v>
      </c>
      <c r="H26">
        <f>SUMIFS('Zestaw 6'!$I:$I,'Zestaw 6'!$C:$C,"2019",'Zestaw 6'!$D:$D,"11")</f>
        <v>351.18000000000006</v>
      </c>
      <c r="I26">
        <f>SUMIFS('Zestaw 6'!$O:$O,'Zestaw 6'!$C:$C,"2019",'Zestaw 6'!$D:$D,"11")</f>
        <v>31892</v>
      </c>
      <c r="J26">
        <f>(Tabela18[[#This Row],[Td - Nominalny czas pracy]]-Tabela18[[#This Row],[Tp - Czas awarii '[h']]])/Tabela18[[#This Row],[Td - Nominalny czas pracy]]</f>
        <v>0.77013157894736839</v>
      </c>
      <c r="K26">
        <f>(Tabela18[[#This Row],[Tc - teoretyczny czas cyklu '[h']]]*Tabela18[[#This Row],[n - ilość przetworzona]])/Tabela18[[#This Row],[To - operacyjny czas działania '[h']]]</f>
        <v>0.41320974998576221</v>
      </c>
      <c r="L26">
        <f>(Tabela18[[#This Row],[n - ilość przetworzona]]-Tabela18[[#This Row],[d - liczba defektów]])/Tabela18[[#This Row],[n - ilość przetworzona]]</f>
        <v>0.78022341517872529</v>
      </c>
      <c r="M26">
        <f>Tabela18[[#This Row],[D - dostępność]]*Tabela18[[#This Row],[E - efektywność]]*Tabela18[[#This Row],[J - jakość]]</f>
        <v>0.24828728070175435</v>
      </c>
    </row>
    <row r="27" spans="2:13" x14ac:dyDescent="0.25">
      <c r="B27" s="17"/>
      <c r="C27" s="4" t="s">
        <v>34</v>
      </c>
      <c r="D27">
        <f>SUMIFS('Zestaw 6'!$N:$N,'Zestaw 6'!$C:$C,"2019",'Zestaw 6'!$D:$D,"12")</f>
        <v>127.52000000000001</v>
      </c>
      <c r="E27">
        <f>MTTF!L19</f>
        <v>432</v>
      </c>
      <c r="F27">
        <v>1E-3</v>
      </c>
      <c r="G27">
        <f>SUMIFS('Zestaw 6'!$K:$K,'Zestaw 6'!$C:$C,"2019",'Zestaw 6'!$D:$D,"12")</f>
        <v>105022</v>
      </c>
      <c r="H27">
        <f>SUMIFS('Zestaw 6'!$I:$I,'Zestaw 6'!$C:$C,"2019",'Zestaw 6'!$D:$D,"12")</f>
        <v>304.48</v>
      </c>
      <c r="I27">
        <f>SUMIFS('Zestaw 6'!$O:$O,'Zestaw 6'!$C:$C,"2019",'Zestaw 6'!$D:$D,"12")</f>
        <v>28230</v>
      </c>
      <c r="J27">
        <f>(Tabela18[[#This Row],[Td - Nominalny czas pracy]]-Tabela18[[#This Row],[Tp - Czas awarii '[h']]])/Tabela18[[#This Row],[Td - Nominalny czas pracy]]</f>
        <v>0.70481481481481489</v>
      </c>
      <c r="K27">
        <f>(Tabela18[[#This Row],[Tc - teoretyczny czas cyklu '[h']]]*Tabela18[[#This Row],[n - ilość przetworzona]])/Tabela18[[#This Row],[To - operacyjny czas działania '[h']]]</f>
        <v>0.34492249080399368</v>
      </c>
      <c r="L27">
        <f>(Tabela18[[#This Row],[n - ilość przetworzona]]-Tabela18[[#This Row],[d - liczba defektów]])/Tabela18[[#This Row],[n - ilość przetworzona]]</f>
        <v>0.73119917731522921</v>
      </c>
      <c r="M27">
        <f>Tabela18[[#This Row],[D - dostępność]]*Tabela18[[#This Row],[E - efektywność]]*Tabela18[[#This Row],[J - jakość]]</f>
        <v>0.17775925925925928</v>
      </c>
    </row>
    <row r="28" spans="2:13" x14ac:dyDescent="0.25">
      <c r="B28" s="17" t="s">
        <v>21</v>
      </c>
      <c r="C28" s="4" t="s">
        <v>23</v>
      </c>
      <c r="D28">
        <f>SUMIFS('Zestaw 6'!$N:$N,'Zestaw 6'!$C:$C,"2020",'Zestaw 6'!$D:$D,"1")</f>
        <v>291.77999999999997</v>
      </c>
      <c r="E28">
        <f>MTTF!L20</f>
        <v>504</v>
      </c>
      <c r="F28">
        <v>1E-3</v>
      </c>
      <c r="G28">
        <f>SUMIFS('Zestaw 6'!$K:$K,'Zestaw 6'!$C:$C,"2020",'Zestaw 6'!$D:$D,"1")</f>
        <v>177303</v>
      </c>
      <c r="H28">
        <f>SUMIFS('Zestaw 6'!$I:$I,'Zestaw 6'!$C:$C,"2020",'Zestaw 6'!$D:$D,"1")</f>
        <v>212.22</v>
      </c>
      <c r="I28">
        <f>SUMIFS('Zestaw 6'!$O:$O,'Zestaw 6'!$C:$C,"2020",'Zestaw 6'!$D:$D,"1")</f>
        <v>34150</v>
      </c>
      <c r="J28">
        <f>(Tabela18[[#This Row],[Td - Nominalny czas pracy]]-Tabela18[[#This Row],[Tp - Czas awarii '[h']]])/Tabela18[[#This Row],[Td - Nominalny czas pracy]]</f>
        <v>0.42107142857142865</v>
      </c>
      <c r="K28">
        <f>(Tabela18[[#This Row],[Tc - teoretyczny czas cyklu '[h']]]*Tabela18[[#This Row],[n - ilość przetworzona]])/Tabela18[[#This Row],[To - operacyjny czas działania '[h']]]</f>
        <v>0.83546791065875037</v>
      </c>
      <c r="L28">
        <f>(Tabela18[[#This Row],[n - ilość przetworzona]]-Tabela18[[#This Row],[d - liczba defektów]])/Tabela18[[#This Row],[n - ilość przetworzona]]</f>
        <v>0.80739186590187417</v>
      </c>
      <c r="M28">
        <f>Tabela18[[#This Row],[D - dostępność]]*Tabela18[[#This Row],[E - efektywność]]*Tabela18[[#This Row],[J - jakość]]</f>
        <v>0.28403373015873018</v>
      </c>
    </row>
    <row r="29" spans="2:13" x14ac:dyDescent="0.25">
      <c r="B29" s="17"/>
      <c r="C29" s="4" t="s">
        <v>24</v>
      </c>
      <c r="D29">
        <f>SUMIFS('Zestaw 6'!$N:$N,'Zestaw 6'!$C:$C,"2020",'Zestaw 6'!$D:$D,"2")</f>
        <v>281.15000000000003</v>
      </c>
      <c r="E29">
        <f>MTTF!L21</f>
        <v>480</v>
      </c>
      <c r="F29">
        <v>1E-3</v>
      </c>
      <c r="G29">
        <f>SUMIFS('Zestaw 6'!$K:$K,'Zestaw 6'!$C:$C,"2020",'Zestaw 6'!$D:$D,"2")</f>
        <v>154098</v>
      </c>
      <c r="H29">
        <f>SUMIFS('Zestaw 6'!$I:$I,'Zestaw 6'!$C:$C,"2020",'Zestaw 6'!$D:$D,"2")</f>
        <v>198.84999999999997</v>
      </c>
      <c r="I29">
        <f>SUMIFS('Zestaw 6'!$O:$O,'Zestaw 6'!$C:$C,"2020",'Zestaw 6'!$D:$D,"2")</f>
        <v>24230</v>
      </c>
      <c r="J29">
        <f>(Tabela18[[#This Row],[Td - Nominalny czas pracy]]-Tabela18[[#This Row],[Tp - Czas awarii '[h']]])/Tabela18[[#This Row],[Td - Nominalny czas pracy]]</f>
        <v>0.41427083333333325</v>
      </c>
      <c r="K29">
        <f>(Tabela18[[#This Row],[Tc - teoretyczny czas cyklu '[h']]]*Tabela18[[#This Row],[n - ilość przetworzona]])/Tabela18[[#This Row],[To - operacyjny czas działania '[h']]]</f>
        <v>0.77494593915011334</v>
      </c>
      <c r="L29">
        <f>(Tabela18[[#This Row],[n - ilość przetworzona]]-Tabela18[[#This Row],[d - liczba defektów]])/Tabela18[[#This Row],[n - ilość przetworzona]]</f>
        <v>0.84276239795454844</v>
      </c>
      <c r="M29">
        <f>Tabela18[[#This Row],[D - dostępność]]*Tabela18[[#This Row],[E - efektywność]]*Tabela18[[#This Row],[J - jakość]]</f>
        <v>0.27055833333333335</v>
      </c>
    </row>
    <row r="30" spans="2:13" x14ac:dyDescent="0.25">
      <c r="B30" s="17"/>
      <c r="C30" s="4" t="s">
        <v>25</v>
      </c>
      <c r="D30">
        <f>SUMIFS('Zestaw 6'!$N:$N,'Zestaw 6'!$C:$C,"2020",'Zestaw 6'!$D:$D,"3")</f>
        <v>352.49</v>
      </c>
      <c r="E30">
        <f>MTTF!L22</f>
        <v>528</v>
      </c>
      <c r="F30">
        <v>1E-3</v>
      </c>
      <c r="G30">
        <f>SUMIFS('Zestaw 6'!$K:$K,'Zestaw 6'!$C:$C,"2020",'Zestaw 6'!$D:$D,"3")</f>
        <v>134186</v>
      </c>
      <c r="H30">
        <f>SUMIFS('Zestaw 6'!$I:$I,'Zestaw 6'!$C:$C,"2020",'Zestaw 6'!$D:$D,"3")</f>
        <v>175.50999999999996</v>
      </c>
      <c r="I30">
        <f>SUMIFS('Zestaw 6'!$O:$O,'Zestaw 6'!$C:$C,"2020",'Zestaw 6'!$D:$D,"3")</f>
        <v>23111</v>
      </c>
      <c r="J30">
        <f>(Tabela18[[#This Row],[Td - Nominalny czas pracy]]-Tabela18[[#This Row],[Tp - Czas awarii '[h']]])/Tabela18[[#This Row],[Td - Nominalny czas pracy]]</f>
        <v>0.33240530303030302</v>
      </c>
      <c r="K30">
        <f>(Tabela18[[#This Row],[Tc - teoretyczny czas cyklu '[h']]]*Tabela18[[#This Row],[n - ilość przetworzona]])/Tabela18[[#This Row],[To - operacyjny czas działania '[h']]]</f>
        <v>0.7645490285453822</v>
      </c>
      <c r="L30">
        <f>(Tabela18[[#This Row],[n - ilość przetworzona]]-Tabela18[[#This Row],[d - liczba defektów]])/Tabela18[[#This Row],[n - ilość przetworzona]]</f>
        <v>0.82776891777085537</v>
      </c>
      <c r="M30">
        <f>Tabela18[[#This Row],[D - dostępność]]*Tabela18[[#This Row],[E - efektywność]]*Tabela18[[#This Row],[J - jakość]]</f>
        <v>0.21036931818181823</v>
      </c>
    </row>
    <row r="31" spans="2:13" x14ac:dyDescent="0.25">
      <c r="B31" s="17"/>
      <c r="C31" s="4" t="s">
        <v>26</v>
      </c>
      <c r="D31">
        <f>SUMIFS('Zestaw 6'!$N:$N,'Zestaw 6'!$C:$C,"2020",'Zestaw 6'!$D:$D,"4")</f>
        <v>335.95</v>
      </c>
      <c r="E31">
        <f>MTTF!L23</f>
        <v>504</v>
      </c>
      <c r="F31">
        <v>1E-3</v>
      </c>
      <c r="G31">
        <f>SUMIFS('Zestaw 6'!$K:$K,'Zestaw 6'!$C:$C,"2020",'Zestaw 6'!$D:$D,"4")</f>
        <v>114938</v>
      </c>
      <c r="H31">
        <f>SUMIFS('Zestaw 6'!$I:$I,'Zestaw 6'!$C:$C,"2020",'Zestaw 6'!$D:$D,"4")</f>
        <v>168.05</v>
      </c>
      <c r="I31">
        <f>SUMIFS('Zestaw 6'!$O:$O,'Zestaw 6'!$C:$C,"2020",'Zestaw 6'!$D:$D,"4")</f>
        <v>19618</v>
      </c>
      <c r="J31">
        <f>(Tabela18[[#This Row],[Td - Nominalny czas pracy]]-Tabela18[[#This Row],[Tp - Czas awarii '[h']]])/Tabela18[[#This Row],[Td - Nominalny czas pracy]]</f>
        <v>0.33343253968253972</v>
      </c>
      <c r="K31">
        <f>(Tabela18[[#This Row],[Tc - teoretyczny czas cyklu '[h']]]*Tabela18[[#This Row],[n - ilość przetworzona]])/Tabela18[[#This Row],[To - operacyjny czas działania '[h']]]</f>
        <v>0.68395120499851236</v>
      </c>
      <c r="L31">
        <f>(Tabela18[[#This Row],[n - ilość przetworzona]]-Tabela18[[#This Row],[d - liczba defektów]])/Tabela18[[#This Row],[n - ilość przetworzona]]</f>
        <v>0.82931667507699802</v>
      </c>
      <c r="M31">
        <f>Tabela18[[#This Row],[D - dostępność]]*Tabela18[[#This Row],[E - efektywność]]*Tabela18[[#This Row],[J - jakość]]</f>
        <v>0.18912698412698414</v>
      </c>
    </row>
    <row r="32" spans="2:13" x14ac:dyDescent="0.25">
      <c r="B32" s="17"/>
      <c r="C32" s="4" t="s">
        <v>27</v>
      </c>
      <c r="D32">
        <f>SUMIFS('Zestaw 6'!$N:$N,'Zestaw 6'!$C:$C,"2020",'Zestaw 6'!$D:$D,"5")</f>
        <v>285.57999999999993</v>
      </c>
      <c r="E32">
        <f>MTTF!L24</f>
        <v>480</v>
      </c>
      <c r="F32">
        <v>1E-3</v>
      </c>
      <c r="G32">
        <f>SUMIFS('Zestaw 6'!$K:$K,'Zestaw 6'!$C:$C,"2020",'Zestaw 6'!$D:$D,"5")</f>
        <v>163926</v>
      </c>
      <c r="H32">
        <f>SUMIFS('Zestaw 6'!$I:$I,'Zestaw 6'!$C:$C,"2020",'Zestaw 6'!$D:$D,"5")</f>
        <v>194.42000000000002</v>
      </c>
      <c r="I32">
        <f>SUMIFS('Zestaw 6'!$O:$O,'Zestaw 6'!$C:$C,"2020",'Zestaw 6'!$D:$D,"5")</f>
        <v>23822</v>
      </c>
      <c r="J32">
        <f>(Tabela18[[#This Row],[Td - Nominalny czas pracy]]-Tabela18[[#This Row],[Tp - Czas awarii '[h']]])/Tabela18[[#This Row],[Td - Nominalny czas pracy]]</f>
        <v>0.4050416666666668</v>
      </c>
      <c r="K32">
        <f>(Tabela18[[#This Row],[Tc - teoretyczny czas cyklu '[h']]]*Tabela18[[#This Row],[n - ilość przetworzona]])/Tabela18[[#This Row],[To - operacyjny czas działania '[h']]]</f>
        <v>0.84315399650241751</v>
      </c>
      <c r="L32">
        <f>(Tabela18[[#This Row],[n - ilość przetworzona]]-Tabela18[[#This Row],[d - liczba defektów]])/Tabela18[[#This Row],[n - ilość przetworzona]]</f>
        <v>0.85467833046618591</v>
      </c>
      <c r="M32">
        <f>Tabela18[[#This Row],[D - dostępność]]*Tabela18[[#This Row],[E - efektywność]]*Tabela18[[#This Row],[J - jakość]]</f>
        <v>0.29188333333333344</v>
      </c>
    </row>
    <row r="33" spans="2:13" x14ac:dyDescent="0.25">
      <c r="B33" s="17"/>
      <c r="C33" s="4" t="s">
        <v>28</v>
      </c>
      <c r="D33">
        <f>SUMIFS('Zestaw 6'!$N:$N,'Zestaw 6'!$C:$C,"2020",'Zestaw 6'!$D:$D,"6")</f>
        <v>329.56999999999994</v>
      </c>
      <c r="E33">
        <f>MTTF!L25</f>
        <v>504</v>
      </c>
      <c r="F33">
        <v>1E-3</v>
      </c>
      <c r="G33">
        <f>SUMIFS('Zestaw 6'!$K:$K,'Zestaw 6'!$C:$C,"2020",'Zestaw 6'!$D:$D,"6")</f>
        <v>107759</v>
      </c>
      <c r="H33">
        <f>SUMIFS('Zestaw 6'!$I:$I,'Zestaw 6'!$C:$C,"2020",'Zestaw 6'!$D:$D,"6")</f>
        <v>174.43</v>
      </c>
      <c r="I33">
        <f>SUMIFS('Zestaw 6'!$O:$O,'Zestaw 6'!$C:$C,"2020",'Zestaw 6'!$D:$D,"6")</f>
        <v>16127</v>
      </c>
      <c r="J33">
        <f>(Tabela18[[#This Row],[Td - Nominalny czas pracy]]-Tabela18[[#This Row],[Tp - Czas awarii '[h']]])/Tabela18[[#This Row],[Td - Nominalny czas pracy]]</f>
        <v>0.34609126984126998</v>
      </c>
      <c r="K33">
        <f>(Tabela18[[#This Row],[Tc - teoretyczny czas cyklu '[h']]]*Tabela18[[#This Row],[n - ilość przetworzona]])/Tabela18[[#This Row],[To - operacyjny czas działania '[h']]]</f>
        <v>0.61777790517686171</v>
      </c>
      <c r="L33">
        <f>(Tabela18[[#This Row],[n - ilość przetworzona]]-Tabela18[[#This Row],[d - liczba defektów]])/Tabela18[[#This Row],[n - ilość przetworzona]]</f>
        <v>0.85034196679627683</v>
      </c>
      <c r="M33">
        <f>Tabela18[[#This Row],[D - dostępność]]*Tabela18[[#This Row],[E - efektywność]]*Tabela18[[#This Row],[J - jakość]]</f>
        <v>0.18180952380952384</v>
      </c>
    </row>
    <row r="34" spans="2:13" x14ac:dyDescent="0.25">
      <c r="B34" s="17"/>
      <c r="C34" s="4" t="s">
        <v>29</v>
      </c>
      <c r="D34">
        <f>SUMIFS('Zestaw 6'!$N:$N,'Zestaw 6'!$C:$C,"2020",'Zestaw 6'!$D:$D,"7")</f>
        <v>380.14000000000004</v>
      </c>
      <c r="E34">
        <f>MTTF!L26</f>
        <v>552</v>
      </c>
      <c r="F34">
        <v>1E-3</v>
      </c>
      <c r="G34">
        <f>SUMIFS('Zestaw 6'!$K:$K,'Zestaw 6'!$C:$C,"2020",'Zestaw 6'!$D:$D,"7")</f>
        <v>132624</v>
      </c>
      <c r="H34">
        <f>SUMIFS('Zestaw 6'!$I:$I,'Zestaw 6'!$C:$C,"2020",'Zestaw 6'!$D:$D,"7")</f>
        <v>171.85999999999999</v>
      </c>
      <c r="I34">
        <f>SUMIFS('Zestaw 6'!$O:$O,'Zestaw 6'!$C:$C,"2020",'Zestaw 6'!$D:$D,"7")</f>
        <v>24305</v>
      </c>
      <c r="J34">
        <f>(Tabela18[[#This Row],[Td - Nominalny czas pracy]]-Tabela18[[#This Row],[Tp - Czas awarii '[h']]])/Tabela18[[#This Row],[Td - Nominalny czas pracy]]</f>
        <v>0.31134057971014484</v>
      </c>
      <c r="K34">
        <f>(Tabela18[[#This Row],[Tc - teoretyczny czas cyklu '[h']]]*Tabela18[[#This Row],[n - ilość przetworzona]])/Tabela18[[#This Row],[To - operacyjny czas działania '[h']]]</f>
        <v>0.77169789363435359</v>
      </c>
      <c r="L34">
        <f>(Tabela18[[#This Row],[n - ilość przetworzona]]-Tabela18[[#This Row],[d - liczba defektów]])/Tabela18[[#This Row],[n - ilość przetworzona]]</f>
        <v>0.81673754373265772</v>
      </c>
      <c r="M34">
        <f>Tabela18[[#This Row],[D - dostępność]]*Tabela18[[#This Row],[E - efektywność]]*Tabela18[[#This Row],[J - jakość]]</f>
        <v>0.19623007246376806</v>
      </c>
    </row>
    <row r="35" spans="2:13" x14ac:dyDescent="0.25">
      <c r="B35" s="17"/>
      <c r="C35" s="4" t="s">
        <v>30</v>
      </c>
      <c r="D35">
        <f>SUMIFS('Zestaw 6'!$N:$N,'Zestaw 6'!$C:$C,"2020",'Zestaw 6'!$D:$D,"8")</f>
        <v>306.85000000000002</v>
      </c>
      <c r="E35">
        <f>MTTF!L27</f>
        <v>504</v>
      </c>
      <c r="F35">
        <v>1E-3</v>
      </c>
      <c r="G35">
        <f>SUMIFS('Zestaw 6'!$K:$K,'Zestaw 6'!$C:$C,"2020",'Zestaw 6'!$D:$D,"8")</f>
        <v>167273</v>
      </c>
      <c r="H35">
        <f>SUMIFS('Zestaw 6'!$I:$I,'Zestaw 6'!$C:$C,"2020",'Zestaw 6'!$D:$D,"8")</f>
        <v>197.14999999999998</v>
      </c>
      <c r="I35">
        <f>SUMIFS('Zestaw 6'!$O:$O,'Zestaw 6'!$C:$C,"2020",'Zestaw 6'!$D:$D,"8")</f>
        <v>27096</v>
      </c>
      <c r="J35">
        <f>(Tabela18[[#This Row],[Td - Nominalny czas pracy]]-Tabela18[[#This Row],[Tp - Czas awarii '[h']]])/Tabela18[[#This Row],[Td - Nominalny czas pracy]]</f>
        <v>0.39117063492063486</v>
      </c>
      <c r="K35">
        <f>(Tabela18[[#This Row],[Tc - teoretyczny czas cyklu '[h']]]*Tabela18[[#This Row],[n - ilość przetworzona]])/Tabela18[[#This Row],[To - operacyjny czas działania '[h']]]</f>
        <v>0.84845549074308912</v>
      </c>
      <c r="L35">
        <f>(Tabela18[[#This Row],[n - ilość przetworzona]]-Tabela18[[#This Row],[d - liczba defektów]])/Tabela18[[#This Row],[n - ilość przetworzona]]</f>
        <v>0.83801330758699855</v>
      </c>
      <c r="M35">
        <f>Tabela18[[#This Row],[D - dostępność]]*Tabela18[[#This Row],[E - efektywność]]*Tabela18[[#This Row],[J - jakość]]</f>
        <v>0.27812896825396827</v>
      </c>
    </row>
    <row r="36" spans="2:13" x14ac:dyDescent="0.25">
      <c r="B36" s="17"/>
      <c r="C36" s="4" t="s">
        <v>31</v>
      </c>
      <c r="D36">
        <f>SUMIFS('Zestaw 6'!$N:$N,'Zestaw 6'!$C:$C,"2020",'Zestaw 6'!$D:$D,"9")</f>
        <v>349.41</v>
      </c>
      <c r="E36">
        <f>MTTF!L28</f>
        <v>528</v>
      </c>
      <c r="F36">
        <v>1E-3</v>
      </c>
      <c r="G36">
        <f>SUMIFS('Zestaw 6'!$K:$K,'Zestaw 6'!$C:$C,"2020",'Zestaw 6'!$D:$D,"9")</f>
        <v>125267</v>
      </c>
      <c r="H36">
        <f>SUMIFS('Zestaw 6'!$I:$I,'Zestaw 6'!$C:$C,"2020",'Zestaw 6'!$D:$D,"9")</f>
        <v>178.59</v>
      </c>
      <c r="I36">
        <f>SUMIFS('Zestaw 6'!$O:$O,'Zestaw 6'!$C:$C,"2020",'Zestaw 6'!$D:$D,"9")</f>
        <v>18017</v>
      </c>
      <c r="J36">
        <f>(Tabela18[[#This Row],[Td - Nominalny czas pracy]]-Tabela18[[#This Row],[Tp - Czas awarii '[h']]])/Tabela18[[#This Row],[Td - Nominalny czas pracy]]</f>
        <v>0.33823863636363632</v>
      </c>
      <c r="K36">
        <f>(Tabela18[[#This Row],[Tc - teoretyczny czas cyklu '[h']]]*Tabela18[[#This Row],[n - ilość przetworzona]])/Tabela18[[#This Row],[To - operacyjny czas działania '[h']]]</f>
        <v>0.70142225208578302</v>
      </c>
      <c r="L36">
        <f>(Tabela18[[#This Row],[n - ilość przetworzona]]-Tabela18[[#This Row],[d - liczba defektów]])/Tabela18[[#This Row],[n - ilość przetworzona]]</f>
        <v>0.85617121827775866</v>
      </c>
      <c r="M36">
        <f>Tabela18[[#This Row],[D - dostępność]]*Tabela18[[#This Row],[E - efektywność]]*Tabela18[[#This Row],[J - jakość]]</f>
        <v>0.20312499999999994</v>
      </c>
    </row>
    <row r="37" spans="2:13" x14ac:dyDescent="0.25">
      <c r="B37" s="17"/>
      <c r="C37" s="4" t="s">
        <v>32</v>
      </c>
      <c r="D37">
        <f>SUMIFS('Zestaw 6'!$N:$N,'Zestaw 6'!$C:$C,"2020",'Zestaw 6'!$D:$D,"10")</f>
        <v>364.62</v>
      </c>
      <c r="E37">
        <f>MTTF!L29</f>
        <v>528</v>
      </c>
      <c r="F37">
        <v>1E-3</v>
      </c>
      <c r="G37">
        <f>SUMIFS('Zestaw 6'!$K:$K,'Zestaw 6'!$C:$C,"2020",'Zestaw 6'!$D:$D,"10")</f>
        <v>121812</v>
      </c>
      <c r="H37">
        <f>SUMIFS('Zestaw 6'!$I:$I,'Zestaw 6'!$C:$C,"2020",'Zestaw 6'!$D:$D,"10")</f>
        <v>163.38000000000002</v>
      </c>
      <c r="I37">
        <f>SUMIFS('Zestaw 6'!$O:$O,'Zestaw 6'!$C:$C,"2020",'Zestaw 6'!$D:$D,"10")</f>
        <v>18677</v>
      </c>
      <c r="J37">
        <f>(Tabela18[[#This Row],[Td - Nominalny czas pracy]]-Tabela18[[#This Row],[Tp - Czas awarii '[h']]])/Tabela18[[#This Row],[Td - Nominalny czas pracy]]</f>
        <v>0.3094318181818182</v>
      </c>
      <c r="K37">
        <f>(Tabela18[[#This Row],[Tc - teoretyczny czas cyklu '[h']]]*Tabela18[[#This Row],[n - ilość przetworzona]])/Tabela18[[#This Row],[To - operacyjny czas działania '[h']]]</f>
        <v>0.74557473374954086</v>
      </c>
      <c r="L37">
        <f>(Tabela18[[#This Row],[n - ilość przetworzona]]-Tabela18[[#This Row],[d - liczba defektów]])/Tabela18[[#This Row],[n - ilość przetworzona]]</f>
        <v>0.84667356253899451</v>
      </c>
      <c r="M37">
        <f>Tabela18[[#This Row],[D - dostępność]]*Tabela18[[#This Row],[E - efektywność]]*Tabela18[[#This Row],[J - jakość]]</f>
        <v>0.19533143939393938</v>
      </c>
    </row>
    <row r="38" spans="2:13" x14ac:dyDescent="0.25">
      <c r="B38" s="17"/>
      <c r="C38" s="4" t="s">
        <v>33</v>
      </c>
      <c r="D38">
        <f>SUMIFS('Zestaw 6'!$N:$N,'Zestaw 6'!$C:$C,"2020",'Zestaw 6'!$D:$D,"11")</f>
        <v>289.51</v>
      </c>
      <c r="E38">
        <f>MTTF!L30</f>
        <v>480</v>
      </c>
      <c r="F38">
        <v>1E-3</v>
      </c>
      <c r="G38">
        <f>SUMIFS('Zestaw 6'!$K:$K,'Zestaw 6'!$C:$C,"2020",'Zestaw 6'!$D:$D,"11")</f>
        <v>152393</v>
      </c>
      <c r="H38">
        <f>SUMIFS('Zestaw 6'!$I:$I,'Zestaw 6'!$C:$C,"2020",'Zestaw 6'!$D:$D,"11")</f>
        <v>190.48999999999998</v>
      </c>
      <c r="I38">
        <f>SUMIFS('Zestaw 6'!$O:$O,'Zestaw 6'!$C:$C,"2020",'Zestaw 6'!$D:$D,"11")</f>
        <v>19890</v>
      </c>
      <c r="J38">
        <f>(Tabela18[[#This Row],[Td - Nominalny czas pracy]]-Tabela18[[#This Row],[Tp - Czas awarii '[h']]])/Tabela18[[#This Row],[Td - Nominalny czas pracy]]</f>
        <v>0.39685416666666667</v>
      </c>
      <c r="K38">
        <f>(Tabela18[[#This Row],[Tc - teoretyczny czas cyklu '[h']]]*Tabela18[[#This Row],[n - ilość przetworzona]])/Tabela18[[#This Row],[To - operacyjny czas działania '[h']]]</f>
        <v>0.80000524961940267</v>
      </c>
      <c r="L38">
        <f>(Tabela18[[#This Row],[n - ilość przetworzona]]-Tabela18[[#This Row],[d - liczba defektów]])/Tabela18[[#This Row],[n - ilość przetworzona]]</f>
        <v>0.86948219406403182</v>
      </c>
      <c r="M38">
        <f>Tabela18[[#This Row],[D - dostępność]]*Tabela18[[#This Row],[E - efektywność]]*Tabela18[[#This Row],[J - jakość]]</f>
        <v>0.27604791666666667</v>
      </c>
    </row>
    <row r="39" spans="2:13" x14ac:dyDescent="0.25">
      <c r="B39" s="17"/>
      <c r="C39" s="4" t="s">
        <v>34</v>
      </c>
      <c r="D39">
        <f>SUMIFS('Zestaw 6'!$N:$N,'Zestaw 6'!$C:$C,"2020",'Zestaw 6'!$D:$D,"12")</f>
        <v>293.02999999999997</v>
      </c>
      <c r="E39">
        <f>MTTF!L31</f>
        <v>480</v>
      </c>
      <c r="F39">
        <v>1E-3</v>
      </c>
      <c r="G39">
        <f>SUMIFS('Zestaw 6'!$K:$K,'Zestaw 6'!$C:$C,"2020",'Zestaw 6'!$D:$D,"12")</f>
        <v>157116</v>
      </c>
      <c r="H39">
        <f>SUMIFS('Zestaw 6'!$I:$I,'Zestaw 6'!$C:$C,"2020",'Zestaw 6'!$D:$D,"12")</f>
        <v>186.96999999999997</v>
      </c>
      <c r="I39">
        <f>SUMIFS('Zestaw 6'!$O:$O,'Zestaw 6'!$C:$C,"2020",'Zestaw 6'!$D:$D,"12")</f>
        <v>22619</v>
      </c>
      <c r="J39">
        <f>(Tabela18[[#This Row],[Td - Nominalny czas pracy]]-Tabela18[[#This Row],[Tp - Czas awarii '[h']]])/Tabela18[[#This Row],[Td - Nominalny czas pracy]]</f>
        <v>0.38952083333333337</v>
      </c>
      <c r="K39">
        <f>(Tabela18[[#This Row],[Tc - teoretyczny czas cyklu '[h']]]*Tabela18[[#This Row],[n - ilość przetworzona]])/Tabela18[[#This Row],[To - operacyjny czas działania '[h']]]</f>
        <v>0.84032732523934339</v>
      </c>
      <c r="L39">
        <f>(Tabela18[[#This Row],[n - ilość przetworzona]]-Tabela18[[#This Row],[d - liczba defektów]])/Tabela18[[#This Row],[n - ilość przetworzona]]</f>
        <v>0.85603630438656786</v>
      </c>
      <c r="M39">
        <f>Tabela18[[#This Row],[D - dostępność]]*Tabela18[[#This Row],[E - efektywność]]*Tabela18[[#This Row],[J - jakość]]</f>
        <v>0.28020208333333341</v>
      </c>
    </row>
    <row r="40" spans="2:13" x14ac:dyDescent="0.25">
      <c r="B40" s="17" t="s">
        <v>22</v>
      </c>
      <c r="C40" s="4" t="s">
        <v>23</v>
      </c>
      <c r="D40">
        <f>SUMIFS('Zestaw 6'!$N:$N,'Zestaw 6'!$C:$C,"2021",'Zestaw 6'!$D:$D,"1")</f>
        <v>194.76999999999998</v>
      </c>
      <c r="E40">
        <f>MTTF!L32</f>
        <v>456</v>
      </c>
      <c r="F40">
        <v>1E-3</v>
      </c>
      <c r="G40">
        <f>SUMIFS('Zestaw 6'!$K:$K,'Zestaw 6'!$C:$C,"2021",'Zestaw 6'!$D:$D,"1")</f>
        <v>155612</v>
      </c>
      <c r="H40">
        <f>SUMIFS('Zestaw 6'!$I:$I,'Zestaw 6'!$C:$C,"2021",'Zestaw 6'!$D:$D,"1")</f>
        <v>261.23</v>
      </c>
      <c r="I40">
        <f>SUMIFS('Zestaw 6'!$O:$O,'Zestaw 6'!$C:$C,"2021",'Zestaw 6'!$D:$D,"1")</f>
        <v>13080</v>
      </c>
      <c r="J40">
        <f>(Tabela18[[#This Row],[Td - Nominalny czas pracy]]-Tabela18[[#This Row],[Tp - Czas awarii '[h']]])/Tabela18[[#This Row],[Td - Nominalny czas pracy]]</f>
        <v>0.57287280701754395</v>
      </c>
      <c r="K40">
        <f>(Tabela18[[#This Row],[Tc - teoretyczny czas cyklu '[h']]]*Tabela18[[#This Row],[n - ilość przetworzona]])/Tabela18[[#This Row],[To - operacyjny czas działania '[h']]]</f>
        <v>0.59568962217203225</v>
      </c>
      <c r="L40">
        <f>(Tabela18[[#This Row],[n - ilość przetworzona]]-Tabela18[[#This Row],[d - liczba defektów]])/Tabela18[[#This Row],[n - ilość przetworzona]]</f>
        <v>0.91594478574917104</v>
      </c>
      <c r="M40">
        <f>Tabela18[[#This Row],[D - dostępność]]*Tabela18[[#This Row],[E - efektywność]]*Tabela18[[#This Row],[J - jakość]]</f>
        <v>0.31257017543859655</v>
      </c>
    </row>
    <row r="41" spans="2:13" x14ac:dyDescent="0.25">
      <c r="B41" s="17"/>
      <c r="C41" s="4" t="s">
        <v>24</v>
      </c>
      <c r="D41">
        <f>SUMIFS('Zestaw 6'!$N:$N,'Zestaw 6'!$C:$C,"2021",'Zestaw 6'!$D:$D,"2")</f>
        <v>207.03</v>
      </c>
      <c r="E41">
        <f>MTTF!L33</f>
        <v>480</v>
      </c>
      <c r="F41">
        <v>1E-3</v>
      </c>
      <c r="G41">
        <f>SUMIFS('Zestaw 6'!$K:$K,'Zestaw 6'!$C:$C,"2021",'Zestaw 6'!$D:$D,"2")</f>
        <v>171688</v>
      </c>
      <c r="H41">
        <f>SUMIFS('Zestaw 6'!$I:$I,'Zestaw 6'!$C:$C,"2021",'Zestaw 6'!$D:$D,"2")</f>
        <v>272.96999999999997</v>
      </c>
      <c r="I41">
        <f>SUMIFS('Zestaw 6'!$O:$O,'Zestaw 6'!$C:$C,"2021",'Zestaw 6'!$D:$D,"2")</f>
        <v>14903</v>
      </c>
      <c r="J41">
        <f>(Tabela18[[#This Row],[Td - Nominalny czas pracy]]-Tabela18[[#This Row],[Tp - Czas awarii '[h']]])/Tabela18[[#This Row],[Td - Nominalny czas pracy]]</f>
        <v>0.56868750000000001</v>
      </c>
      <c r="K41">
        <f>(Tabela18[[#This Row],[Tc - teoretyczny czas cyklu '[h']]]*Tabela18[[#This Row],[n - ilość przetworzona]])/Tabela18[[#This Row],[To - operacyjny czas działania '[h']]]</f>
        <v>0.62896288969483838</v>
      </c>
      <c r="L41">
        <f>(Tabela18[[#This Row],[n - ilość przetworzona]]-Tabela18[[#This Row],[d - liczba defektów]])/Tabela18[[#This Row],[n - ilość przetworzona]]</f>
        <v>0.91319719491170026</v>
      </c>
      <c r="M41">
        <f>Tabela18[[#This Row],[D - dostępność]]*Tabela18[[#This Row],[E - efektywność]]*Tabela18[[#This Row],[J - jakość]]</f>
        <v>0.32663541666666673</v>
      </c>
    </row>
    <row r="42" spans="2:13" x14ac:dyDescent="0.25">
      <c r="B42" s="17"/>
      <c r="C42" s="4" t="s">
        <v>25</v>
      </c>
      <c r="D42">
        <f>SUMIFS('Zestaw 6'!$N:$N,'Zestaw 6'!$C:$C,"2021",'Zestaw 6'!$D:$D,"3")</f>
        <v>234.79999999999995</v>
      </c>
      <c r="E42">
        <f>MTTF!L34</f>
        <v>552</v>
      </c>
      <c r="F42">
        <v>1E-3</v>
      </c>
      <c r="G42">
        <f>SUMIFS('Zestaw 6'!$K:$K,'Zestaw 6'!$C:$C,"2021",'Zestaw 6'!$D:$D,"3")</f>
        <v>186409</v>
      </c>
      <c r="H42">
        <f>SUMIFS('Zestaw 6'!$I:$I,'Zestaw 6'!$C:$C,"2021",'Zestaw 6'!$D:$D,"3")</f>
        <v>317.2</v>
      </c>
      <c r="I42">
        <f>SUMIFS('Zestaw 6'!$O:$O,'Zestaw 6'!$C:$C,"2021",'Zestaw 6'!$D:$D,"3")</f>
        <v>13205</v>
      </c>
      <c r="J42">
        <f>(Tabela18[[#This Row],[Td - Nominalny czas pracy]]-Tabela18[[#This Row],[Tp - Czas awarii '[h']]])/Tabela18[[#This Row],[Td - Nominalny czas pracy]]</f>
        <v>0.57463768115942038</v>
      </c>
      <c r="K42">
        <f>(Tabela18[[#This Row],[Tc - teoretyczny czas cyklu '[h']]]*Tabela18[[#This Row],[n - ilość przetworzona]])/Tabela18[[#This Row],[To - operacyjny czas działania '[h']]]</f>
        <v>0.58767023959646914</v>
      </c>
      <c r="L42">
        <f>(Tabela18[[#This Row],[n - ilość przetworzona]]-Tabela18[[#This Row],[d - liczba defektów]])/Tabela18[[#This Row],[n - ilość przetworzona]]</f>
        <v>0.92916114565283869</v>
      </c>
      <c r="M42">
        <f>Tabela18[[#This Row],[D - dostępność]]*Tabela18[[#This Row],[E - efektywność]]*Tabela18[[#This Row],[J - jakość]]</f>
        <v>0.31377536231884062</v>
      </c>
    </row>
    <row r="43" spans="2:13" x14ac:dyDescent="0.25">
      <c r="B43" s="17"/>
      <c r="C43" s="4" t="s">
        <v>26</v>
      </c>
      <c r="D43">
        <f>SUMIFS('Zestaw 6'!$N:$N,'Zestaw 6'!$C:$C,"2021",'Zestaw 6'!$D:$D,"4")</f>
        <v>175.57</v>
      </c>
      <c r="E43">
        <f>MTTF!L35</f>
        <v>504</v>
      </c>
      <c r="F43">
        <v>1E-3</v>
      </c>
      <c r="G43">
        <f>SUMIFS('Zestaw 6'!$K:$K,'Zestaw 6'!$C:$C,"2021",'Zestaw 6'!$D:$D,"4")</f>
        <v>225688</v>
      </c>
      <c r="H43">
        <f>SUMIFS('Zestaw 6'!$I:$I,'Zestaw 6'!$C:$C,"2021",'Zestaw 6'!$D:$D,"4")</f>
        <v>328.43</v>
      </c>
      <c r="I43">
        <f>SUMIFS('Zestaw 6'!$O:$O,'Zestaw 6'!$C:$C,"2021",'Zestaw 6'!$D:$D,"4")</f>
        <v>20442</v>
      </c>
      <c r="J43">
        <f>(Tabela18[[#This Row],[Td - Nominalny czas pracy]]-Tabela18[[#This Row],[Tp - Czas awarii '[h']]])/Tabela18[[#This Row],[Td - Nominalny czas pracy]]</f>
        <v>0.65164682539682539</v>
      </c>
      <c r="K43">
        <f>(Tabela18[[#This Row],[Tc - teoretyczny czas cyklu '[h']]]*Tabela18[[#This Row],[n - ilość przetworzona]])/Tabela18[[#This Row],[To - operacyjny czas działania '[h']]]</f>
        <v>0.68717230460067602</v>
      </c>
      <c r="L43">
        <f>(Tabela18[[#This Row],[n - ilość przetworzona]]-Tabela18[[#This Row],[d - liczba defektów]])/Tabela18[[#This Row],[n - ilość przetworzona]]</f>
        <v>0.90942362908085494</v>
      </c>
      <c r="M43">
        <f>Tabela18[[#This Row],[D - dostępność]]*Tabela18[[#This Row],[E - efektywność]]*Tabela18[[#This Row],[J - jakość]]</f>
        <v>0.40723412698412703</v>
      </c>
    </row>
    <row r="44" spans="2:13" x14ac:dyDescent="0.25">
      <c r="B44" s="17"/>
      <c r="C44" s="4" t="s">
        <v>27</v>
      </c>
      <c r="D44">
        <f>SUMIFS('Zestaw 6'!$N:$N,'Zestaw 6'!$C:$C,"2021",'Zestaw 6'!$D:$D,"5")</f>
        <v>162.88</v>
      </c>
      <c r="E44">
        <f>MTTF!L36</f>
        <v>480</v>
      </c>
      <c r="F44">
        <v>1E-3</v>
      </c>
      <c r="G44">
        <f>SUMIFS('Zestaw 6'!$K:$K,'Zestaw 6'!$C:$C,"2021",'Zestaw 6'!$D:$D,"5")</f>
        <v>172364</v>
      </c>
      <c r="H44">
        <f>SUMIFS('Zestaw 6'!$I:$I,'Zestaw 6'!$C:$C,"2021",'Zestaw 6'!$D:$D,"5")</f>
        <v>317.11999999999995</v>
      </c>
      <c r="I44">
        <f>SUMIFS('Zestaw 6'!$O:$O,'Zestaw 6'!$C:$C,"2021",'Zestaw 6'!$D:$D,"5")</f>
        <v>10874</v>
      </c>
      <c r="J44">
        <f>(Tabela18[[#This Row],[Td - Nominalny czas pracy]]-Tabela18[[#This Row],[Tp - Czas awarii '[h']]])/Tabela18[[#This Row],[Td - Nominalny czas pracy]]</f>
        <v>0.66066666666666662</v>
      </c>
      <c r="K44">
        <f>(Tabela18[[#This Row],[Tc - teoretyczny czas cyklu '[h']]]*Tabela18[[#This Row],[n - ilość przetworzona]])/Tabela18[[#This Row],[To - operacyjny czas działania '[h']]]</f>
        <v>0.54352926337033314</v>
      </c>
      <c r="L44">
        <f>(Tabela18[[#This Row],[n - ilość przetworzona]]-Tabela18[[#This Row],[d - liczba defektów]])/Tabela18[[#This Row],[n - ilość przetworzona]]</f>
        <v>0.93691258035320601</v>
      </c>
      <c r="M44">
        <f>Tabela18[[#This Row],[D - dostępność]]*Tabela18[[#This Row],[E - efektywność]]*Tabela18[[#This Row],[J - jakość]]</f>
        <v>0.33643750000000011</v>
      </c>
    </row>
    <row r="45" spans="2:13" x14ac:dyDescent="0.25">
      <c r="B45" s="17"/>
      <c r="C45" s="4" t="s">
        <v>28</v>
      </c>
      <c r="D45">
        <f>SUMIFS('Zestaw 6'!$N:$N,'Zestaw 6'!$C:$C,"2021",'Zestaw 6'!$D:$D,"6")</f>
        <v>251.82999999999998</v>
      </c>
      <c r="E45">
        <f>MTTF!L37</f>
        <v>504</v>
      </c>
      <c r="F45">
        <v>1E-3</v>
      </c>
      <c r="G45">
        <f>SUMIFS('Zestaw 6'!$K:$K,'Zestaw 6'!$C:$C,"2021",'Zestaw 6'!$D:$D,"6")</f>
        <v>120510</v>
      </c>
      <c r="H45">
        <f>SUMIFS('Zestaw 6'!$I:$I,'Zestaw 6'!$C:$C,"2019",'Zestaw 6'!$D:$D,"6")</f>
        <v>320.98999999999995</v>
      </c>
      <c r="I45">
        <f>SUMIFS('Zestaw 6'!$O:$O,'Zestaw 6'!$C:$C,"2021",'Zestaw 6'!$D:$D,"6")</f>
        <v>10288</v>
      </c>
      <c r="J45">
        <f>(Tabela18[[#This Row],[Td - Nominalny czas pracy]]-Tabela18[[#This Row],[Tp - Czas awarii '[h']]])/Tabela18[[#This Row],[Td - Nominalny czas pracy]]</f>
        <v>0.50033730158730161</v>
      </c>
      <c r="K45">
        <f>(Tabela18[[#This Row],[Tc - teoretyczny czas cyklu '[h']]]*Tabela18[[#This Row],[n - ilość przetworzona]])/Tabela18[[#This Row],[To - operacyjny czas działania '[h']]]</f>
        <v>0.37543225645658751</v>
      </c>
      <c r="L45">
        <f>(Tabela18[[#This Row],[n - ilość przetworzona]]-Tabela18[[#This Row],[d - liczba defektów]])/Tabela18[[#This Row],[n - ilość przetworzona]]</f>
        <v>0.91462949132852045</v>
      </c>
      <c r="M45">
        <f>Tabela18[[#This Row],[D - dostępność]]*Tabela18[[#This Row],[E - efektywność]]*Tabela18[[#This Row],[J - jakość]]</f>
        <v>0.1718065299715118</v>
      </c>
    </row>
    <row r="46" spans="2:13" x14ac:dyDescent="0.25">
      <c r="B46" s="17"/>
      <c r="C46" s="4" t="s">
        <v>29</v>
      </c>
      <c r="D46">
        <f>SUMIFS('Zestaw 6'!$N:$N,'Zestaw 6'!$C:$C,"2021",'Zestaw 6'!$D:$D,"7")</f>
        <v>190.59</v>
      </c>
      <c r="E46">
        <f>MTTF!L38</f>
        <v>528</v>
      </c>
      <c r="F46">
        <v>1E-3</v>
      </c>
      <c r="G46">
        <f>SUMIFS('Zestaw 6'!$K:$K,'Zestaw 6'!$C:$C,"2021",'Zestaw 6'!$D:$D,"7")</f>
        <v>216562</v>
      </c>
      <c r="H46">
        <f>SUMIFS('Zestaw 6'!$I:$I,'Zestaw 6'!$C:$C,"2021",'Zestaw 6'!$D:$D,"7")</f>
        <v>337.41</v>
      </c>
      <c r="I46">
        <f>SUMIFS('Zestaw 6'!$O:$O,'Zestaw 6'!$C:$C,"2021",'Zestaw 6'!$D:$D,"7")</f>
        <v>18649</v>
      </c>
      <c r="J46">
        <f>(Tabela18[[#This Row],[Td - Nominalny czas pracy]]-Tabela18[[#This Row],[Tp - Czas awarii '[h']]])/Tabela18[[#This Row],[Td - Nominalny czas pracy]]</f>
        <v>0.6390340909090908</v>
      </c>
      <c r="K46">
        <f>(Tabela18[[#This Row],[Tc - teoretyczny czas cyklu '[h']]]*Tabela18[[#This Row],[n - ilość przetworzona]])/Tabela18[[#This Row],[To - operacyjny czas działania '[h']]]</f>
        <v>0.6418363415429299</v>
      </c>
      <c r="L46">
        <f>(Tabela18[[#This Row],[n - ilość przetworzona]]-Tabela18[[#This Row],[d - liczba defektów]])/Tabela18[[#This Row],[n - ilość przetworzona]]</f>
        <v>0.91388609266630338</v>
      </c>
      <c r="M46">
        <f>Tabela18[[#This Row],[D - dostępność]]*Tabela18[[#This Row],[E - efektywność]]*Tabela18[[#This Row],[J - jakość]]</f>
        <v>0.37483522727272717</v>
      </c>
    </row>
    <row r="47" spans="2:13" x14ac:dyDescent="0.25">
      <c r="B47" s="17"/>
      <c r="C47" s="4" t="s">
        <v>30</v>
      </c>
      <c r="D47">
        <f>SUMIFS('Zestaw 6'!$N:$N,'Zestaw 6'!$C:$C,"2021",'Zestaw 6'!$D:$D,"8")</f>
        <v>188.92999999999998</v>
      </c>
      <c r="E47">
        <f>MTTF!L39</f>
        <v>528</v>
      </c>
      <c r="F47">
        <v>1E-3</v>
      </c>
      <c r="G47">
        <f>SUMIFS('Zestaw 6'!$K:$K,'Zestaw 6'!$C:$C,"2021",'Zestaw 6'!$D:$D,"8")</f>
        <v>236987</v>
      </c>
      <c r="H47">
        <f>SUMIFS('Zestaw 6'!$I:$I,'Zestaw 6'!$C:$C,"2021",'Zestaw 6'!$D:$D,"8")</f>
        <v>339.07000000000005</v>
      </c>
      <c r="I47">
        <f>SUMIFS('Zestaw 6'!$O:$O,'Zestaw 6'!$C:$C,"2021",'Zestaw 6'!$D:$D,"8")</f>
        <v>17430</v>
      </c>
      <c r="J47">
        <f>(Tabela18[[#This Row],[Td - Nominalny czas pracy]]-Tabela18[[#This Row],[Tp - Czas awarii '[h']]])/Tabela18[[#This Row],[Td - Nominalny czas pracy]]</f>
        <v>0.64217803030303044</v>
      </c>
      <c r="K47">
        <f>(Tabela18[[#This Row],[Tc - teoretyczny czas cyklu '[h']]]*Tabela18[[#This Row],[n - ilość przetworzona]])/Tabela18[[#This Row],[To - operacyjny czas działania '[h']]]</f>
        <v>0.6989323738461084</v>
      </c>
      <c r="L47">
        <f>(Tabela18[[#This Row],[n - ilość przetworzona]]-Tabela18[[#This Row],[d - liczba defektów]])/Tabela18[[#This Row],[n - ilość przetworzona]]</f>
        <v>0.92645166190550532</v>
      </c>
      <c r="M47">
        <f>Tabela18[[#This Row],[D - dostępność]]*Tabela18[[#This Row],[E - efektywność]]*Tabela18[[#This Row],[J - jakość]]</f>
        <v>0.41582765151515155</v>
      </c>
    </row>
    <row r="48" spans="2:13" x14ac:dyDescent="0.25">
      <c r="B48" s="17"/>
      <c r="C48" s="4" t="s">
        <v>31</v>
      </c>
      <c r="D48">
        <f>SUMIFS('Zestaw 6'!$N:$N,'Zestaw 6'!$C:$C,"2021",'Zestaw 6'!$D:$D,"9")</f>
        <v>230.16000000000003</v>
      </c>
      <c r="E48">
        <f>MTTF!L40</f>
        <v>528</v>
      </c>
      <c r="F48">
        <v>1E-3</v>
      </c>
      <c r="G48">
        <f>SUMIFS('Zestaw 6'!$K:$K,'Zestaw 6'!$C:$C,"2021",'Zestaw 6'!$D:$D,"9")</f>
        <v>173999</v>
      </c>
      <c r="H48">
        <f>SUMIFS('Zestaw 6'!$I:$I,'Zestaw 6'!$C:$C,"2021",'Zestaw 6'!$D:$D,"9")</f>
        <v>297.83999999999997</v>
      </c>
      <c r="I48">
        <f>SUMIFS('Zestaw 6'!$O:$O,'Zestaw 6'!$C:$C,"2021",'Zestaw 6'!$D:$D,"9")</f>
        <v>14465</v>
      </c>
      <c r="J48">
        <f>(Tabela18[[#This Row],[Td - Nominalny czas pracy]]-Tabela18[[#This Row],[Tp - Czas awarii '[h']]])/Tabela18[[#This Row],[Td - Nominalny czas pracy]]</f>
        <v>0.56409090909090909</v>
      </c>
      <c r="K48">
        <f>(Tabela18[[#This Row],[Tc - teoretyczny czas cyklu '[h']]]*Tabela18[[#This Row],[n - ilość przetworzona]])/Tabela18[[#This Row],[To - operacyjny czas działania '[h']]]</f>
        <v>0.58420292774644111</v>
      </c>
      <c r="L48">
        <f>(Tabela18[[#This Row],[n - ilość przetworzona]]-Tabela18[[#This Row],[d - liczba defektów]])/Tabela18[[#This Row],[n - ilość przetworzona]]</f>
        <v>0.91686733831803635</v>
      </c>
      <c r="M48">
        <f>Tabela18[[#This Row],[D - dostępność]]*Tabela18[[#This Row],[E - efektywność]]*Tabela18[[#This Row],[J - jakość]]</f>
        <v>0.30214772727272732</v>
      </c>
    </row>
    <row r="49" spans="2:14" x14ac:dyDescent="0.25">
      <c r="B49" s="17"/>
      <c r="C49" s="4" t="s">
        <v>32</v>
      </c>
      <c r="D49">
        <f>SUMIFS('Zestaw 6'!$N:$N,'Zestaw 6'!$C:$C,"2021",'Zestaw 6'!$D:$D,"10")</f>
        <v>201.8</v>
      </c>
      <c r="E49">
        <f>MTTF!L41</f>
        <v>504</v>
      </c>
      <c r="F49">
        <v>1E-3</v>
      </c>
      <c r="G49">
        <f>SUMIFS('Zestaw 6'!$K:$K,'Zestaw 6'!$C:$C,"2021",'Zestaw 6'!$D:$D,"10")</f>
        <v>194018</v>
      </c>
      <c r="H49">
        <f>SUMIFS('Zestaw 6'!$I:$I,'Zestaw 6'!$C:$C,"2021",'Zestaw 6'!$D:$D,"10")</f>
        <v>302.19999999999993</v>
      </c>
      <c r="I49">
        <f>SUMIFS('Zestaw 6'!$O:$O,'Zestaw 6'!$C:$C,"2021",'Zestaw 6'!$D:$D,"10")</f>
        <v>8838</v>
      </c>
      <c r="J49">
        <f>(Tabela18[[#This Row],[Td - Nominalny czas pracy]]-Tabela18[[#This Row],[Tp - Czas awarii '[h']]])/Tabela18[[#This Row],[Td - Nominalny czas pracy]]</f>
        <v>0.59960317460317458</v>
      </c>
      <c r="K49">
        <f>(Tabela18[[#This Row],[Tc - teoretyczny czas cyklu '[h']]]*Tabela18[[#This Row],[n - ilość przetworzona]])/Tabela18[[#This Row],[To - operacyjny czas działania '[h']]]</f>
        <v>0.64201853077432181</v>
      </c>
      <c r="L49">
        <f>(Tabela18[[#This Row],[n - ilość przetworzona]]-Tabela18[[#This Row],[d - liczba defektów]])/Tabela18[[#This Row],[n - ilość przetworzona]]</f>
        <v>0.95444752548732592</v>
      </c>
      <c r="M49">
        <f>Tabela18[[#This Row],[D - dostępność]]*Tabela18[[#This Row],[E - efektywność]]*Tabela18[[#This Row],[J - jakość]]</f>
        <v>0.36742063492063504</v>
      </c>
    </row>
    <row r="50" spans="2:14" x14ac:dyDescent="0.25">
      <c r="B50" s="17"/>
      <c r="C50" s="4" t="s">
        <v>33</v>
      </c>
      <c r="D50">
        <f>SUMIFS('Zestaw 6'!$N:$N,'Zestaw 6'!$C:$C,"2021",'Zestaw 6'!$D:$D,"11")</f>
        <v>186.17000000000002</v>
      </c>
      <c r="E50">
        <f>MTTF!L42</f>
        <v>480</v>
      </c>
      <c r="F50">
        <v>1E-3</v>
      </c>
      <c r="G50">
        <f>SUMIFS('Zestaw 6'!$K:$K,'Zestaw 6'!$C:$C,"2021",'Zestaw 6'!$D:$D,"11")</f>
        <v>172662</v>
      </c>
      <c r="H50">
        <f>SUMIFS('Zestaw 6'!$I:$I,'Zestaw 6'!$C:$C,"2021",'Zestaw 6'!$D:$D,"11")</f>
        <v>293.83000000000004</v>
      </c>
      <c r="I50">
        <f>SUMIFS('Zestaw 6'!$O:$O,'Zestaw 6'!$C:$C,"2021",'Zestaw 6'!$D:$D,"11")</f>
        <v>13931</v>
      </c>
      <c r="J50">
        <f>(Tabela18[[#This Row],[Td - Nominalny czas pracy]]-Tabela18[[#This Row],[Tp - Czas awarii '[h']]])/Tabela18[[#This Row],[Td - Nominalny czas pracy]]</f>
        <v>0.61214583333333328</v>
      </c>
      <c r="K50">
        <f>(Tabela18[[#This Row],[Tc - teoretyczny czas cyklu '[h']]]*Tabela18[[#This Row],[n - ilość przetworzona]])/Tabela18[[#This Row],[To - operacyjny czas działania '[h']]]</f>
        <v>0.58762549773678652</v>
      </c>
      <c r="L50">
        <f>(Tabela18[[#This Row],[n - ilość przetworzona]]-Tabela18[[#This Row],[d - liczba defektów]])/Tabela18[[#This Row],[n - ilość przetworzona]]</f>
        <v>0.91931635217940255</v>
      </c>
      <c r="M50">
        <f>Tabela18[[#This Row],[D - dostępność]]*Tabela18[[#This Row],[E - efektywność]]*Tabela18[[#This Row],[J - jakość]]</f>
        <v>0.33068958333333326</v>
      </c>
    </row>
    <row r="51" spans="2:14" x14ac:dyDescent="0.25">
      <c r="B51" s="17"/>
      <c r="C51" s="4" t="s">
        <v>34</v>
      </c>
      <c r="D51">
        <f>SUMIFS('Zestaw 6'!$N:$N,'Zestaw 6'!$C:$C,"2021",'Zestaw 6'!$D:$D,"12")</f>
        <v>209.65</v>
      </c>
      <c r="E51">
        <f>MTTF!L43</f>
        <v>504</v>
      </c>
      <c r="F51">
        <v>1E-3</v>
      </c>
      <c r="G51">
        <f>SUMIFS('Zestaw 6'!$K:$K,'Zestaw 6'!$C:$C,"2021",'Zestaw 6'!$D:$D,"12")</f>
        <v>178887</v>
      </c>
      <c r="H51">
        <f>SUMIFS('Zestaw 6'!$I:$I,'Zestaw 6'!$C:$C,"2019",'Zestaw 6'!$D:$D,"12")</f>
        <v>304.48</v>
      </c>
      <c r="I51">
        <f>SUMIFS('Zestaw 6'!$O:$O,'Zestaw 6'!$C:$C,"2021",'Zestaw 6'!$D:$D,"12")</f>
        <v>10402</v>
      </c>
      <c r="J51">
        <f>(Tabela18[[#This Row],[Td - Nominalny czas pracy]]-Tabela18[[#This Row],[Tp - Czas awarii '[h']]])/Tabela18[[#This Row],[Td - Nominalny czas pracy]]</f>
        <v>0.58402777777777781</v>
      </c>
      <c r="K51">
        <f>(Tabela18[[#This Row],[Tc - teoretyczny czas cyklu '[h']]]*Tabela18[[#This Row],[n - ilość przetworzona]])/Tabela18[[#This Row],[To - operacyjny czas działania '[h']]]</f>
        <v>0.58751642143983185</v>
      </c>
      <c r="L51">
        <f>(Tabela18[[#This Row],[n - ilość przetworzona]]-Tabela18[[#This Row],[d - liczba defektów]])/Tabela18[[#This Row],[n - ilość przetworzona]]</f>
        <v>0.94185155992330349</v>
      </c>
      <c r="M51">
        <f>Tabela18[[#This Row],[D - dostępność]]*Tabela18[[#This Row],[E - efektywność]]*Tabela18[[#This Row],[J - jakość]]</f>
        <v>0.32317367360381272</v>
      </c>
    </row>
    <row r="52" spans="2:14" x14ac:dyDescent="0.25">
      <c r="N52" t="s">
        <v>44</v>
      </c>
    </row>
  </sheetData>
  <mergeCells count="3">
    <mergeCell ref="B16:B27"/>
    <mergeCell ref="B28:B39"/>
    <mergeCell ref="B40:B5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l Z a P V 6 Q Y N T q k A A A A 9 g A A A B I A H A B D b 2 5 m a W c v U G F j a 2 F n Z S 5 4 b W w g o h g A K K A U A A A A A A A A A A A A A A A A A A A A A A A A A A A A h Y 8 x D o I w G I W v Q r r T l h I T Q 3 7 K 4 A o J i Y l x b U q F R i i E F s v d H D y S V x C j q J v j + 9 4 3 v H e / 3 i C b u z a 4 q N H q 3 q Q o w h Q F y s i + 0 q Z O 0 e R O 4 R Z l H E o h z 6 J W w S I b m 8 y 2 S l H j 3 J A Q 4 r 3 H P s b 9 W B N G a U S O R b 6 X j e o E + s j 6 v x x q Y 5 0 w U i E O h 9 c Y z n D E Y r y h D F M g K 4 R C m 6 / A l r 3 P 9 g f C b m r d N C o + t G G Z A 1 k j k P c H / g B Q S w M E F A A C A A g A l Z a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W j 1 e / r a g 0 8 g E A A J 8 H A A A T A B w A R m 9 y b X V s Y X M v U 2 V j d G l v b j E u b S C i G A A o o B Q A A A A A A A A A A A A A A A A A A A A A A A A A A A D t U 7 F u 2 z A Q 3 Q 3 4 H w 7 K Y g O C U R t N h g Q a V M t F D c S G a w k o k C g D Q 1 0 d x h R p k F R U y s i S X 8 p U o F v g / y p t x U 3 a u G 0 6 F r A W i u 8 e H 9 / d 8 T R S w 6 S A u F 6 7 J 8 1 G s 6 G v i M I M D r w z 1 I a U c O R B A B x N s w H u W 3 1 V D / f Z 6 k 4 6 s K 9 v O p G k R Y 7 C t N 4 z j p 2 + F M Z t d M u L j t M o H A 8 H p 2 l s i o y R N L J 6 D n E c x W E S b r F 6 g R G Z M W 1 Q 6 T n D t A f x Y D S I k 2 k 6 i S M 4 D d + l W x 8 d q m + 8 t n 8 e I W c 5 c / z A O / F 8 6 E t e 5 E I H 3 U M f B o L K j I l Z 0 O 0 d v v H h Y y E N x s Z y D J 5 + O 2 M p 8 K L t 1 / k c e G M y W 9 0 9 3 J d z B h I W M i v t 6 p u u p L C 5 2 1 V M 5 g z X F U j I p T s 7 U T J 3 Q h + Q Z M 5 v 6 0 c 1 f D h / D I W c x 5 R w o n R g V P H 8 o j O n J F y Z J R i 7 e J J M F B H 6 s 1 R 5 n U h i F 6 h b r 7 P l L 5 f b L k V E W H r l y u G 0 E Q x + M b c + L L 2 I G L I F M 2 J w A 0 7 l 3 G F D Y Y 7 e d t b X b c A R Q 8 0 I f R l I b F Y 5 4 y 8 D Y + d B E C 4 s 9 C u i Y a I I t b 9 n E f h k M 3 I t p K a O K r N i T q / Z n + h D / h f q t E J a 2 d I 9 n V 8 c b L I V R X 6 J q s 4 A p U J j a f V v q q 8 g P y c Y W a 4 d l C z j s q x 7 s Z M d l k S x H V q b F M Z k 4 S R 2 J f F T a 2 / b z Q Y T u x / W 7 i G G V q + 9 H + T 9 I O 8 H + f 8 Z 5 O 9 Q S w E C L Q A U A A I A C A C V l o 9 X p B g 1 O q Q A A A D 2 A A A A E g A A A A A A A A A A A A A A A A A A A A A A Q 2 9 u Z m l n L 1 B h Y 2 t h Z 2 U u e G 1 s U E s B A i 0 A F A A C A A g A l Z a P V w / K 6 a u k A A A A 6 Q A A A B M A A A A A A A A A A A A A A A A A 8 A A A A F t D b 2 5 0 Z W 5 0 X 1 R 5 c G V z X S 5 4 b W x Q S w E C L Q A U A A I A C A C V l o 9 X v 6 2 o N P I B A A C f B w A A E w A A A A A A A A A A A A A A A A D h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I g A A A A A A A L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z d G F 3 J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p l c 3 R h d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x N z o z N z o w N i 4 x N z Y 2 N D M 1 W i I g L z 4 8 R W 5 0 c n k g V H l w Z T 0 i R m l s b E N v b H V t b l R 5 c G V z I i B W Y W x 1 Z T 0 i c 0 J n a 0 R B d 0 1 E Q X d N R k F 3 T U R B d 1 V H I i A v P j x F b n R y e S B U e X B l P S J G a W x s Q 2 9 s d W 1 u T m F t Z X M i I F Z h b H V l P S J z W y Z x d W 9 0 O 1 p l c 3 R h d y B E Y W 5 5 Y 2 g m c X V v d D s s J n F 1 b 3 Q 7 R G F 0 Y S Z x d W 9 0 O y w m c X V v d D t S b 2 s m c X V v d D s s J n F 1 b 3 Q 7 T W l l c 2 l h Y y Z x d W 9 0 O y w m c X V v d D t U e W R 6 a W V u J n F 1 b 3 Q 7 L C Z x d W 9 0 O 0 5 v b W l u Y W x u e S B D e m F z I F B y Y W N 5 J n F 1 b 3 Q 7 L C Z x d W 9 0 O 0 5 v b W l u Y W x u Y S B X e W R h a m 5 v c 2 M g U H J v Z H V r Y 2 p p J n F 1 b 3 Q 7 L C Z x d W 9 0 O 0 5 v b W l u Y W x u Y S B J b G 9 z Y y B Q c m 9 k d W t j a m k m c X V v d D s s J n F 1 b 3 Q 7 U n p l Y 3 p 5 d 2 l z d H k g Q 3 p h c y B Q c m F j e S Z x d W 9 0 O y w m c X V v d D t U Z W 9 y Z X R 5 Y 3 p u Y S B J b G 9 z Y y B Q c m 9 k d W t j a m k m c X V v d D s s J n F 1 b 3 Q 7 U n p l Y 3 p 5 d 2 l z d G E g S W x v c 2 M g U H J v Z H V r Y 2 p p J n F 1 b 3 Q 7 L C Z x d W 9 0 O 0 l s b 3 N j I F B y b 2 R 1 a 3 R v d y B Q c m F 3 a W R s b 3 d 5 Y 2 g m c X V v d D s s J n F 1 b 3 Q 7 S W x v c 2 M g Q X d h c m l p J n F 1 b 3 Q 7 L C Z x d W 9 0 O 0 N 6 Y X M g T m F w c m F 3 e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l c 3 R h d y A 2 L 0 F 1 d G 9 S Z W 1 v d m V k Q 2 9 s d W 1 u c z E u e 1 p l c 3 R h d y B E Y W 5 5 Y 2 g s M H 0 m c X V v d D s s J n F 1 b 3 Q 7 U 2 V j d G l v b j E v W m V z d G F 3 I D Y v Q X V 0 b 1 J l b W 9 2 Z W R D b 2 x 1 b W 5 z M S 5 7 R G F 0 Y S w x f S Z x d W 9 0 O y w m c X V v d D t T Z W N 0 a W 9 u M S 9 a Z X N 0 Y X c g N i 9 B d X R v U m V t b 3 Z l Z E N v b H V t b n M x L n t S b 2 s s M n 0 m c X V v d D s s J n F 1 b 3 Q 7 U 2 V j d G l v b j E v W m V z d G F 3 I D Y v Q X V 0 b 1 J l b W 9 2 Z W R D b 2 x 1 b W 5 z M S 5 7 T W l l c 2 l h Y y w z f S Z x d W 9 0 O y w m c X V v d D t T Z W N 0 a W 9 u M S 9 a Z X N 0 Y X c g N i 9 B d X R v U m V t b 3 Z l Z E N v b H V t b n M x L n t U e W R 6 a W V u L D R 9 J n F 1 b 3 Q 7 L C Z x d W 9 0 O 1 N l Y 3 R p b 2 4 x L 1 p l c 3 R h d y A 2 L 0 F 1 d G 9 S Z W 1 v d m V k Q 2 9 s d W 1 u c z E u e 0 5 v b W l u Y W x u e S B D e m F z I F B y Y W N 5 L D V 9 J n F 1 b 3 Q 7 L C Z x d W 9 0 O 1 N l Y 3 R p b 2 4 x L 1 p l c 3 R h d y A 2 L 0 F 1 d G 9 S Z W 1 v d m V k Q 2 9 s d W 1 u c z E u e 0 5 v b W l u Y W x u Y S B X e W R h a m 5 v c 2 M g U H J v Z H V r Y 2 p p L D Z 9 J n F 1 b 3 Q 7 L C Z x d W 9 0 O 1 N l Y 3 R p b 2 4 x L 1 p l c 3 R h d y A 2 L 0 F 1 d G 9 S Z W 1 v d m V k Q 2 9 s d W 1 u c z E u e 0 5 v b W l u Y W x u Y S B J b G 9 z Y y B Q c m 9 k d W t j a m k s N 3 0 m c X V v d D s s J n F 1 b 3 Q 7 U 2 V j d G l v b j E v W m V z d G F 3 I D Y v Q X V 0 b 1 J l b W 9 2 Z W R D b 2 x 1 b W 5 z M S 5 7 U n p l Y 3 p 5 d 2 l z d H k g Q 3 p h c y B Q c m F j e S w 4 f S Z x d W 9 0 O y w m c X V v d D t T Z W N 0 a W 9 u M S 9 a Z X N 0 Y X c g N i 9 B d X R v U m V t b 3 Z l Z E N v b H V t b n M x L n t U Z W 9 y Z X R 5 Y 3 p u Y S B J b G 9 z Y y B Q c m 9 k d W t j a m k s O X 0 m c X V v d D s s J n F 1 b 3 Q 7 U 2 V j d G l v b j E v W m V z d G F 3 I D Y v Q X V 0 b 1 J l b W 9 2 Z W R D b 2 x 1 b W 5 z M S 5 7 U n p l Y 3 p 5 d 2 l z d G E g S W x v c 2 M g U H J v Z H V r Y 2 p p L D E w f S Z x d W 9 0 O y w m c X V v d D t T Z W N 0 a W 9 u M S 9 a Z X N 0 Y X c g N i 9 B d X R v U m V t b 3 Z l Z E N v b H V t b n M x L n t J b G 9 z Y y B Q c m 9 k d W t 0 b 3 c g U H J h d 2 l k b G 9 3 e W N o L D E x f S Z x d W 9 0 O y w m c X V v d D t T Z W N 0 a W 9 u M S 9 a Z X N 0 Y X c g N i 9 B d X R v U m V t b 3 Z l Z E N v b H V t b n M x L n t J b G 9 z Y y B B d 2 F y a W k s M T J 9 J n F 1 b 3 Q 7 L C Z x d W 9 0 O 1 N l Y 3 R p b 2 4 x L 1 p l c 3 R h d y A 2 L 0 F 1 d G 9 S Z W 1 v d m V k Q 2 9 s d W 1 u c z E u e 0 N 6 Y X M g T m F w c m F 3 e S w x M 3 0 m c X V v d D s s J n F 1 b 3 Q 7 U 2 V j d G l v b j E v W m V z d G F 3 I D Y v Q X V 0 b 1 J l b W 9 2 Z W R D b 2 x 1 b W 5 z M S 5 7 Q 2 9 s d W 1 u M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p l c 3 R h d y A 2 L 0 F 1 d G 9 S Z W 1 v d m V k Q 2 9 s d W 1 u c z E u e 1 p l c 3 R h d y B E Y W 5 5 Y 2 g s M H 0 m c X V v d D s s J n F 1 b 3 Q 7 U 2 V j d G l v b j E v W m V z d G F 3 I D Y v Q X V 0 b 1 J l b W 9 2 Z W R D b 2 x 1 b W 5 z M S 5 7 R G F 0 Y S w x f S Z x d W 9 0 O y w m c X V v d D t T Z W N 0 a W 9 u M S 9 a Z X N 0 Y X c g N i 9 B d X R v U m V t b 3 Z l Z E N v b H V t b n M x L n t S b 2 s s M n 0 m c X V v d D s s J n F 1 b 3 Q 7 U 2 V j d G l v b j E v W m V z d G F 3 I D Y v Q X V 0 b 1 J l b W 9 2 Z W R D b 2 x 1 b W 5 z M S 5 7 T W l l c 2 l h Y y w z f S Z x d W 9 0 O y w m c X V v d D t T Z W N 0 a W 9 u M S 9 a Z X N 0 Y X c g N i 9 B d X R v U m V t b 3 Z l Z E N v b H V t b n M x L n t U e W R 6 a W V u L D R 9 J n F 1 b 3 Q 7 L C Z x d W 9 0 O 1 N l Y 3 R p b 2 4 x L 1 p l c 3 R h d y A 2 L 0 F 1 d G 9 S Z W 1 v d m V k Q 2 9 s d W 1 u c z E u e 0 5 v b W l u Y W x u e S B D e m F z I F B y Y W N 5 L D V 9 J n F 1 b 3 Q 7 L C Z x d W 9 0 O 1 N l Y 3 R p b 2 4 x L 1 p l c 3 R h d y A 2 L 0 F 1 d G 9 S Z W 1 v d m V k Q 2 9 s d W 1 u c z E u e 0 5 v b W l u Y W x u Y S B X e W R h a m 5 v c 2 M g U H J v Z H V r Y 2 p p L D Z 9 J n F 1 b 3 Q 7 L C Z x d W 9 0 O 1 N l Y 3 R p b 2 4 x L 1 p l c 3 R h d y A 2 L 0 F 1 d G 9 S Z W 1 v d m V k Q 2 9 s d W 1 u c z E u e 0 5 v b W l u Y W x u Y S B J b G 9 z Y y B Q c m 9 k d W t j a m k s N 3 0 m c X V v d D s s J n F 1 b 3 Q 7 U 2 V j d G l v b j E v W m V z d G F 3 I D Y v Q X V 0 b 1 J l b W 9 2 Z W R D b 2 x 1 b W 5 z M S 5 7 U n p l Y 3 p 5 d 2 l z d H k g Q 3 p h c y B Q c m F j e S w 4 f S Z x d W 9 0 O y w m c X V v d D t T Z W N 0 a W 9 u M S 9 a Z X N 0 Y X c g N i 9 B d X R v U m V t b 3 Z l Z E N v b H V t b n M x L n t U Z W 9 y Z X R 5 Y 3 p u Y S B J b G 9 z Y y B Q c m 9 k d W t j a m k s O X 0 m c X V v d D s s J n F 1 b 3 Q 7 U 2 V j d G l v b j E v W m V z d G F 3 I D Y v Q X V 0 b 1 J l b W 9 2 Z W R D b 2 x 1 b W 5 z M S 5 7 U n p l Y 3 p 5 d 2 l z d G E g S W x v c 2 M g U H J v Z H V r Y 2 p p L D E w f S Z x d W 9 0 O y w m c X V v d D t T Z W N 0 a W 9 u M S 9 a Z X N 0 Y X c g N i 9 B d X R v U m V t b 3 Z l Z E N v b H V t b n M x L n t J b G 9 z Y y B Q c m 9 k d W t 0 b 3 c g U H J h d 2 l k b G 9 3 e W N o L D E x f S Z x d W 9 0 O y w m c X V v d D t T Z W N 0 a W 9 u M S 9 a Z X N 0 Y X c g N i 9 B d X R v U m V t b 3 Z l Z E N v b H V t b n M x L n t J b G 9 z Y y B B d 2 F y a W k s M T J 9 J n F 1 b 3 Q 7 L C Z x d W 9 0 O 1 N l Y 3 R p b 2 4 x L 1 p l c 3 R h d y A 2 L 0 F 1 d G 9 S Z W 1 v d m V k Q 2 9 s d W 1 u c z E u e 0 N 6 Y X M g T m F w c m F 3 e S w x M 3 0 m c X V v d D s s J n F 1 b 3 Q 7 U 2 V j d G l v b j E v W m V z d G F 3 I D Y v Q X V 0 b 1 J l b W 9 2 Z W R D b 2 x 1 b W 5 z M S 5 7 Q 2 9 s d W 1 u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l c 3 R h d y U y M D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z d G F 3 J T I w N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c 3 R h d y U y M D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z d G F 3 J T I w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x N z o z N z o w N i 4 x N z Y 2 N D M 1 W i I g L z 4 8 R W 5 0 c n k g V H l w Z T 0 i R m l s b E N v b H V t b l R 5 c G V z I i B W Y W x 1 Z T 0 i c 0 J n a 0 R B d 0 1 E Q X d N R k F 3 T U R B d 1 V H I i A v P j x F b n R y e S B U e X B l P S J G a W x s Q 2 9 s d W 1 u T m F t Z X M i I F Z h b H V l P S J z W y Z x d W 9 0 O 1 p l c 3 R h d y B E Y W 5 5 Y 2 g m c X V v d D s s J n F 1 b 3 Q 7 R G F 0 Y S Z x d W 9 0 O y w m c X V v d D t S b 2 s m c X V v d D s s J n F 1 b 3 Q 7 T W l l c 2 l h Y y Z x d W 9 0 O y w m c X V v d D t U e W R 6 a W V u J n F 1 b 3 Q 7 L C Z x d W 9 0 O 0 5 v b W l u Y W x u e S B D e m F z I F B y Y W N 5 J n F 1 b 3 Q 7 L C Z x d W 9 0 O 0 5 v b W l u Y W x u Y S B X e W R h a m 5 v c 2 M g U H J v Z H V r Y 2 p p J n F 1 b 3 Q 7 L C Z x d W 9 0 O 0 5 v b W l u Y W x u Y S B J b G 9 z Y y B Q c m 9 k d W t j a m k m c X V v d D s s J n F 1 b 3 Q 7 U n p l Y 3 p 5 d 2 l z d H k g Q 3 p h c y B Q c m F j e S Z x d W 9 0 O y w m c X V v d D t U Z W 9 y Z X R 5 Y 3 p u Y S B J b G 9 z Y y B Q c m 9 k d W t j a m k m c X V v d D s s J n F 1 b 3 Q 7 U n p l Y 3 p 5 d 2 l z d G E g S W x v c 2 M g U H J v Z H V r Y 2 p p J n F 1 b 3 Q 7 L C Z x d W 9 0 O 0 l s b 3 N j I F B y b 2 R 1 a 3 R v d y B Q c m F 3 a W R s b 3 d 5 Y 2 g m c X V v d D s s J n F 1 b 3 Q 7 S W x v c 2 M g Q X d h c m l p J n F 1 b 3 Q 7 L C Z x d W 9 0 O 0 N 6 Y X M g T m F w c m F 3 e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c 1 N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l c 3 R h d y A 2 L 0 F 1 d G 9 S Z W 1 v d m V k Q 2 9 s d W 1 u c z E u e 1 p l c 3 R h d y B E Y W 5 5 Y 2 g s M H 0 m c X V v d D s s J n F 1 b 3 Q 7 U 2 V j d G l v b j E v W m V z d G F 3 I D Y v Q X V 0 b 1 J l b W 9 2 Z W R D b 2 x 1 b W 5 z M S 5 7 R G F 0 Y S w x f S Z x d W 9 0 O y w m c X V v d D t T Z W N 0 a W 9 u M S 9 a Z X N 0 Y X c g N i 9 B d X R v U m V t b 3 Z l Z E N v b H V t b n M x L n t S b 2 s s M n 0 m c X V v d D s s J n F 1 b 3 Q 7 U 2 V j d G l v b j E v W m V z d G F 3 I D Y v Q X V 0 b 1 J l b W 9 2 Z W R D b 2 x 1 b W 5 z M S 5 7 T W l l c 2 l h Y y w z f S Z x d W 9 0 O y w m c X V v d D t T Z W N 0 a W 9 u M S 9 a Z X N 0 Y X c g N i 9 B d X R v U m V t b 3 Z l Z E N v b H V t b n M x L n t U e W R 6 a W V u L D R 9 J n F 1 b 3 Q 7 L C Z x d W 9 0 O 1 N l Y 3 R p b 2 4 x L 1 p l c 3 R h d y A 2 L 0 F 1 d G 9 S Z W 1 v d m V k Q 2 9 s d W 1 u c z E u e 0 5 v b W l u Y W x u e S B D e m F z I F B y Y W N 5 L D V 9 J n F 1 b 3 Q 7 L C Z x d W 9 0 O 1 N l Y 3 R p b 2 4 x L 1 p l c 3 R h d y A 2 L 0 F 1 d G 9 S Z W 1 v d m V k Q 2 9 s d W 1 u c z E u e 0 5 v b W l u Y W x u Y S B X e W R h a m 5 v c 2 M g U H J v Z H V r Y 2 p p L D Z 9 J n F 1 b 3 Q 7 L C Z x d W 9 0 O 1 N l Y 3 R p b 2 4 x L 1 p l c 3 R h d y A 2 L 0 F 1 d G 9 S Z W 1 v d m V k Q 2 9 s d W 1 u c z E u e 0 5 v b W l u Y W x u Y S B J b G 9 z Y y B Q c m 9 k d W t j a m k s N 3 0 m c X V v d D s s J n F 1 b 3 Q 7 U 2 V j d G l v b j E v W m V z d G F 3 I D Y v Q X V 0 b 1 J l b W 9 2 Z W R D b 2 x 1 b W 5 z M S 5 7 U n p l Y 3 p 5 d 2 l z d H k g Q 3 p h c y B Q c m F j e S w 4 f S Z x d W 9 0 O y w m c X V v d D t T Z W N 0 a W 9 u M S 9 a Z X N 0 Y X c g N i 9 B d X R v U m V t b 3 Z l Z E N v b H V t b n M x L n t U Z W 9 y Z X R 5 Y 3 p u Y S B J b G 9 z Y y B Q c m 9 k d W t j a m k s O X 0 m c X V v d D s s J n F 1 b 3 Q 7 U 2 V j d G l v b j E v W m V z d G F 3 I D Y v Q X V 0 b 1 J l b W 9 2 Z W R D b 2 x 1 b W 5 z M S 5 7 U n p l Y 3 p 5 d 2 l z d G E g S W x v c 2 M g U H J v Z H V r Y 2 p p L D E w f S Z x d W 9 0 O y w m c X V v d D t T Z W N 0 a W 9 u M S 9 a Z X N 0 Y X c g N i 9 B d X R v U m V t b 3 Z l Z E N v b H V t b n M x L n t J b G 9 z Y y B Q c m 9 k d W t 0 b 3 c g U H J h d 2 l k b G 9 3 e W N o L D E x f S Z x d W 9 0 O y w m c X V v d D t T Z W N 0 a W 9 u M S 9 a Z X N 0 Y X c g N i 9 B d X R v U m V t b 3 Z l Z E N v b H V t b n M x L n t J b G 9 z Y y B B d 2 F y a W k s M T J 9 J n F 1 b 3 Q 7 L C Z x d W 9 0 O 1 N l Y 3 R p b 2 4 x L 1 p l c 3 R h d y A 2 L 0 F 1 d G 9 S Z W 1 v d m V k Q 2 9 s d W 1 u c z E u e 0 N 6 Y X M g T m F w c m F 3 e S w x M 3 0 m c X V v d D s s J n F 1 b 3 Q 7 U 2 V j d G l v b j E v W m V z d G F 3 I D Y v Q X V 0 b 1 J l b W 9 2 Z W R D b 2 x 1 b W 5 z M S 5 7 Q 2 9 s d W 1 u M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p l c 3 R h d y A 2 L 0 F 1 d G 9 S Z W 1 v d m V k Q 2 9 s d W 1 u c z E u e 1 p l c 3 R h d y B E Y W 5 5 Y 2 g s M H 0 m c X V v d D s s J n F 1 b 3 Q 7 U 2 V j d G l v b j E v W m V z d G F 3 I D Y v Q X V 0 b 1 J l b W 9 2 Z W R D b 2 x 1 b W 5 z M S 5 7 R G F 0 Y S w x f S Z x d W 9 0 O y w m c X V v d D t T Z W N 0 a W 9 u M S 9 a Z X N 0 Y X c g N i 9 B d X R v U m V t b 3 Z l Z E N v b H V t b n M x L n t S b 2 s s M n 0 m c X V v d D s s J n F 1 b 3 Q 7 U 2 V j d G l v b j E v W m V z d G F 3 I D Y v Q X V 0 b 1 J l b W 9 2 Z W R D b 2 x 1 b W 5 z M S 5 7 T W l l c 2 l h Y y w z f S Z x d W 9 0 O y w m c X V v d D t T Z W N 0 a W 9 u M S 9 a Z X N 0 Y X c g N i 9 B d X R v U m V t b 3 Z l Z E N v b H V t b n M x L n t U e W R 6 a W V u L D R 9 J n F 1 b 3 Q 7 L C Z x d W 9 0 O 1 N l Y 3 R p b 2 4 x L 1 p l c 3 R h d y A 2 L 0 F 1 d G 9 S Z W 1 v d m V k Q 2 9 s d W 1 u c z E u e 0 5 v b W l u Y W x u e S B D e m F z I F B y Y W N 5 L D V 9 J n F 1 b 3 Q 7 L C Z x d W 9 0 O 1 N l Y 3 R p b 2 4 x L 1 p l c 3 R h d y A 2 L 0 F 1 d G 9 S Z W 1 v d m V k Q 2 9 s d W 1 u c z E u e 0 5 v b W l u Y W x u Y S B X e W R h a m 5 v c 2 M g U H J v Z H V r Y 2 p p L D Z 9 J n F 1 b 3 Q 7 L C Z x d W 9 0 O 1 N l Y 3 R p b 2 4 x L 1 p l c 3 R h d y A 2 L 0 F 1 d G 9 S Z W 1 v d m V k Q 2 9 s d W 1 u c z E u e 0 5 v b W l u Y W x u Y S B J b G 9 z Y y B Q c m 9 k d W t j a m k s N 3 0 m c X V v d D s s J n F 1 b 3 Q 7 U 2 V j d G l v b j E v W m V z d G F 3 I D Y v Q X V 0 b 1 J l b W 9 2 Z W R D b 2 x 1 b W 5 z M S 5 7 U n p l Y 3 p 5 d 2 l z d H k g Q 3 p h c y B Q c m F j e S w 4 f S Z x d W 9 0 O y w m c X V v d D t T Z W N 0 a W 9 u M S 9 a Z X N 0 Y X c g N i 9 B d X R v U m V t b 3 Z l Z E N v b H V t b n M x L n t U Z W 9 y Z X R 5 Y 3 p u Y S B J b G 9 z Y y B Q c m 9 k d W t j a m k s O X 0 m c X V v d D s s J n F 1 b 3 Q 7 U 2 V j d G l v b j E v W m V z d G F 3 I D Y v Q X V 0 b 1 J l b W 9 2 Z W R D b 2 x 1 b W 5 z M S 5 7 U n p l Y 3 p 5 d 2 l z d G E g S W x v c 2 M g U H J v Z H V r Y 2 p p L D E w f S Z x d W 9 0 O y w m c X V v d D t T Z W N 0 a W 9 u M S 9 a Z X N 0 Y X c g N i 9 B d X R v U m V t b 3 Z l Z E N v b H V t b n M x L n t J b G 9 z Y y B Q c m 9 k d W t 0 b 3 c g U H J h d 2 l k b G 9 3 e W N o L D E x f S Z x d W 9 0 O y w m c X V v d D t T Z W N 0 a W 9 u M S 9 a Z X N 0 Y X c g N i 9 B d X R v U m V t b 3 Z l Z E N v b H V t b n M x L n t J b G 9 z Y y B B d 2 F y a W k s M T J 9 J n F 1 b 3 Q 7 L C Z x d W 9 0 O 1 N l Y 3 R p b 2 4 x L 1 p l c 3 R h d y A 2 L 0 F 1 d G 9 S Z W 1 v d m V k Q 2 9 s d W 1 u c z E u e 0 N 6 Y X M g T m F w c m F 3 e S w x M 3 0 m c X V v d D s s J n F 1 b 3 Q 7 U 2 V j d G l v b j E v W m V z d G F 3 I D Y v Q X V 0 b 1 J l b W 9 2 Z W R D b 2 x 1 b W 5 z M S 5 7 Q 2 9 s d W 1 u M S w x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a Z X N 0 Y X c l M j A 2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c 3 R h d y U y M D Y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N 0 Y X c l M j A 2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/ n m M p m c E R J w 1 5 m v r r m O i A A A A A A I A A A A A A B B m A A A A A Q A A I A A A A O y + g X h w C m e U O x r G n U t h P p F E v f k 8 w 8 b h r Z u e 1 A j C v q L S A A A A A A 6 A A A A A A g A A I A A A A K n 8 e B L F k R 2 5 f b P W J W S 2 p L U R 2 z s / T 1 / N 2 z d U p I q F a u Y J U A A A A M H F u 7 z 3 9 U L K b h Y 2 A u l r a 7 W H Q 7 O a f C m + / 5 a Y o S 8 C 9 y E 4 Z U o 4 j I T 7 h 7 0 p G k D T S q V j W V 8 y f w a Q E + O O m y t d q C n i o r S l 6 h D R W + E Y R s 2 t c Q F X 0 Q B f Q A A A A M P 3 7 c g r O 5 w k v g h x Y 2 P w J W P E T P y R S 9 Z j Y r b q 4 h K 7 k H A u H J u d 7 1 a F / w k h c e h W Q c b I v + C p 9 4 S F q i K v q z y K X 4 / G x 9 0 = < / D a t a M a s h u p > 
</file>

<file path=customXml/itemProps1.xml><?xml version="1.0" encoding="utf-8"?>
<ds:datastoreItem xmlns:ds="http://schemas.openxmlformats.org/officeDocument/2006/customXml" ds:itemID="{BCA5DC5D-8E93-441A-920A-89E0A09D32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Zestaw 6</vt:lpstr>
      <vt:lpstr>MTTR</vt:lpstr>
      <vt:lpstr>MTTF</vt:lpstr>
      <vt:lpstr>MTBF</vt:lpstr>
      <vt:lpstr>OEE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Gajda</dc:creator>
  <cp:lastModifiedBy>Daniel Gajda</cp:lastModifiedBy>
  <cp:lastPrinted>2024-01-07T11:18:11Z</cp:lastPrinted>
  <dcterms:created xsi:type="dcterms:W3CDTF">2023-12-15T17:36:11Z</dcterms:created>
  <dcterms:modified xsi:type="dcterms:W3CDTF">2024-01-07T11:19:47Z</dcterms:modified>
</cp:coreProperties>
</file>