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BrandonMedina/Documents/ACADEMICO/MISION TIC/DESARROLLO DE SOFTWARE/MINTIC-84-02/SPRINT1/"/>
    </mc:Choice>
  </mc:AlternateContent>
  <xr:revisionPtr revIDLastSave="0" documentId="13_ncr:1_{5634598E-E74B-FA41-84F2-A47369D66DE2}" xr6:coauthVersionLast="36" xr6:coauthVersionMax="47" xr10:uidLastSave="{00000000-0000-0000-0000-000000000000}"/>
  <bookViews>
    <workbookView xWindow="0" yWindow="460" windowWidth="25600" windowHeight="14180" activeTab="1" xr2:uid="{00000000-000D-0000-FFFF-FFFF00000000}"/>
  </bookViews>
  <sheets>
    <sheet name="INFORME SPRINT" sheetId="12" r:id="rId1"/>
    <sheet name="REUNION 28-08-2022" sheetId="16" r:id="rId2"/>
    <sheet name="REUNION 27-08-2022" sheetId="15" r:id="rId3"/>
    <sheet name="REUNION 25-08-2022" sheetId="14" r:id="rId4"/>
    <sheet name="REUNION 24-08-2022" sheetId="13" r:id="rId5"/>
    <sheet name="REUNION 23-08-2022" sheetId="11" r:id="rId6"/>
    <sheet name="DISTRIBUCION 21-08-2022" sheetId="10" r:id="rId7"/>
    <sheet name="PLANEACION 21-08-2022" sheetId="9" r:id="rId8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9" l="1"/>
  <c r="D15" i="16"/>
  <c r="D15" i="15"/>
  <c r="D15" i="14"/>
  <c r="D15" i="13"/>
  <c r="D15" i="11"/>
  <c r="D15" i="10"/>
  <c r="D14" i="16" l="1"/>
  <c r="D13" i="16"/>
  <c r="D12" i="16"/>
  <c r="D11" i="16"/>
  <c r="F7" i="16"/>
  <c r="F6" i="16"/>
  <c r="F5" i="16"/>
  <c r="F4" i="16"/>
  <c r="F3" i="16"/>
  <c r="F2" i="16"/>
  <c r="F8" i="16" l="1"/>
  <c r="D14" i="15"/>
  <c r="D13" i="15"/>
  <c r="D12" i="15"/>
  <c r="D11" i="15"/>
  <c r="F7" i="15"/>
  <c r="F6" i="15"/>
  <c r="F5" i="15"/>
  <c r="F4" i="15"/>
  <c r="F3" i="15"/>
  <c r="F2" i="15"/>
  <c r="F8" i="15" l="1"/>
  <c r="D14" i="14"/>
  <c r="D13" i="14"/>
  <c r="D12" i="14"/>
  <c r="D11" i="14"/>
  <c r="F7" i="14"/>
  <c r="F6" i="14"/>
  <c r="F5" i="14"/>
  <c r="F4" i="14"/>
  <c r="F3" i="14"/>
  <c r="F2" i="14"/>
  <c r="F8" i="14"/>
  <c r="D14" i="13"/>
  <c r="D13" i="13"/>
  <c r="D12" i="13"/>
  <c r="D11" i="13"/>
  <c r="F7" i="13"/>
  <c r="F6" i="13"/>
  <c r="F5" i="13"/>
  <c r="F4" i="13"/>
  <c r="F3" i="13"/>
  <c r="F2" i="13"/>
  <c r="F8" i="13"/>
  <c r="D14" i="11"/>
  <c r="D13" i="11"/>
  <c r="D12" i="11"/>
  <c r="D11" i="11"/>
  <c r="F7" i="11"/>
  <c r="F6" i="11"/>
  <c r="F5" i="11"/>
  <c r="F4" i="11"/>
  <c r="F3" i="11"/>
  <c r="F2" i="11"/>
  <c r="D14" i="10"/>
  <c r="D13" i="10"/>
  <c r="D12" i="10"/>
  <c r="D11" i="10"/>
  <c r="F7" i="10"/>
  <c r="F6" i="10"/>
  <c r="F5" i="10"/>
  <c r="F4" i="10"/>
  <c r="F3" i="10"/>
  <c r="F2" i="10"/>
  <c r="F8" i="10"/>
  <c r="D11" i="9"/>
  <c r="D13" i="9"/>
  <c r="D12" i="9"/>
  <c r="D14" i="9"/>
  <c r="F2" i="9"/>
  <c r="F3" i="9"/>
  <c r="F4" i="9"/>
  <c r="F5" i="9"/>
  <c r="F6" i="9"/>
  <c r="F7" i="9"/>
  <c r="F8" i="11"/>
  <c r="F8" i="9"/>
</calcChain>
</file>

<file path=xl/sharedStrings.xml><?xml version="1.0" encoding="utf-8"?>
<sst xmlns="http://schemas.openxmlformats.org/spreadsheetml/2006/main" count="284" uniqueCount="55">
  <si>
    <t>HACER</t>
  </si>
  <si>
    <t>HACIENDO</t>
  </si>
  <si>
    <t>HECHO</t>
  </si>
  <si>
    <t>VERIFICAR</t>
  </si>
  <si>
    <t>ID</t>
  </si>
  <si>
    <t>Descripción del problema</t>
  </si>
  <si>
    <t>Objetivos del Metodología - Software</t>
  </si>
  <si>
    <t>Requerimientos Usuario - RU</t>
  </si>
  <si>
    <t>Requerimientos FUNCIONALES - RF</t>
  </si>
  <si>
    <t>Requerimientos No Funcionales - RNF</t>
  </si>
  <si>
    <t>ARTEFACTO-DOCUMENTO</t>
  </si>
  <si>
    <t>TUTOR:</t>
  </si>
  <si>
    <t>FECHA REUNION:</t>
  </si>
  <si>
    <t>MEET:</t>
  </si>
  <si>
    <t>TRELLO - GIRA - BETRIX</t>
  </si>
  <si>
    <r>
      <t xml:space="preserve">Modelo conceptual </t>
    </r>
    <r>
      <rPr>
        <b/>
        <sz val="12"/>
        <color rgb="FFFF0000"/>
        <rFont val="Calibri"/>
        <family val="2"/>
        <scheme val="minor"/>
      </rPr>
      <t>(Entidades-Atributos-Dependencias-Cardinalidad)</t>
    </r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</si>
  <si>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</si>
  <si>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</si>
  <si>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</si>
  <si>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</si>
  <si>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</si>
  <si>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</si>
  <si>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</si>
  <si>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</si>
  <si>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</si>
  <si>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</si>
  <si>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</si>
  <si>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</si>
  <si>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</si>
  <si>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BRANDON MEDINA</t>
  </si>
  <si>
    <t>JOHAN MATOMA</t>
  </si>
  <si>
    <t>PAULA VILLARREAL</t>
  </si>
  <si>
    <t xml:space="preserve">HELVER ROA </t>
  </si>
  <si>
    <t>ALEJANDRO GARCIA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</si>
  <si>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</si>
  <si>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</si>
  <si>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</si>
  <si>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</si>
  <si>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</si>
  <si>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</si>
  <si>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</si>
  <si>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FORMATO SEGUIMIENTO-SPRINT1</t>
  </si>
  <si>
    <t>PLANTILLA DESCRIPCION DEL PROBLEMA A SOLUCIONAR</t>
  </si>
  <si>
    <t>MODELO CONCEPTUAL INVENTARIO DE LLANTAS</t>
  </si>
  <si>
    <t>yEd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</si>
  <si>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</si>
  <si>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</si>
  <si>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</si>
  <si>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</si>
  <si>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Miembro del equipo anuncia su retiro del programa</t>
  </si>
  <si>
    <t>Excel</t>
  </si>
  <si>
    <t>Word</t>
  </si>
  <si>
    <t>OBJETIVOS METOLOGIA - SOFTWARE Y FORMATOS - ARTEFACTOS ANALISIS</t>
  </si>
  <si>
    <t>Se distribuye la actividad asignada de ese miembro entre todos los miembros del equipo</t>
  </si>
  <si>
    <t>ACTIVIDADES POSPUESTAS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</si>
</sst>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4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9" borderId="1" xfId="0" applyFill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19"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if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139700</xdr:colOff>
      <xdr:row>7</xdr:row>
      <xdr:rowOff>159159</xdr:rowOff>
    </xdr:from>
    <xdr:to>
      <xdr:col>3</xdr:col>
      <xdr:colOff>3006791</xdr:colOff>
      <xdr:row>12</xdr:row>
      <xdr:rowOff>25400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AF2F694-4B2C-1445-99B9-5D81F97E3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2200" y="2851559"/>
          <a:ext cx="2867091" cy="1771241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7</xdr:row>
      <xdr:rowOff>159159</xdr:rowOff>
    </xdr:from>
    <xdr:to>
      <xdr:col>3</xdr:col>
      <xdr:colOff>2955991</xdr:colOff>
      <xdr:row>12</xdr:row>
      <xdr:rowOff>25400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923D6E3-65F0-4C43-9323-AE51AEF5F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1400" y="2851559"/>
          <a:ext cx="2867091" cy="1771241"/>
        </a:xfrm>
        <a:prstGeom prst="rect">
          <a:avLst/>
        </a:prstGeom>
      </xdr:spPr>
    </xdr:pic>
    <xdr:clientData/>
  </xdr:twoCellAnchor>
  <xdr:twoCellAnchor editAs="oneCell">
    <xdr:from>
      <xdr:col>3</xdr:col>
      <xdr:colOff>101599</xdr:colOff>
      <xdr:row>13</xdr:row>
      <xdr:rowOff>136524</xdr:rowOff>
    </xdr:from>
    <xdr:to>
      <xdr:col>3</xdr:col>
      <xdr:colOff>3053078</xdr:colOff>
      <xdr:row>18</xdr:row>
      <xdr:rowOff>76199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954F654-DDEA-4440-A6E2-D43914A55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4099" y="5114924"/>
          <a:ext cx="2951479" cy="1844675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19</xdr:row>
      <xdr:rowOff>222248</xdr:rowOff>
    </xdr:from>
    <xdr:to>
      <xdr:col>3</xdr:col>
      <xdr:colOff>3020062</xdr:colOff>
      <xdr:row>24</xdr:row>
      <xdr:rowOff>165099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FEE6307-2764-014F-8121-748DC1D85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" y="7486648"/>
          <a:ext cx="2956562" cy="1847851"/>
        </a:xfrm>
        <a:prstGeom prst="rect">
          <a:avLst/>
        </a:prstGeom>
      </xdr:spPr>
    </xdr:pic>
    <xdr:clientData/>
  </xdr:twoCellAnchor>
  <xdr:twoCellAnchor editAs="oneCell">
    <xdr:from>
      <xdr:col>3</xdr:col>
      <xdr:colOff>48260</xdr:colOff>
      <xdr:row>1</xdr:row>
      <xdr:rowOff>203200</xdr:rowOff>
    </xdr:from>
    <xdr:to>
      <xdr:col>3</xdr:col>
      <xdr:colOff>3035300</xdr:colOff>
      <xdr:row>6</xdr:row>
      <xdr:rowOff>165100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5A9689E5-905D-2B4E-A814-AF6D73B77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760" y="609600"/>
          <a:ext cx="2987040" cy="1866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F9B008-E008-A544-84D7-8559DC8E169A}" name="Reunion5" displayName="Reunion5" ref="A1:F8" totalsRowCount="1" headerRowDxfId="111">
  <autoFilter ref="A1:F7" xr:uid="{C6771560-9D89-3142-9F9C-47C6E5E14ADD}"/>
  <tableColumns count="6">
    <tableColumn id="1" xr3:uid="{5C096F99-9B91-DE40-878E-814BDFEB9846}" name="ID" dataDxfId="110"/>
    <tableColumn id="5" xr3:uid="{0F0E58AE-6A00-FC45-AE94-EA6D436976B9}" name="VALOR" totalsRowDxfId="109" dataCellStyle="Porcentaje"/>
    <tableColumn id="2" xr3:uid="{18DA65E6-568E-6C4F-ACA7-45CAACFA2F57}" name="ACTIVIDAD" dataDxfId="108" totalsRowDxfId="107"/>
    <tableColumn id="6" xr3:uid="{D5B7DF44-BD95-454D-B6F6-6601063DE794}" name="RESPONSABLE" dataDxfId="106" totalsRowDxfId="105"/>
    <tableColumn id="3" xr3:uid="{3FAAD558-904B-DD40-920C-627F98A8C8D5}" name="ESTADO" dataDxfId="104"/>
    <tableColumn id="4" xr3:uid="{ED810AD6-1A4E-FF44-ADA4-0F9B58BF457A}" name="PROGRESO" totalsRowFunction="sum" dataDxfId="103" totalsRowDxfId="102" dataCellStyle="Porcentaje">
      <calculatedColumnFormula>IF(Reunion5[[#This Row],[ESTADO]]="HECHO",Reunion5[[#This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A0380F-4B90-4348-B2FF-E65E4C0E83C3}" name="Reunion4" displayName="Reunion4" ref="A1:F8" totalsRowCount="1" headerRowDxfId="94">
  <autoFilter ref="A1:F7" xr:uid="{C6771560-9D89-3142-9F9C-47C6E5E14ADD}"/>
  <tableColumns count="6">
    <tableColumn id="1" xr3:uid="{43B31EA2-5033-124E-8730-3071676C1780}" name="ID" dataDxfId="93"/>
    <tableColumn id="5" xr3:uid="{0F148B97-27DE-FB48-8679-E90DD74E6947}" name="VALOR" totalsRowDxfId="92" dataCellStyle="Porcentaje"/>
    <tableColumn id="2" xr3:uid="{2E315A6F-7724-3D46-84AA-335A70295795}" name="ACTIVIDAD" dataDxfId="91" totalsRowDxfId="90"/>
    <tableColumn id="6" xr3:uid="{18F811EF-CDDD-DB4A-AA38-F633528B3EA2}" name="RESPONSABLE" dataDxfId="89" totalsRowDxfId="88"/>
    <tableColumn id="3" xr3:uid="{12BAB512-F0DF-AE43-AB16-88A2C41D1157}" name="ESTADO" dataDxfId="87"/>
    <tableColumn id="4" xr3:uid="{A3485E03-CCF8-134C-B5A2-953813DDFB7B}" name="PROGRESO" totalsRowFunction="sum" dataDxfId="86" totalsRowDxfId="85" dataCellStyle="Porcentaje">
      <calculatedColumnFormula>IF(Reunion4[[#This Row],[ESTADO]]="HECHO",Reunion4[[#This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A39197-0EB7-7144-8D73-78264AB813B5}" name="Reunion3" displayName="Reunion3" ref="A1:F8" totalsRowCount="1" headerRowDxfId="77">
  <autoFilter ref="A1:F7" xr:uid="{C6771560-9D89-3142-9F9C-47C6E5E14ADD}"/>
  <tableColumns count="6">
    <tableColumn id="1" xr3:uid="{B4847248-0602-FF41-ADA7-0593C164551A}" name="ID" dataDxfId="76"/>
    <tableColumn id="5" xr3:uid="{9570677A-6887-D04B-BC98-FDBF6E642A8E}" name="VALOR" totalsRowDxfId="75" dataCellStyle="Porcentaje"/>
    <tableColumn id="2" xr3:uid="{F2ACB2B9-3C20-3C4C-86F6-9F569FFCD182}" name="ACTIVIDAD" dataDxfId="74" totalsRowDxfId="73"/>
    <tableColumn id="6" xr3:uid="{92E380FF-D61D-F04A-83C3-F3A28156C5B7}" name="RESPONSABLE" dataDxfId="72" totalsRowDxfId="71"/>
    <tableColumn id="3" xr3:uid="{D38B5B8B-4C15-1F44-9B50-D2E36B73D937}" name="ESTADO" dataDxfId="70"/>
    <tableColumn id="4" xr3:uid="{4229043C-4974-C04E-BCD3-F4185B2BE02C}" name="PROGRESO" totalsRowFunction="sum" dataDxfId="69" totalsRowDxfId="68" dataCellStyle="Porcentaje">
      <calculatedColumnFormula>IF(Reunion3[[#This Row],[ESTADO]]="HECHO",Reunion3[[#This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E5A0F1-F6B5-9C4A-B5AF-7F17798D8F2E}" name="Reunion2" displayName="Reunion2" ref="A1:F8" totalsRowCount="1" headerRowDxfId="60">
  <autoFilter ref="A1:F7" xr:uid="{C6771560-9D89-3142-9F9C-47C6E5E14ADD}"/>
  <tableColumns count="6">
    <tableColumn id="1" xr3:uid="{8530F876-5333-8C42-9B99-E7524B03868D}" name="ID" dataDxfId="59"/>
    <tableColumn id="5" xr3:uid="{0B425CEF-57FA-0449-9D48-799937F316DA}" name="VALOR" totalsRowDxfId="58" dataCellStyle="Porcentaje"/>
    <tableColumn id="2" xr3:uid="{A86CCCCE-9767-BA45-8D59-EA4E2B8A125F}" name="ACTIVIDAD" dataDxfId="57" totalsRowDxfId="56"/>
    <tableColumn id="6" xr3:uid="{2D321822-E2C3-774D-8799-C0A2CC73F8D9}" name="RESPONSABLE" dataDxfId="55" totalsRowDxfId="54"/>
    <tableColumn id="3" xr3:uid="{6FFC2B3E-2017-BA44-8965-136231A0E04B}" name="ESTADO" dataDxfId="53"/>
    <tableColumn id="4" xr3:uid="{A4DFDF0B-96A1-C44C-9DCA-957651D5921A}" name="PROGRESO" totalsRowFunction="sum" dataDxfId="52" totalsRowDxfId="51" dataCellStyle="Porcentaje">
      <calculatedColumnFormula>IF(Reunion2[[#This Row],[ESTADO]]="HECHO",Reunion2[[#This Row],[VALOR]]," 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D43311-9DED-5545-8A36-F8DE9AD321E8}" name="Reunion1" displayName="Reunion1" ref="A1:F8" totalsRowCount="1" headerRowDxfId="43">
  <autoFilter ref="A1:F7" xr:uid="{C6771560-9D89-3142-9F9C-47C6E5E14ADD}"/>
  <tableColumns count="6">
    <tableColumn id="1" xr3:uid="{1F035DC9-1373-3E4C-A3A8-13DBEC76DC82}" name="ID" dataDxfId="42"/>
    <tableColumn id="5" xr3:uid="{43A5529E-007E-C64C-86CE-8DAB48DE5353}" name="VALOR" totalsRowDxfId="41" dataCellStyle="Porcentaje"/>
    <tableColumn id="2" xr3:uid="{9A1D5E6B-0F9C-014B-BC79-0CE8E35ABDF2}" name="ACTIVIDAD" dataDxfId="40" totalsRowDxfId="39"/>
    <tableColumn id="6" xr3:uid="{9DE32ABE-C5F1-6641-97D6-E5E2D7B798CA}" name="RESPONSABLE" dataDxfId="38" totalsRowDxfId="37"/>
    <tableColumn id="3" xr3:uid="{669DC672-6610-F249-B210-DEC4DB36456B}" name="ESTADO" dataDxfId="36"/>
    <tableColumn id="4" xr3:uid="{2EC93C66-3A32-2A40-B7A6-F121B89B9430}" name="PROGRESO" totalsRowFunction="sum" dataDxfId="35" totalsRowDxfId="34" dataCellStyle="Porcentaje">
      <calculatedColumnFormula>IF(Reunion1[[#This Row],[ESTADO]]="HECHO",Reunion1[[#This Row],[VALOR]]," 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A28B4D-94D1-FB40-988C-D0AD4A4C55EF}" name="Distribucion" displayName="Distribucion" ref="A1:F8" totalsRowCount="1" headerRowDxfId="26">
  <autoFilter ref="A1:F7" xr:uid="{C6771560-9D89-3142-9F9C-47C6E5E14ADD}"/>
  <tableColumns count="6">
    <tableColumn id="1" xr3:uid="{C6E86F07-4CB4-4546-AD18-8C75028994F5}" name="ID" dataDxfId="25"/>
    <tableColumn id="5" xr3:uid="{DBCD9DEA-ACBA-874C-A22B-59D086F3B877}" name="VALOR" totalsRowDxfId="24" dataCellStyle="Porcentaje"/>
    <tableColumn id="2" xr3:uid="{D1E5958A-BF8A-BF45-BC61-F88DD4F0DC31}" name="ACTIVIDAD" dataDxfId="23" totalsRowDxfId="22"/>
    <tableColumn id="6" xr3:uid="{300B975F-DA35-4641-AFFB-C25636AED70A}" name="RESPONSABLE" dataDxfId="21" totalsRowDxfId="20"/>
    <tableColumn id="3" xr3:uid="{55C19C11-970E-ED48-9E1D-FD413A44DB58}" name="ESTADO" dataDxfId="19"/>
    <tableColumn id="4" xr3:uid="{F26AE47E-E038-0B42-868B-70E1B4FF0502}" name="PROGRESO" totalsRowFunction="sum" dataDxfId="18" totalsRowDxfId="17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61913-023D-9742-9092-C234634FC4AA}" name="Planeacion" displayName="Planeacion" ref="A1:F8" totalsRowCount="1" headerRowDxfId="9">
  <autoFilter ref="A1:F7" xr:uid="{C6771560-9D89-3142-9F9C-47C6E5E14ADD}"/>
  <tableColumns count="6">
    <tableColumn id="1" xr3:uid="{B00B770C-E8F2-CB46-A39B-1F22E5737A8F}" name="ID" dataDxfId="8"/>
    <tableColumn id="5" xr3:uid="{5618240B-7421-2E49-B85A-37682FDA546C}" name="VALOR" totalsRowDxfId="7" dataCellStyle="Porcentaje"/>
    <tableColumn id="2" xr3:uid="{FD0BACDA-4B7C-AE4A-B6CC-54F3CF36C08D}" name="ACTIVIDAD" dataDxfId="6" totalsRowDxfId="5"/>
    <tableColumn id="6" xr3:uid="{FD255310-A28E-5448-BD5D-4F7B55D7AFCB}" name="RESPONSABLE" dataDxfId="4" totalsRowDxfId="3"/>
    <tableColumn id="3" xr3:uid="{EDB2A1F3-0893-E44D-BCDD-5AACC2B519F8}" name="ESTADO" dataDxfId="2"/>
    <tableColumn id="4" xr3:uid="{684EEF9A-6840-2141-90A0-69B802ECABA8}" name="PROGRESO" totalsRowFunction="sum" dataDxfId="1" totalsRowDxfId="0" dataCellStyle="Porcentaje">
      <calculatedColumnFormula>IF(Planeacion[[#This Row],[ESTADO]]="HECHO",Planeacion[[#This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3C18-D402-474E-9F52-63E7C872EAD8}">
  <dimension ref="A1:I25"/>
  <sheetViews>
    <sheetView topLeftCell="C1" workbookViewId="0">
      <selection activeCell="F5" sqref="F5:H5"/>
    </sheetView>
  </sheetViews>
  <sheetFormatPr baseColWidth="10" defaultColWidth="10.83203125" defaultRowHeight="15" x14ac:dyDescent="0.2"/>
  <cols>
    <col min="2" max="3" width="50.83203125" customWidth="1"/>
    <col min="4" max="4" width="40.83203125" customWidth="1"/>
    <col min="6" max="6" width="18.6640625" customWidth="1"/>
    <col min="7" max="7" width="19.1640625" customWidth="1"/>
    <col min="8" max="8" width="20.5" customWidth="1"/>
    <col min="9" max="9" width="26" customWidth="1"/>
  </cols>
  <sheetData>
    <row r="1" spans="1:9" ht="32" customHeight="1" thickBot="1" x14ac:dyDescent="0.25">
      <c r="A1" s="14" t="s">
        <v>28</v>
      </c>
      <c r="B1" s="15" t="s">
        <v>25</v>
      </c>
      <c r="C1" s="15" t="s">
        <v>26</v>
      </c>
      <c r="D1" s="16" t="s">
        <v>27</v>
      </c>
      <c r="F1" s="31" t="s">
        <v>10</v>
      </c>
      <c r="G1" s="32"/>
      <c r="H1" s="33"/>
      <c r="I1" s="19" t="s">
        <v>40</v>
      </c>
    </row>
    <row r="2" spans="1:9" ht="30" customHeight="1" x14ac:dyDescent="0.2">
      <c r="A2" s="39">
        <v>1</v>
      </c>
      <c r="B2" s="45" t="s">
        <v>49</v>
      </c>
      <c r="C2" s="47" t="s">
        <v>53</v>
      </c>
      <c r="D2" s="42"/>
      <c r="F2" s="25" t="s">
        <v>41</v>
      </c>
      <c r="G2" s="26"/>
      <c r="H2" s="27"/>
      <c r="I2" s="22" t="s">
        <v>50</v>
      </c>
    </row>
    <row r="3" spans="1:9" ht="30" customHeight="1" x14ac:dyDescent="0.2">
      <c r="A3" s="40"/>
      <c r="B3" s="46"/>
      <c r="C3" s="48"/>
      <c r="D3" s="43"/>
      <c r="F3" s="25" t="s">
        <v>42</v>
      </c>
      <c r="G3" s="26"/>
      <c r="H3" s="27"/>
      <c r="I3" s="22" t="s">
        <v>51</v>
      </c>
    </row>
    <row r="4" spans="1:9" ht="30" customHeight="1" x14ac:dyDescent="0.2">
      <c r="A4" s="40"/>
      <c r="B4" s="49"/>
      <c r="C4" s="49"/>
      <c r="D4" s="43"/>
      <c r="F4" s="25" t="s">
        <v>43</v>
      </c>
      <c r="G4" s="26"/>
      <c r="H4" s="27"/>
      <c r="I4" s="22" t="s">
        <v>44</v>
      </c>
    </row>
    <row r="5" spans="1:9" ht="30" customHeight="1" x14ac:dyDescent="0.2">
      <c r="A5" s="40"/>
      <c r="B5" s="46"/>
      <c r="C5" s="46"/>
      <c r="D5" s="43"/>
      <c r="F5" s="25" t="s">
        <v>52</v>
      </c>
      <c r="G5" s="26"/>
      <c r="H5" s="27"/>
      <c r="I5" s="22" t="s">
        <v>51</v>
      </c>
    </row>
    <row r="6" spans="1:9" ht="30" customHeight="1" x14ac:dyDescent="0.2">
      <c r="A6" s="40"/>
      <c r="B6" s="49"/>
      <c r="C6" s="49"/>
      <c r="D6" s="43"/>
      <c r="F6" s="25"/>
      <c r="G6" s="26"/>
      <c r="H6" s="27"/>
      <c r="I6" s="22"/>
    </row>
    <row r="7" spans="1:9" ht="30" customHeight="1" thickBot="1" x14ac:dyDescent="0.25">
      <c r="A7" s="41"/>
      <c r="B7" s="50"/>
      <c r="C7" s="50"/>
      <c r="D7" s="44"/>
    </row>
    <row r="8" spans="1:9" ht="30" customHeight="1" x14ac:dyDescent="0.2">
      <c r="A8" s="51">
        <v>2</v>
      </c>
      <c r="B8" s="38"/>
      <c r="C8" s="38"/>
      <c r="D8" s="52"/>
    </row>
    <row r="9" spans="1:9" ht="30" customHeight="1" x14ac:dyDescent="0.2">
      <c r="A9" s="40"/>
      <c r="B9" s="37"/>
      <c r="C9" s="37"/>
      <c r="D9" s="43"/>
      <c r="F9" s="23" t="s">
        <v>11</v>
      </c>
      <c r="G9" s="28" t="s">
        <v>46</v>
      </c>
      <c r="H9" s="28"/>
      <c r="I9" s="28"/>
    </row>
    <row r="10" spans="1:9" ht="30" customHeight="1" x14ac:dyDescent="0.2">
      <c r="A10" s="40"/>
      <c r="B10" s="34"/>
      <c r="C10" s="34"/>
      <c r="D10" s="43"/>
      <c r="F10" s="23" t="s">
        <v>12</v>
      </c>
      <c r="G10" s="29">
        <v>44798</v>
      </c>
      <c r="H10" s="29"/>
      <c r="I10" s="29"/>
    </row>
    <row r="11" spans="1:9" ht="30" customHeight="1" x14ac:dyDescent="0.2">
      <c r="A11" s="40"/>
      <c r="B11" s="37"/>
      <c r="C11" s="37"/>
      <c r="D11" s="43"/>
      <c r="F11" s="23" t="s">
        <v>13</v>
      </c>
      <c r="G11" s="30" t="s">
        <v>45</v>
      </c>
      <c r="H11" s="30"/>
      <c r="I11" s="30"/>
    </row>
    <row r="12" spans="1:9" ht="30" customHeight="1" x14ac:dyDescent="0.2">
      <c r="A12" s="40"/>
      <c r="B12" s="34"/>
      <c r="C12" s="34"/>
      <c r="D12" s="43"/>
    </row>
    <row r="13" spans="1:9" ht="30" customHeight="1" thickBot="1" x14ac:dyDescent="0.25">
      <c r="A13" s="41"/>
      <c r="B13" s="35"/>
      <c r="C13" s="35"/>
      <c r="D13" s="44"/>
    </row>
    <row r="14" spans="1:9" ht="30" customHeight="1" x14ac:dyDescent="0.2">
      <c r="A14" s="39">
        <v>3</v>
      </c>
      <c r="B14" s="36"/>
      <c r="C14" s="36"/>
      <c r="D14" s="42"/>
    </row>
    <row r="15" spans="1:9" ht="30" customHeight="1" x14ac:dyDescent="0.2">
      <c r="A15" s="40"/>
      <c r="B15" s="37"/>
      <c r="C15" s="37"/>
      <c r="D15" s="43"/>
    </row>
    <row r="16" spans="1:9" ht="30" customHeight="1" x14ac:dyDescent="0.2">
      <c r="A16" s="40"/>
      <c r="B16" s="34"/>
      <c r="C16" s="34"/>
      <c r="D16" s="43"/>
    </row>
    <row r="17" spans="1:8" ht="30" customHeight="1" x14ac:dyDescent="0.2">
      <c r="A17" s="40"/>
      <c r="B17" s="37"/>
      <c r="C17" s="37"/>
      <c r="D17" s="43"/>
    </row>
    <row r="18" spans="1:8" ht="30" customHeight="1" x14ac:dyDescent="0.2">
      <c r="A18" s="40"/>
      <c r="B18" s="34"/>
      <c r="C18" s="34"/>
      <c r="D18" s="43"/>
    </row>
    <row r="19" spans="1:8" ht="30" customHeight="1" thickBot="1" x14ac:dyDescent="0.25">
      <c r="A19" s="41"/>
      <c r="B19" s="35"/>
      <c r="C19" s="35"/>
      <c r="D19" s="44"/>
    </row>
    <row r="20" spans="1:8" ht="30" customHeight="1" x14ac:dyDescent="0.2">
      <c r="A20" s="39">
        <v>4</v>
      </c>
      <c r="B20" s="36"/>
      <c r="C20" s="36"/>
      <c r="D20" s="42"/>
    </row>
    <row r="21" spans="1:8" ht="30" customHeight="1" x14ac:dyDescent="0.2">
      <c r="A21" s="40"/>
      <c r="B21" s="37"/>
      <c r="C21" s="37"/>
      <c r="D21" s="43"/>
    </row>
    <row r="22" spans="1:8" ht="30" customHeight="1" x14ac:dyDescent="0.2">
      <c r="A22" s="40"/>
      <c r="B22" s="34"/>
      <c r="C22" s="34"/>
      <c r="D22" s="43"/>
    </row>
    <row r="23" spans="1:8" ht="30" customHeight="1" x14ac:dyDescent="0.2">
      <c r="A23" s="40"/>
      <c r="B23" s="37"/>
      <c r="C23" s="37"/>
      <c r="D23" s="43"/>
    </row>
    <row r="24" spans="1:8" ht="30" customHeight="1" x14ac:dyDescent="0.2">
      <c r="A24" s="40"/>
      <c r="B24" s="34"/>
      <c r="C24" s="34"/>
      <c r="D24" s="43"/>
    </row>
    <row r="25" spans="1:8" ht="30" customHeight="1" thickBot="1" x14ac:dyDescent="0.25">
      <c r="A25" s="41"/>
      <c r="B25" s="35"/>
      <c r="C25" s="35"/>
      <c r="D25" s="44"/>
      <c r="F25" s="1" t="s">
        <v>14</v>
      </c>
      <c r="G25" s="1"/>
      <c r="H25" s="1"/>
    </row>
  </sheetData>
  <mergeCells count="41">
    <mergeCell ref="A20:A25"/>
    <mergeCell ref="D20:D25"/>
    <mergeCell ref="B2:B3"/>
    <mergeCell ref="C2:C3"/>
    <mergeCell ref="B4:B5"/>
    <mergeCell ref="B6:B7"/>
    <mergeCell ref="C4:C5"/>
    <mergeCell ref="C6:C7"/>
    <mergeCell ref="A2:A7"/>
    <mergeCell ref="D2:D7"/>
    <mergeCell ref="A8:A13"/>
    <mergeCell ref="D8:D13"/>
    <mergeCell ref="A14:A19"/>
    <mergeCell ref="D14:D19"/>
    <mergeCell ref="B8:B9"/>
    <mergeCell ref="B10:B11"/>
    <mergeCell ref="C10:C11"/>
    <mergeCell ref="C8:C9"/>
    <mergeCell ref="B14:B15"/>
    <mergeCell ref="C14:C15"/>
    <mergeCell ref="B16:B17"/>
    <mergeCell ref="C16:C17"/>
    <mergeCell ref="B12:B13"/>
    <mergeCell ref="C12:C13"/>
    <mergeCell ref="B24:B25"/>
    <mergeCell ref="C24:C25"/>
    <mergeCell ref="B18:B19"/>
    <mergeCell ref="C18:C19"/>
    <mergeCell ref="B20:B21"/>
    <mergeCell ref="C20:C21"/>
    <mergeCell ref="B22:B23"/>
    <mergeCell ref="C22:C23"/>
    <mergeCell ref="F6:H6"/>
    <mergeCell ref="G9:I9"/>
    <mergeCell ref="G10:I10"/>
    <mergeCell ref="G11:I11"/>
    <mergeCell ref="F1:H1"/>
    <mergeCell ref="F2:H2"/>
    <mergeCell ref="F3:H3"/>
    <mergeCell ref="F4:H4"/>
    <mergeCell ref="F5:H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5049-B0C9-8441-BE8F-F70E663206EB}">
  <dimension ref="A1:H17"/>
  <sheetViews>
    <sheetView tabSelected="1" zoomScale="110" zoomScaleNormal="110" workbookViewId="0">
      <selection activeCell="E7" sqref="E7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IF(Reunion5[[#This Row],[ESTADO]]="HECHO",Reunion5[[#This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IF(Reunion5[[#This Row],[ESTADO]]="HECHO",Reunion5[[#This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2</v>
      </c>
      <c r="F4" s="6">
        <f>IF(Reunion5[[#This Row],[ESTADO]]="HECHO",Reunion5[[#This Row],[VALOR]]," ")</f>
        <v>0.4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2</v>
      </c>
      <c r="F5" s="6">
        <f>IF(Reunion5[[#This Row],[ESTADO]]="HECHO",Reunion5[[#This Row],[VALOR]]," ")</f>
        <v>0.1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2</v>
      </c>
      <c r="F6" s="6">
        <f>IF(Reunion5[[#This Row],[ESTADO]]="HECHO",Reunion5[[#This Row],[VALOR]]," ")</f>
        <v>0.2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2</v>
      </c>
      <c r="F7" s="6">
        <f>IF(Reunion5[[#This Row],[ESTADO]]="HECHO",Reunion5[[#This Row],[VALOR]]," ")</f>
        <v>0.15</v>
      </c>
    </row>
    <row r="8" spans="1:8" x14ac:dyDescent="0.2">
      <c r="B8" s="8"/>
      <c r="C8" s="9"/>
      <c r="D8" s="9"/>
      <c r="F8" s="7">
        <f>SUBTOTAL(109,Reunion5[PROGRESO])</f>
        <v>1</v>
      </c>
    </row>
    <row r="11" spans="1:8" x14ac:dyDescent="0.2">
      <c r="C11" s="10" t="s">
        <v>21</v>
      </c>
      <c r="D11" s="3">
        <f>COUNTIF(Reunion5[ESTADO],"HACER")</f>
        <v>0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COUNTIF(Reunion5[ESTADO],"HACIENDO")</f>
        <v>0</v>
      </c>
      <c r="F12" s="21">
        <v>1</v>
      </c>
      <c r="G12" s="21" t="s">
        <v>47</v>
      </c>
      <c r="H12" s="21" t="s">
        <v>48</v>
      </c>
    </row>
    <row r="13" spans="1:8" x14ac:dyDescent="0.2">
      <c r="C13" s="12" t="s">
        <v>24</v>
      </c>
      <c r="D13" s="3">
        <f>COUNTIF(Reunion5[ESTADO],"VERIFICAR")</f>
        <v>0</v>
      </c>
      <c r="F13" s="21">
        <v>2</v>
      </c>
      <c r="G13" s="20" t="s">
        <v>36</v>
      </c>
      <c r="H13" s="20" t="s">
        <v>38</v>
      </c>
    </row>
    <row r="14" spans="1:8" x14ac:dyDescent="0.2">
      <c r="C14" s="13" t="s">
        <v>23</v>
      </c>
      <c r="D14" s="3">
        <f>COUNTIF(Reunion5[ESTADO],"HECHO")</f>
        <v>6</v>
      </c>
      <c r="F14" s="21">
        <v>3</v>
      </c>
      <c r="G14" s="20" t="s">
        <v>37</v>
      </c>
      <c r="H14" s="20" t="s">
        <v>38</v>
      </c>
    </row>
    <row r="15" spans="1:8" x14ac:dyDescent="0.2">
      <c r="C15" s="24" t="s">
        <v>54</v>
      </c>
      <c r="D15" s="3">
        <f>COUNTIF(Reunion5[ESTADO],"POSPUESTO")</f>
        <v>0</v>
      </c>
      <c r="F15" s="21">
        <v>4</v>
      </c>
      <c r="G15" s="20" t="s">
        <v>39</v>
      </c>
      <c r="H15" s="20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118" priority="4" stopIfTrue="1">
      <formula>($E2="VERIFICAR")</formula>
    </cfRule>
    <cfRule type="expression" dxfId="117" priority="5" stopIfTrue="1">
      <formula>($E2="HECHO")</formula>
    </cfRule>
    <cfRule type="expression" dxfId="116" priority="6" stopIfTrue="1">
      <formula>($E2="HACIENDO")</formula>
    </cfRule>
    <cfRule type="expression" dxfId="115" priority="7" stopIfTrue="1">
      <formula>($E2="HACER")</formula>
    </cfRule>
  </conditionalFormatting>
  <conditionalFormatting sqref="F8">
    <cfRule type="cellIs" dxfId="114" priority="1" stopIfTrue="1" operator="greaterThan">
      <formula>0.67</formula>
    </cfRule>
    <cfRule type="cellIs" dxfId="113" priority="2" stopIfTrue="1" operator="between">
      <formula>0.34</formula>
      <formula>0.66</formula>
    </cfRule>
    <cfRule type="cellIs" dxfId="112" priority="3" stopIfTrue="1" operator="lessThan">
      <formula>0.33</formula>
    </cfRule>
  </conditionalFormatting>
  <dataValidations count="2">
    <dataValidation type="list" allowBlank="1" showInputMessage="1" showErrorMessage="1" sqref="E2:E7" xr:uid="{173F3A64-8499-FE46-8D27-CA94C26E5A89}">
      <formula1>"HACER, HACIENDO, HECHO, POSPUESTO, VERIFICAR"</formula1>
    </dataValidation>
    <dataValidation type="list" allowBlank="1" showInputMessage="1" showErrorMessage="1" sqref="D2:D7" xr:uid="{72532A5C-9CE8-FE40-826C-5A123CFDB9D6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DC1C-B48E-3D45-8831-0A62DF6933FD}">
  <dimension ref="A1:H17"/>
  <sheetViews>
    <sheetView zoomScale="110" zoomScaleNormal="110" workbookViewId="0">
      <selection activeCell="E6" sqref="E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IF(Reunion4[[#This Row],[ESTADO]]="HECHO",Reunion4[[#This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IF(Reunion4[[#This Row],[ESTADO]]="HECHO",Reunion4[[#This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2</v>
      </c>
      <c r="F4" s="6">
        <f>IF(Reunion4[[#This Row],[ESTADO]]="HECHO",Reunion4[[#This Row],[VALOR]]," ")</f>
        <v>0.4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1</v>
      </c>
      <c r="F5" s="6" t="str">
        <f>IF(Reunion4[[#This Row],[ESTADO]]="HECHO",Reunion4[[#This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1</v>
      </c>
      <c r="F6" s="6" t="str">
        <f>IF(Reunion4[[#This Row],[ESTADO]]="HECHO",Reunion4[[#This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3</v>
      </c>
      <c r="F7" s="6" t="str">
        <f>IF(Reunion4[[#This Row],[ESTADO]]="HECHO",Reunion4[[#This Row],[VALOR]]," ")</f>
        <v xml:space="preserve"> </v>
      </c>
    </row>
    <row r="8" spans="1:8" x14ac:dyDescent="0.2">
      <c r="B8" s="8"/>
      <c r="C8" s="9"/>
      <c r="D8" s="9"/>
      <c r="F8" s="7">
        <f>SUBTOTAL(109,Reunion4[PROGRESO])</f>
        <v>0.55000000000000004</v>
      </c>
    </row>
    <row r="11" spans="1:8" x14ac:dyDescent="0.2">
      <c r="C11" s="10" t="s">
        <v>21</v>
      </c>
      <c r="D11" s="3">
        <f>COUNTIF(Reunion4[ESTADO],"HACER")</f>
        <v>0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COUNTIF(Reunion4[ESTADO],"HACIENDO")</f>
        <v>2</v>
      </c>
      <c r="F12" s="21">
        <v>1</v>
      </c>
      <c r="G12" s="21" t="s">
        <v>47</v>
      </c>
      <c r="H12" s="21" t="s">
        <v>48</v>
      </c>
    </row>
    <row r="13" spans="1:8" x14ac:dyDescent="0.2">
      <c r="C13" s="12" t="s">
        <v>24</v>
      </c>
      <c r="D13" s="3">
        <f>COUNTIF(Reunion4[ESTADO],"VERIFICAR")</f>
        <v>1</v>
      </c>
      <c r="F13" s="21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COUNTIF(Reunion4[ESTADO],"HECHO")</f>
        <v>3</v>
      </c>
      <c r="F14" s="21">
        <v>3</v>
      </c>
      <c r="G14" s="2" t="s">
        <v>37</v>
      </c>
      <c r="H14" s="2" t="s">
        <v>38</v>
      </c>
    </row>
    <row r="15" spans="1:8" x14ac:dyDescent="0.2">
      <c r="C15" s="24" t="s">
        <v>54</v>
      </c>
      <c r="D15" s="3">
        <f>COUNTIF(Reunion4[ESTADO],"POSPUESTO")</f>
        <v>0</v>
      </c>
      <c r="F15" s="21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101" priority="4" stopIfTrue="1">
      <formula>($E2="VERIFICAR")</formula>
    </cfRule>
    <cfRule type="expression" dxfId="100" priority="5" stopIfTrue="1">
      <formula>($E2="HECHO")</formula>
    </cfRule>
    <cfRule type="expression" dxfId="99" priority="6" stopIfTrue="1">
      <formula>($E2="HACIENDO")</formula>
    </cfRule>
    <cfRule type="expression" dxfId="98" priority="7" stopIfTrue="1">
      <formula>($E2="HACER")</formula>
    </cfRule>
  </conditionalFormatting>
  <conditionalFormatting sqref="F8">
    <cfRule type="cellIs" dxfId="97" priority="1" stopIfTrue="1" operator="greaterThan">
      <formula>0.67</formula>
    </cfRule>
    <cfRule type="cellIs" dxfId="96" priority="2" stopIfTrue="1" operator="between">
      <formula>0.34</formula>
      <formula>0.66</formula>
    </cfRule>
    <cfRule type="cellIs" dxfId="95" priority="3" stopIfTrue="1" operator="lessThan">
      <formula>0.33</formula>
    </cfRule>
  </conditionalFormatting>
  <dataValidations count="2">
    <dataValidation type="list" allowBlank="1" showInputMessage="1" showErrorMessage="1" sqref="D2:D7" xr:uid="{84260B45-8E3A-2F4C-AA08-81743E5FB103}">
      <formula1>"ALEJANDRO GARCIA, BRANDON MEDINA, HELVER ROA , JOHAN MATOMA, PAULA VILLARREAL"</formula1>
    </dataValidation>
    <dataValidation type="list" allowBlank="1" showInputMessage="1" showErrorMessage="1" sqref="E2:E7" xr:uid="{B73ED223-9B85-AF47-B17F-B38AAC6FB6A9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2336-19D1-7A49-A729-A680FE050C77}">
  <dimension ref="A1:H17"/>
  <sheetViews>
    <sheetView zoomScale="110" zoomScaleNormal="110" workbookViewId="0">
      <selection activeCell="E7" sqref="E7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IF(Reunion3[[#This Row],[ESTADO]]="HECHO",Reunion3[[#This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IF(Reunion3[[#This Row],[ESTADO]]="HECHO",Reunion3[[#This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1</v>
      </c>
      <c r="F4" s="6" t="str">
        <f>IF(Reunion3[[#This Row],[ESTADO]]="HECHO",Reunion3[[#This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IF(Reunion3[[#This Row],[ESTADO]]="HECHO",Reunion3[[#This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IF(Reunion3[[#This Row],[ESTADO]]="HECHO",Reunion3[[#This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IF(Reunion3[[#This Row],[ESTADO]]="HECHO",Reunion3[[#This Row],[VALOR]]," ")</f>
        <v xml:space="preserve"> </v>
      </c>
    </row>
    <row r="8" spans="1:8" x14ac:dyDescent="0.2">
      <c r="B8" s="8"/>
      <c r="C8" s="9"/>
      <c r="D8" s="9"/>
      <c r="F8" s="7">
        <f>SUBTOTAL(109,Reunion3[PROGRESO])</f>
        <v>0.15000000000000002</v>
      </c>
    </row>
    <row r="11" spans="1:8" x14ac:dyDescent="0.2">
      <c r="C11" s="10" t="s">
        <v>21</v>
      </c>
      <c r="D11" s="3">
        <f>COUNTIF(Reunion3[ESTADO],"HACER")</f>
        <v>3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COUNTIF(Reunion3[ESTADO],"HACIENDO")</f>
        <v>1</v>
      </c>
      <c r="F12" s="21">
        <v>1</v>
      </c>
      <c r="G12" s="21" t="s">
        <v>47</v>
      </c>
      <c r="H12" s="21" t="s">
        <v>48</v>
      </c>
    </row>
    <row r="13" spans="1:8" x14ac:dyDescent="0.2">
      <c r="C13" s="12" t="s">
        <v>24</v>
      </c>
      <c r="D13" s="3">
        <f>COUNTIF(Reunion3[ESTADO],"VERIFICAR")</f>
        <v>0</v>
      </c>
      <c r="F13" s="21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COUNTIF(Reunion3[ESTADO],"HECHO")</f>
        <v>2</v>
      </c>
      <c r="F14" s="21">
        <v>3</v>
      </c>
      <c r="G14" s="2" t="s">
        <v>37</v>
      </c>
      <c r="H14" s="2" t="s">
        <v>38</v>
      </c>
    </row>
    <row r="15" spans="1:8" x14ac:dyDescent="0.2">
      <c r="C15" s="24" t="s">
        <v>54</v>
      </c>
      <c r="D15" s="3">
        <f>COUNTIF(Reunion3[ESTADO],"POSPUESTO")</f>
        <v>0</v>
      </c>
      <c r="F15" s="21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84" priority="4" stopIfTrue="1">
      <formula>($E2="VERIFICAR")</formula>
    </cfRule>
    <cfRule type="expression" dxfId="83" priority="5" stopIfTrue="1">
      <formula>($E2="HECHO")</formula>
    </cfRule>
    <cfRule type="expression" dxfId="82" priority="6" stopIfTrue="1">
      <formula>($E2="HACIENDO")</formula>
    </cfRule>
    <cfRule type="expression" dxfId="81" priority="7" stopIfTrue="1">
      <formula>($E2="HACER")</formula>
    </cfRule>
  </conditionalFormatting>
  <conditionalFormatting sqref="F8">
    <cfRule type="cellIs" dxfId="80" priority="1" stopIfTrue="1" operator="greaterThan">
      <formula>0.67</formula>
    </cfRule>
    <cfRule type="cellIs" dxfId="79" priority="2" stopIfTrue="1" operator="between">
      <formula>0.34</formula>
      <formula>0.66</formula>
    </cfRule>
    <cfRule type="cellIs" dxfId="78" priority="3" stopIfTrue="1" operator="lessThan">
      <formula>0.33</formula>
    </cfRule>
  </conditionalFormatting>
  <dataValidations count="2">
    <dataValidation type="list" allowBlank="1" showInputMessage="1" showErrorMessage="1" sqref="E2:E7" xr:uid="{BDF37FF0-D80D-9745-8E13-7828AD712828}">
      <formula1>"HACER, HACIENDO, HECHO, POSPUESTO, VERIFICAR"</formula1>
    </dataValidation>
    <dataValidation type="list" allowBlank="1" showInputMessage="1" showErrorMessage="1" sqref="D2:D7" xr:uid="{BCA0D857-6F06-5F4B-902E-679BAAC0A35F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8102-9501-E841-A6C2-864B0ECAAC64}">
  <dimension ref="A1:H17"/>
  <sheetViews>
    <sheetView zoomScale="110" zoomScaleNormal="110" workbookViewId="0">
      <selection activeCell="E7" sqref="E2:E7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IF(Reunion2[[#This Row],[ESTADO]]="HECHO",Reunion2[[#This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IF(Reunion2[[#This Row],[ESTADO]]="HECHO",Reunion2[[#This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IF(Reunion2[[#This Row],[ESTADO]]="HECHO",Reunion2[[#This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IF(Reunion2[[#This Row],[ESTADO]]="HECHO",Reunion2[[#This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IF(Reunion2[[#This Row],[ESTADO]]="HECHO",Reunion2[[#This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IF(Reunion2[[#This Row],[ESTADO]]="HECHO",Reunion2[[#This Row],[VALOR]]," ")</f>
        <v xml:space="preserve"> </v>
      </c>
    </row>
    <row r="8" spans="1:8" x14ac:dyDescent="0.2">
      <c r="B8" s="8"/>
      <c r="C8" s="9"/>
      <c r="D8" s="9"/>
      <c r="F8" s="7">
        <f>SUBTOTAL(109,Reunion2[PROGRESO])</f>
        <v>0.1</v>
      </c>
    </row>
    <row r="11" spans="1:8" x14ac:dyDescent="0.2">
      <c r="C11" s="10" t="s">
        <v>21</v>
      </c>
      <c r="D11" s="3">
        <f>COUNTIF(Reunion2[ESTADO],"HACER")</f>
        <v>5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COUNTIF(Reunion2[ESTADO],"HACIENDO")</f>
        <v>0</v>
      </c>
      <c r="F12" s="21">
        <v>1</v>
      </c>
      <c r="G12" s="21" t="s">
        <v>47</v>
      </c>
      <c r="H12" s="21" t="s">
        <v>48</v>
      </c>
    </row>
    <row r="13" spans="1:8" x14ac:dyDescent="0.2">
      <c r="C13" s="12" t="s">
        <v>24</v>
      </c>
      <c r="D13" s="3">
        <f>COUNTIF(Reunion2[ESTADO],"VERIFICAR")</f>
        <v>0</v>
      </c>
      <c r="F13" s="21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COUNTIF(Reunion2[ESTADO],"HECHO")</f>
        <v>1</v>
      </c>
      <c r="F14" s="21">
        <v>3</v>
      </c>
      <c r="G14" s="2" t="s">
        <v>37</v>
      </c>
      <c r="H14" s="2" t="s">
        <v>38</v>
      </c>
    </row>
    <row r="15" spans="1:8" x14ac:dyDescent="0.2">
      <c r="C15" s="24" t="s">
        <v>54</v>
      </c>
      <c r="D15" s="3">
        <f>COUNTIF(Reunion2[ESTADO],"POSPUESTO")</f>
        <v>0</v>
      </c>
      <c r="F15" s="21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67" priority="4" stopIfTrue="1">
      <formula>($E2="VERIFICAR")</formula>
    </cfRule>
    <cfRule type="expression" dxfId="66" priority="5" stopIfTrue="1">
      <formula>($E2="HECHO")</formula>
    </cfRule>
    <cfRule type="expression" dxfId="65" priority="6" stopIfTrue="1">
      <formula>($E2="HACIENDO")</formula>
    </cfRule>
    <cfRule type="expression" dxfId="64" priority="7" stopIfTrue="1">
      <formula>($E2="HACER")</formula>
    </cfRule>
  </conditionalFormatting>
  <conditionalFormatting sqref="F8">
    <cfRule type="cellIs" dxfId="63" priority="1" stopIfTrue="1" operator="greaterThan">
      <formula>0.67</formula>
    </cfRule>
    <cfRule type="cellIs" dxfId="62" priority="2" stopIfTrue="1" operator="between">
      <formula>0.34</formula>
      <formula>0.66</formula>
    </cfRule>
    <cfRule type="cellIs" dxfId="61" priority="3" stopIfTrue="1" operator="lessThan">
      <formula>0.33</formula>
    </cfRule>
  </conditionalFormatting>
  <dataValidations count="2">
    <dataValidation type="list" allowBlank="1" showInputMessage="1" showErrorMessage="1" sqref="D2:D7" xr:uid="{79AA00C3-40E6-3E45-92B6-8A367E279B74}">
      <formula1>"ALEJANDRO GARCIA, BRANDON MEDINA, HELVER ROA , JOHAN MATOMA, PAULA VILLARREAL"</formula1>
    </dataValidation>
    <dataValidation type="list" allowBlank="1" showInputMessage="1" showErrorMessage="1" sqref="E2:E7" xr:uid="{2DBA36AE-7F85-6F4F-89E0-108C93C10193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BE19-1B7C-E447-8CE1-7FE68E40E356}">
  <dimension ref="A1:H17"/>
  <sheetViews>
    <sheetView zoomScale="110" zoomScaleNormal="110" workbookViewId="0">
      <selection activeCell="E7" sqref="E7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IF(Reunion1[[#This Row],[ESTADO]]="HECHO",Reunion1[[#This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IF(Reunion1[[#This Row],[ESTADO]]="HECHO",Reunion1[[#This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IF(Reunion1[[#This Row],[ESTADO]]="HECHO",Reunion1[[#This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IF(Reunion1[[#This Row],[ESTADO]]="HECHO",Reunion1[[#This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IF(Reunion1[[#This Row],[ESTADO]]="HECHO",Reunion1[[#This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IF(Reunion1[[#This Row],[ESTADO]]="HECHO",Reunion1[[#This Row],[VALOR]]," ")</f>
        <v xml:space="preserve"> </v>
      </c>
    </row>
    <row r="8" spans="1:8" x14ac:dyDescent="0.2">
      <c r="B8" s="8"/>
      <c r="C8" s="9"/>
      <c r="D8" s="9"/>
      <c r="F8" s="7">
        <f>SUBTOTAL(109,Reunion1[PROGRESO])</f>
        <v>0.1</v>
      </c>
    </row>
    <row r="11" spans="1:8" x14ac:dyDescent="0.2">
      <c r="C11" s="10" t="s">
        <v>21</v>
      </c>
      <c r="D11" s="3">
        <f>COUNTIF(Reunion1[ESTADO],"HACER")</f>
        <v>5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COUNTIF(Reunion1[ESTADO],"HACIENDO")</f>
        <v>0</v>
      </c>
      <c r="F12" s="21">
        <v>1</v>
      </c>
      <c r="G12" s="21" t="s">
        <v>47</v>
      </c>
      <c r="H12" s="21" t="s">
        <v>48</v>
      </c>
    </row>
    <row r="13" spans="1:8" x14ac:dyDescent="0.2">
      <c r="C13" s="12" t="s">
        <v>24</v>
      </c>
      <c r="D13" s="3">
        <f>COUNTIF(Reunion1[ESTADO],"VERIFICAR")</f>
        <v>0</v>
      </c>
      <c r="F13" s="21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COUNTIF(Reunion1[ESTADO],"HECHO")</f>
        <v>1</v>
      </c>
      <c r="F14" s="21">
        <v>3</v>
      </c>
      <c r="G14" s="2" t="s">
        <v>37</v>
      </c>
      <c r="H14" s="2" t="s">
        <v>38</v>
      </c>
    </row>
    <row r="15" spans="1:8" x14ac:dyDescent="0.2">
      <c r="C15" s="24" t="s">
        <v>54</v>
      </c>
      <c r="D15" s="3">
        <f>COUNTIF(Reunion1[ESTADO],"POSPUESTO")</f>
        <v>0</v>
      </c>
      <c r="F15" s="21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50" priority="4" stopIfTrue="1">
      <formula>($E2="VERIFICAR")</formula>
    </cfRule>
    <cfRule type="expression" dxfId="49" priority="5" stopIfTrue="1">
      <formula>($E2="HECHO")</formula>
    </cfRule>
    <cfRule type="expression" dxfId="48" priority="6" stopIfTrue="1">
      <formula>($E2="HACIENDO")</formula>
    </cfRule>
    <cfRule type="expression" dxfId="47" priority="7" stopIfTrue="1">
      <formula>($E2="HACER")</formula>
    </cfRule>
  </conditionalFormatting>
  <conditionalFormatting sqref="F8">
    <cfRule type="cellIs" dxfId="46" priority="1" stopIfTrue="1" operator="greaterThan">
      <formula>0.67</formula>
    </cfRule>
    <cfRule type="cellIs" dxfId="45" priority="2" stopIfTrue="1" operator="between">
      <formula>0.34</formula>
      <formula>0.66</formula>
    </cfRule>
    <cfRule type="cellIs" dxfId="44" priority="3" stopIfTrue="1" operator="lessThan">
      <formula>0.33</formula>
    </cfRule>
  </conditionalFormatting>
  <dataValidations count="2">
    <dataValidation type="list" allowBlank="1" showInputMessage="1" showErrorMessage="1" sqref="E2:E7" xr:uid="{4A04957C-324B-DB45-85A3-FF861B8AD7A4}">
      <formula1>"HACER, HACIENDO, HECHO, POSPUESTO, VERIFICAR"</formula1>
    </dataValidation>
    <dataValidation type="list" allowBlank="1" showInputMessage="1" showErrorMessage="1" sqref="D2:D7" xr:uid="{91C4C282-AB21-F444-BCB2-88768A8413D7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D686-6E10-C14E-8CCB-E532B3077046}">
  <dimension ref="A1:H15"/>
  <sheetViews>
    <sheetView zoomScale="110" zoomScaleNormal="110" workbookViewId="0">
      <selection activeCell="E3" sqref="E2:E7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5"/>
      <c r="E2" s="5" t="s">
        <v>0</v>
      </c>
      <c r="F2" s="6" t="str">
        <f>IF(Distribucion[[#This Row],[ESTADO]]="HECHO",Distribucion[[#This Row],[VALOR]]," ")</f>
        <v xml:space="preserve"> 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IF(Distribucion[[#This Row],[ESTADO]]="HECHO",Distribucion[[#This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IF(Distribucion[[#This Row],[ESTADO]]="HECHO",Distribucion[[#This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IF(Distribucion[[#This Row],[ESTADO]]="HECHO",Distribucion[[#This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IF(Distribucion[[#This Row],[ESTADO]]="HECHO",Distribucion[[#This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IF(Distribucion[[#This Row],[ESTADO]]="HECHO",Distribucion[[#This Row],[VALOR]]," ")</f>
        <v xml:space="preserve"> </v>
      </c>
    </row>
    <row r="8" spans="1:8" x14ac:dyDescent="0.2">
      <c r="B8" s="8"/>
      <c r="C8" s="9"/>
      <c r="D8" s="9"/>
      <c r="F8" s="7">
        <f>SUBTOTAL(109,Distribucion[PROGRESO])</f>
        <v>0</v>
      </c>
    </row>
    <row r="11" spans="1:8" x14ac:dyDescent="0.2">
      <c r="C11" s="10" t="s">
        <v>21</v>
      </c>
      <c r="D11" s="3">
        <f>COUNTIF(Distribucion[ESTADO],"HACER")</f>
        <v>6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COUNTIF(Distribucion[ESTADO],"HACIENDO")</f>
        <v>0</v>
      </c>
      <c r="F12" s="21">
        <v>1</v>
      </c>
      <c r="G12" s="21" t="s">
        <v>47</v>
      </c>
      <c r="H12" s="21" t="s">
        <v>48</v>
      </c>
    </row>
    <row r="13" spans="1:8" x14ac:dyDescent="0.2">
      <c r="C13" s="12" t="s">
        <v>24</v>
      </c>
      <c r="D13" s="3">
        <f>COUNTIF(Distribucion[ESTADO],"VERIFICAR")</f>
        <v>0</v>
      </c>
      <c r="F13" s="21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COUNTIF(Distribucion[ESTADO],"HECHO")</f>
        <v>0</v>
      </c>
      <c r="F14" s="21">
        <v>3</v>
      </c>
      <c r="G14" s="2" t="s">
        <v>37</v>
      </c>
      <c r="H14" s="2" t="s">
        <v>38</v>
      </c>
    </row>
    <row r="15" spans="1:8" x14ac:dyDescent="0.2">
      <c r="C15" s="24" t="s">
        <v>54</v>
      </c>
      <c r="D15" s="3">
        <f>COUNTIF(Distribucion[ESTADO],"POSPUESTO")</f>
        <v>0</v>
      </c>
      <c r="F15" s="21">
        <v>4</v>
      </c>
      <c r="G15" s="2" t="s">
        <v>39</v>
      </c>
      <c r="H15" s="2" t="s">
        <v>38</v>
      </c>
    </row>
  </sheetData>
  <conditionalFormatting sqref="E2:E7">
    <cfRule type="expression" dxfId="33" priority="4" stopIfTrue="1">
      <formula>($E2="VERIFICAR")</formula>
    </cfRule>
    <cfRule type="expression" dxfId="32" priority="5" stopIfTrue="1">
      <formula>($E2="HECHO")</formula>
    </cfRule>
    <cfRule type="expression" dxfId="31" priority="6" stopIfTrue="1">
      <formula>($E2="HACIENDO")</formula>
    </cfRule>
    <cfRule type="expression" dxfId="30" priority="7" stopIfTrue="1">
      <formula>($E2="HACER")</formula>
    </cfRule>
  </conditionalFormatting>
  <conditionalFormatting sqref="F8">
    <cfRule type="cellIs" dxfId="29" priority="1" stopIfTrue="1" operator="greaterThan">
      <formula>0.67</formula>
    </cfRule>
    <cfRule type="cellIs" dxfId="28" priority="2" stopIfTrue="1" operator="between">
      <formula>0.34</formula>
      <formula>0.66</formula>
    </cfRule>
    <cfRule type="cellIs" dxfId="27" priority="3" stopIfTrue="1" operator="lessThan">
      <formula>0.33</formula>
    </cfRule>
  </conditionalFormatting>
  <dataValidations count="2">
    <dataValidation type="list" allowBlank="1" showInputMessage="1" showErrorMessage="1" sqref="D2:D7" xr:uid="{47C1E7D4-4320-324B-980D-0EFEA636A5C0}">
      <formula1>"ALEJANDRO GARCIA, BRANDON MEDINA, HELVER ROA , JOHAN MATOMA, PAULA VILLARREAL"</formula1>
    </dataValidation>
    <dataValidation type="list" allowBlank="1" showInputMessage="1" showErrorMessage="1" sqref="E2:E7" xr:uid="{4F90FE47-B0C7-BD4D-8030-1D92CAC580FC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C46D-31D7-9346-BF0C-A8183120C5EB}">
  <dimension ref="A1:H19"/>
  <sheetViews>
    <sheetView zoomScale="110" zoomScaleNormal="110" workbookViewId="0">
      <selection activeCell="E2" sqref="E2:E7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/>
      <c r="F2" s="6" t="str">
        <f>IF(Planeacion[[#This Row],[ESTADO]]="HECHO",Planeacion[[#This Row],[VALOR]]," ")</f>
        <v xml:space="preserve"> </v>
      </c>
    </row>
    <row r="3" spans="1:8" x14ac:dyDescent="0.2">
      <c r="A3" s="5">
        <v>2</v>
      </c>
      <c r="B3" s="6">
        <v>0.05</v>
      </c>
      <c r="C3" s="4" t="s">
        <v>6</v>
      </c>
      <c r="D3" s="4"/>
      <c r="E3" s="5"/>
      <c r="F3" s="6" t="str">
        <f>IF(Planeacion[[#This Row],[ESTADO]]="HECHO",Planeacion[[#This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4"/>
      <c r="E4" s="5"/>
      <c r="F4" s="6" t="str">
        <f>IF(Planeacion[[#This Row],[ESTADO]]="HECHO",Planeacion[[#This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4"/>
      <c r="E5" s="5"/>
      <c r="F5" s="6" t="str">
        <f>IF(Planeacion[[#This Row],[ESTADO]]="HECHO",Planeacion[[#This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4"/>
      <c r="E6" s="5"/>
      <c r="F6" s="6" t="str">
        <f>IF(Planeacion[[#This Row],[ESTADO]]="HECHO",Planeacion[[#This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4"/>
      <c r="E7" s="5"/>
      <c r="F7" s="6" t="str">
        <f>IF(Planeacion[[#This Row],[ESTADO]]="HECHO",Planeacion[[#This Row],[VALOR]]," ")</f>
        <v xml:space="preserve"> </v>
      </c>
    </row>
    <row r="8" spans="1:8" x14ac:dyDescent="0.2">
      <c r="B8" s="8"/>
      <c r="C8" s="9"/>
      <c r="D8" s="9"/>
      <c r="F8" s="7">
        <f>SUBTOTAL(109,Planeacion[PROGRESO])</f>
        <v>0</v>
      </c>
    </row>
    <row r="11" spans="1:8" x14ac:dyDescent="0.2">
      <c r="C11" s="10" t="s">
        <v>21</v>
      </c>
      <c r="D11" s="3">
        <f>COUNTIF(Planeacion[ESTADO],"HACER")</f>
        <v>0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COUNTIF(Planeacion[ESTADO],"HACIENDO")</f>
        <v>0</v>
      </c>
      <c r="F12" s="21">
        <v>1</v>
      </c>
      <c r="G12" s="21" t="s">
        <v>47</v>
      </c>
      <c r="H12" s="21" t="s">
        <v>48</v>
      </c>
    </row>
    <row r="13" spans="1:8" x14ac:dyDescent="0.2">
      <c r="C13" s="12" t="s">
        <v>24</v>
      </c>
      <c r="D13" s="3">
        <f>COUNTIF(Planeacion[ESTADO],"VERIFICAR")</f>
        <v>0</v>
      </c>
      <c r="F13" s="21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COUNTIF(Planeacion[ESTADO],"HECHO")</f>
        <v>0</v>
      </c>
      <c r="F14" s="21">
        <v>3</v>
      </c>
      <c r="G14" s="2" t="s">
        <v>37</v>
      </c>
      <c r="H14" s="2" t="s">
        <v>38</v>
      </c>
    </row>
    <row r="15" spans="1:8" x14ac:dyDescent="0.2">
      <c r="C15" s="24" t="s">
        <v>54</v>
      </c>
      <c r="D15" s="3">
        <f>COUNTIF(Planeacion[ESTADO],"POSPUESTO")</f>
        <v>0</v>
      </c>
      <c r="F15" s="21">
        <v>4</v>
      </c>
      <c r="G15" s="2" t="s">
        <v>39</v>
      </c>
      <c r="H15" s="2" t="s">
        <v>38</v>
      </c>
    </row>
    <row r="19" spans="7:8" x14ac:dyDescent="0.2">
      <c r="G19" s="18"/>
      <c r="H19" s="18"/>
    </row>
  </sheetData>
  <conditionalFormatting sqref="E2:E7">
    <cfRule type="expression" dxfId="16" priority="7" stopIfTrue="1">
      <formula>($E2="VERIFICAR")</formula>
    </cfRule>
    <cfRule type="expression" dxfId="15" priority="10" stopIfTrue="1">
      <formula>($E2="HECHO")</formula>
    </cfRule>
    <cfRule type="expression" dxfId="14" priority="11" stopIfTrue="1">
      <formula>($E2="HACIENDO")</formula>
    </cfRule>
    <cfRule type="expression" dxfId="13" priority="12" stopIfTrue="1">
      <formula>($E2="HACER")</formula>
    </cfRule>
  </conditionalFormatting>
  <conditionalFormatting sqref="F8">
    <cfRule type="cellIs" dxfId="12" priority="1" stopIfTrue="1" operator="greaterThan">
      <formula>0.67</formula>
    </cfRule>
    <cfRule type="cellIs" dxfId="11" priority="2" stopIfTrue="1" operator="between">
      <formula>0.34</formula>
      <formula>0.66</formula>
    </cfRule>
    <cfRule type="cellIs" dxfId="10" priority="3" stopIfTrue="1" operator="lessThan">
      <formula>0.33</formula>
    </cfRule>
  </conditionalFormatting>
  <dataValidations count="2">
    <dataValidation type="list" allowBlank="1" showInputMessage="1" showErrorMessage="1" sqref="E2:E7" xr:uid="{A3DCC8F9-4E73-E547-BE62-55E768E9A341}">
      <formula1>"HACER, HACIENDO, HECHO, POSPUESTO, VERIFICAR"</formula1>
    </dataValidation>
    <dataValidation type="list" allowBlank="1" showInputMessage="1" showErrorMessage="1" sqref="D2:D7" xr:uid="{865663F2-E980-3141-BCFB-41152B4A8D53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INFORME SPRINT</vt:lpstr>
      <vt:lpstr>REUNION 28-08-2022</vt:lpstr>
      <vt:lpstr>REUNION 27-08-2022</vt:lpstr>
      <vt:lpstr>REUNION 25-08-2022</vt:lpstr>
      <vt:lpstr>REUNION 24-08-2022</vt:lpstr>
      <vt:lpstr>REUNION 23-08-2022</vt:lpstr>
      <vt:lpstr>DISTRIBUCION 21-08-2022</vt:lpstr>
      <vt:lpstr>PLANEACION 21-08-2022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2022-08-20T12:31:52Z</dcterms:created>
  <dcterms:modified xsi:type="dcterms:W3CDTF">2022-09-01T17:32:14Z</dcterms:modified>
</cp:coreProperties>
</file>