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ANDON\ACADEMICO\MISION TIC\CICLO 3\DESARROLLO DE SOFTWARE\MINTIC-84-02\SPRINT4\"/>
    </mc:Choice>
  </mc:AlternateContent>
  <bookViews>
    <workbookView xWindow="0" yWindow="465" windowWidth="25605" windowHeight="14175"/>
  </bookViews>
  <sheets>
    <sheet name="INFORME SPRINT" sheetId="12" r:id="rId1"/>
    <sheet name="SEGUIMIENTO 01-10-2022" sheetId="23" r:id="rId2"/>
    <sheet name="SEGUIMIENTO 30-09-2022" sheetId="22" r:id="rId3"/>
    <sheet name="SEGUIMIENTO 26-09-2022" sheetId="21" r:id="rId4"/>
    <sheet name="SEGUIMIENTO 25-09-2022" sheetId="20" r:id="rId5"/>
    <sheet name="SEGUIMIENTO 21-09-2022" sheetId="19" r:id="rId6"/>
    <sheet name="SEGUIMIENTO 20-09-2022" sheetId="18" r:id="rId7"/>
    <sheet name="TUTORIA 15-09-2022" sheetId="17" r:id="rId8"/>
    <sheet name="DISTRIBUCION 05-09-2022" sheetId="1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3" l="1"/>
  <c r="D14" i="23"/>
  <c r="D13" i="23"/>
  <c r="D12" i="23"/>
  <c r="D11" i="23"/>
  <c r="F8" i="23"/>
  <c r="F7" i="23"/>
  <c r="F6" i="23"/>
  <c r="F5" i="23"/>
  <c r="F4" i="23"/>
  <c r="F3" i="23"/>
  <c r="F2" i="23"/>
  <c r="F9" i="23" s="1"/>
  <c r="D15" i="22"/>
  <c r="D14" i="22"/>
  <c r="D13" i="22"/>
  <c r="D12" i="22"/>
  <c r="D11" i="22"/>
  <c r="F8" i="22"/>
  <c r="F7" i="22"/>
  <c r="F6" i="22"/>
  <c r="F5" i="22"/>
  <c r="F9" i="22" s="1"/>
  <c r="F4" i="22"/>
  <c r="F3" i="22"/>
  <c r="F2" i="22"/>
  <c r="D15" i="21" l="1"/>
  <c r="D14" i="21"/>
  <c r="D13" i="21"/>
  <c r="D12" i="21"/>
  <c r="D11" i="21"/>
  <c r="F8" i="21"/>
  <c r="F7" i="21"/>
  <c r="F6" i="21"/>
  <c r="F5" i="21"/>
  <c r="F4" i="21"/>
  <c r="F3" i="21"/>
  <c r="F2" i="21"/>
  <c r="F9" i="21" s="1"/>
  <c r="D15" i="20" l="1"/>
  <c r="D14" i="20"/>
  <c r="D13" i="20"/>
  <c r="D12" i="20"/>
  <c r="D11" i="20"/>
  <c r="F9" i="20"/>
  <c r="F8" i="20"/>
  <c r="F7" i="20"/>
  <c r="F6" i="20"/>
  <c r="F5" i="20"/>
  <c r="F4" i="20"/>
  <c r="F3" i="20"/>
  <c r="F2" i="20"/>
  <c r="D15" i="19" l="1"/>
  <c r="D14" i="19"/>
  <c r="D13" i="19"/>
  <c r="D12" i="19"/>
  <c r="D11" i="19"/>
  <c r="F8" i="19"/>
  <c r="F7" i="19"/>
  <c r="F6" i="19"/>
  <c r="F5" i="19"/>
  <c r="F4" i="19"/>
  <c r="F3" i="19"/>
  <c r="F2" i="19"/>
  <c r="F9" i="19" s="1"/>
  <c r="D15" i="18"/>
  <c r="D14" i="18"/>
  <c r="D13" i="18"/>
  <c r="D12" i="18"/>
  <c r="D11" i="18"/>
  <c r="F8" i="18"/>
  <c r="F7" i="18"/>
  <c r="F6" i="18"/>
  <c r="F5" i="18"/>
  <c r="F4" i="18"/>
  <c r="F3" i="18"/>
  <c r="F2" i="18"/>
  <c r="F9" i="18" s="1"/>
  <c r="D15" i="17" l="1"/>
  <c r="D14" i="17"/>
  <c r="D13" i="17"/>
  <c r="D12" i="17"/>
  <c r="D11" i="17"/>
  <c r="F8" i="17"/>
  <c r="F7" i="17"/>
  <c r="F6" i="17"/>
  <c r="F5" i="17"/>
  <c r="F4" i="17"/>
  <c r="F3" i="17"/>
  <c r="F2" i="17"/>
  <c r="F9" i="17" l="1"/>
  <c r="F8" i="16"/>
  <c r="F7" i="16" l="1"/>
  <c r="D15" i="16" l="1"/>
  <c r="D14" i="16" l="1"/>
  <c r="D13" i="16"/>
  <c r="D12" i="16"/>
  <c r="D11" i="16"/>
  <c r="F6" i="16"/>
  <c r="F5" i="16"/>
  <c r="F4" i="16"/>
  <c r="F3" i="16"/>
  <c r="F2" i="16"/>
  <c r="F9" i="16" l="1"/>
</calcChain>
</file>

<file path=xl/sharedStrings.xml><?xml version="1.0" encoding="utf-8"?>
<sst xmlns="http://schemas.openxmlformats.org/spreadsheetml/2006/main" count="360" uniqueCount="56">
  <si>
    <t>ID</t>
  </si>
  <si>
    <t>ARTEFACTO-DOCUMENTO</t>
  </si>
  <si>
    <t>TUTOR:</t>
  </si>
  <si>
    <t>FECHA REUNION:</t>
  </si>
  <si>
    <t>MEET:</t>
  </si>
  <si>
    <t>TRELLO - GIRA - BETRIX</t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</si>
  <si>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</si>
  <si>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</si>
  <si>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</si>
  <si>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</si>
  <si>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</si>
  <si>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</si>
  <si>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</si>
  <si>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</si>
  <si>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</si>
  <si>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</si>
  <si>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</si>
  <si>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</si>
  <si>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</si>
  <si>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HORARIO</t>
  </si>
  <si>
    <t>DIA</t>
  </si>
  <si>
    <t>MARTES</t>
  </si>
  <si>
    <t>MIERCOLES</t>
  </si>
  <si>
    <t>7:30 AM - 8:00 AM</t>
  </si>
  <si>
    <t>JUEVES (TUTORIA)</t>
  </si>
  <si>
    <t>HERRAMIENTA UTILIZADA</t>
  </si>
  <si>
    <t>https://teams.microsoft.com/dl/launcher/launcher.html?url=%2F_%23%2Fl%2Fmeetup-join%2F19%3Ameeting_YmM4ZjNhZTYtZDRkOS00ODAxLWI5MWYtOTBjMWQ3N2M4ODQw%40thread.v2%2F0%3Fcontext%3D%257b%2522Tid%2522%253a%2522140443af-8e79-4fce-b3ed-de001312984f%2522%252c%2522Oid%2522%253a%25221b98ab8b-2025-4b04-a830-5f58c71afb67%2522%257d%26anon%3Dtrue&amp;type=meetup-join&amp;deeplinkId=d0187650-7a8e-4026-804e-b66b2ce79047&amp;directDl=true&amp;msLaunch=true&amp;enableMobilePage=true&amp;suppressPrompt=true</t>
  </si>
  <si>
    <t>Edwin Giraldo Nieto</t>
  </si>
  <si>
    <t>DOMINGO</t>
  </si>
  <si>
    <t>8:00 PM - 8:30 PM</t>
  </si>
  <si>
    <t>BRANDON MEDINA</t>
  </si>
  <si>
    <t>JOHAN MATOMA</t>
  </si>
  <si>
    <t xml:space="preserve">HELVER ROA </t>
  </si>
  <si>
    <t>ACTIVIDADES POSPUESTAS</t>
  </si>
  <si>
    <t>FECHA</t>
  </si>
  <si>
    <t>PLANEACION Y DISTRIBUCION</t>
  </si>
  <si>
    <t>Desarrollo Modulo Remision (Insetar-Editar-Eliminar-Consultar-Listar)</t>
  </si>
  <si>
    <t>Desarrollo Modulo Proveedor (Insetar-Editar-Eliminar-Consultar-Listar)</t>
  </si>
  <si>
    <t>Desarrollo Modulo Llantas (Insetar-Editar-Eliminar-Consultar-Listar)</t>
  </si>
  <si>
    <t>Desarrollo Modulo Orden de Trabajo (Insetar-Editar-Eliminar-Consultar-Listar)</t>
  </si>
  <si>
    <t>Desarrollo Modulo Conductor (Insetar-Editar-Eliminar-Consultar-Listar)</t>
  </si>
  <si>
    <t>Desarrollo Modulo Prestador (Insetar-Editar-Eliminar-Consultar-Listar)</t>
  </si>
  <si>
    <t>Desarrollo Modulo Equipo (Insetar-Editar-Eliminar-Consultar-Listar)</t>
  </si>
  <si>
    <t>HELVER ROA</t>
  </si>
  <si>
    <t>HACER</t>
  </si>
  <si>
    <t>TUTORIA</t>
  </si>
  <si>
    <t>SEGUIMIENTO 1</t>
  </si>
  <si>
    <t>HACIENDO</t>
  </si>
  <si>
    <t>SEGUIMIENTO 2</t>
  </si>
  <si>
    <t>SEGUIMIENTO 3</t>
  </si>
  <si>
    <t>SEGUIMIENTO 4</t>
  </si>
  <si>
    <t>SEGUIMIENTO 5</t>
  </si>
  <si>
    <t>HECHO</t>
  </si>
  <si>
    <t>SEGUIMIENTO 6</t>
  </si>
  <si>
    <t>PROYECTO CON CRUD DE PROVEEDORES FUNCIONAL</t>
  </si>
  <si>
    <t>VISUAL STUDIO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</si>
</sst>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3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9" borderId="1" xfId="0" applyFont="1" applyFill="1" applyBorder="1"/>
    <xf numFmtId="0" fontId="0" fillId="7" borderId="21" xfId="0" applyFill="1" applyBorder="1" applyAlignment="1">
      <alignment horizontal="center" vertical="center" wrapText="1"/>
    </xf>
    <xf numFmtId="9" fontId="0" fillId="0" borderId="0" xfId="1" applyFont="1"/>
    <xf numFmtId="9" fontId="0" fillId="0" borderId="0" xfId="1" applyNumberFormat="1" applyFont="1"/>
    <xf numFmtId="0" fontId="6" fillId="0" borderId="1" xfId="0" applyFont="1" applyFill="1" applyBorder="1" applyAlignment="1">
      <alignment vertical="distributed"/>
    </xf>
    <xf numFmtId="9" fontId="7" fillId="0" borderId="29" xfId="1" applyFont="1" applyBorder="1"/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48"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35718</xdr:colOff>
      <xdr:row>2</xdr:row>
      <xdr:rowOff>35597</xdr:rowOff>
    </xdr:from>
    <xdr:to>
      <xdr:col>4</xdr:col>
      <xdr:colOff>2706643</xdr:colOff>
      <xdr:row>6</xdr:row>
      <xdr:rowOff>11905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5468" y="821410"/>
          <a:ext cx="2670925" cy="1500308"/>
        </a:xfrm>
        <a:prstGeom prst="rect">
          <a:avLst/>
        </a:prstGeom>
      </xdr:spPr>
    </xdr:pic>
    <xdr:clientData/>
  </xdr:twoCellAnchor>
  <xdr:twoCellAnchor editAs="oneCell">
    <xdr:from>
      <xdr:col>4</xdr:col>
      <xdr:colOff>18292</xdr:colOff>
      <xdr:row>7</xdr:row>
      <xdr:rowOff>345281</xdr:rowOff>
    </xdr:from>
    <xdr:to>
      <xdr:col>4</xdr:col>
      <xdr:colOff>2707771</xdr:colOff>
      <xdr:row>11</xdr:row>
      <xdr:rowOff>333375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042" y="3036094"/>
          <a:ext cx="2689479" cy="1512094"/>
        </a:xfrm>
        <a:prstGeom prst="rect">
          <a:avLst/>
        </a:prstGeom>
      </xdr:spPr>
    </xdr:pic>
    <xdr:clientData/>
  </xdr:twoCellAnchor>
  <xdr:twoCellAnchor editAs="oneCell">
    <xdr:from>
      <xdr:col>4</xdr:col>
      <xdr:colOff>46015</xdr:colOff>
      <xdr:row>13</xdr:row>
      <xdr:rowOff>357186</xdr:rowOff>
    </xdr:from>
    <xdr:to>
      <xdr:col>4</xdr:col>
      <xdr:colOff>2699983</xdr:colOff>
      <xdr:row>17</xdr:row>
      <xdr:rowOff>325315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75765" y="5333999"/>
          <a:ext cx="2653968" cy="1492129"/>
        </a:xfrm>
        <a:prstGeom prst="rect">
          <a:avLst/>
        </a:prstGeom>
      </xdr:spPr>
    </xdr:pic>
    <xdr:clientData/>
  </xdr:twoCellAnchor>
  <xdr:twoCellAnchor editAs="oneCell">
    <xdr:from>
      <xdr:col>4</xdr:col>
      <xdr:colOff>25302</xdr:colOff>
      <xdr:row>19</xdr:row>
      <xdr:rowOff>380997</xdr:rowOff>
    </xdr:from>
    <xdr:to>
      <xdr:col>4</xdr:col>
      <xdr:colOff>2693603</xdr:colOff>
      <xdr:row>23</xdr:row>
      <xdr:rowOff>357184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55052" y="7643810"/>
          <a:ext cx="2668301" cy="1500187"/>
        </a:xfrm>
        <a:prstGeom prst="rect">
          <a:avLst/>
        </a:prstGeom>
      </xdr:spPr>
    </xdr:pic>
    <xdr:clientData/>
  </xdr:twoCellAnchor>
  <xdr:twoCellAnchor editAs="oneCell">
    <xdr:from>
      <xdr:col>4</xdr:col>
      <xdr:colOff>39655</xdr:colOff>
      <xdr:row>26</xdr:row>
      <xdr:rowOff>0</xdr:rowOff>
    </xdr:from>
    <xdr:to>
      <xdr:col>4</xdr:col>
      <xdr:colOff>2702718</xdr:colOff>
      <xdr:row>29</xdr:row>
      <xdr:rowOff>354242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69405" y="9929813"/>
          <a:ext cx="2663063" cy="1497242"/>
        </a:xfrm>
        <a:prstGeom prst="rect">
          <a:avLst/>
        </a:prstGeom>
      </xdr:spPr>
    </xdr:pic>
    <xdr:clientData/>
  </xdr:twoCellAnchor>
  <xdr:twoCellAnchor editAs="oneCell">
    <xdr:from>
      <xdr:col>4</xdr:col>
      <xdr:colOff>39376</xdr:colOff>
      <xdr:row>32</xdr:row>
      <xdr:rowOff>71438</xdr:rowOff>
    </xdr:from>
    <xdr:to>
      <xdr:col>4</xdr:col>
      <xdr:colOff>2702719</xdr:colOff>
      <xdr:row>36</xdr:row>
      <xdr:rowOff>44837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69126" y="12287251"/>
          <a:ext cx="2663343" cy="1497399"/>
        </a:xfrm>
        <a:prstGeom prst="rect">
          <a:avLst/>
        </a:prstGeom>
      </xdr:spPr>
    </xdr:pic>
    <xdr:clientData/>
  </xdr:twoCellAnchor>
  <xdr:twoCellAnchor editAs="oneCell">
    <xdr:from>
      <xdr:col>4</xdr:col>
      <xdr:colOff>23813</xdr:colOff>
      <xdr:row>37</xdr:row>
      <xdr:rowOff>308074</xdr:rowOff>
    </xdr:from>
    <xdr:to>
      <xdr:col>4</xdr:col>
      <xdr:colOff>2712243</xdr:colOff>
      <xdr:row>42</xdr:row>
      <xdr:rowOff>83343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3563" y="14428887"/>
          <a:ext cx="2688430" cy="1680269"/>
        </a:xfrm>
        <a:prstGeom prst="rect">
          <a:avLst/>
        </a:prstGeom>
      </xdr:spPr>
    </xdr:pic>
    <xdr:clientData/>
  </xdr:twoCellAnchor>
  <xdr:twoCellAnchor editAs="oneCell">
    <xdr:from>
      <xdr:col>4</xdr:col>
      <xdr:colOff>11906</xdr:colOff>
      <xdr:row>44</xdr:row>
      <xdr:rowOff>49958</xdr:rowOff>
    </xdr:from>
    <xdr:to>
      <xdr:col>4</xdr:col>
      <xdr:colOff>2718411</xdr:colOff>
      <xdr:row>48</xdr:row>
      <xdr:rowOff>47624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441656" y="16837771"/>
          <a:ext cx="2706505" cy="152166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8" name="Distribucion2456789" displayName="Distribucion2456789" ref="A1:F9" totalsRowCount="1" headerRowDxfId="10">
  <autoFilter ref="A1:F8"/>
  <tableColumns count="6">
    <tableColumn id="1" name="ID" dataDxfId="9"/>
    <tableColumn id="5" name="VALOR" dataDxfId="8" totalsRowDxfId="3" dataCellStyle="Porcentaje"/>
    <tableColumn id="2" name="ACTIVIDAD" dataDxfId="7" totalsRowDxfId="2"/>
    <tableColumn id="6" name="RESPONSABLE" dataDxfId="6" totalsRowDxfId="1"/>
    <tableColumn id="3" name="ESTADO" dataDxfId="5"/>
    <tableColumn id="4" name="PROGRESO" totalsRowFunction="sum" dataDxfId="4" totalsRowDxfId="0" dataCellStyle="Porcentaje">
      <calculatedColumnFormula>IF(Distribucion2456789[[#This Row],[ESTADO]]="HECHO",Distribucion2456789[[#This Row],[VALOR]]," 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7" name="Distribucion245678" displayName="Distribucion245678" ref="A1:F9" totalsRowCount="1" headerRowDxfId="28">
  <autoFilter ref="A1:F8"/>
  <tableColumns count="6">
    <tableColumn id="1" name="ID" dataDxfId="27"/>
    <tableColumn id="5" name="VALOR" dataDxfId="25" totalsRowDxfId="26" dataCellStyle="Porcentaje"/>
    <tableColumn id="2" name="ACTIVIDAD" dataDxfId="23" totalsRowDxfId="24"/>
    <tableColumn id="6" name="RESPONSABLE" dataDxfId="21" totalsRowDxfId="22"/>
    <tableColumn id="3" name="ESTADO" dataDxfId="20"/>
    <tableColumn id="4" name="PROGRESO" totalsRowFunction="sum" dataDxfId="18" totalsRowDxfId="19" dataCellStyle="Porcentaje">
      <calculatedColumnFormula>IF(Distribucion245678[[#This Row],[ESTADO]]="HECHO",Distribucion245678[[#This Row],[VALOR]]," 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Distribucion24567" displayName="Distribucion24567" ref="A1:F9" totalsRowCount="1" headerRowDxfId="147">
  <autoFilter ref="A1:F8"/>
  <tableColumns count="6">
    <tableColumn id="1" name="ID" dataDxfId="146"/>
    <tableColumn id="5" name="VALOR" dataDxfId="145" totalsRowDxfId="144" dataCellStyle="Porcentaje"/>
    <tableColumn id="2" name="ACTIVIDAD" dataDxfId="143" totalsRowDxfId="142"/>
    <tableColumn id="6" name="RESPONSABLE" dataDxfId="141" totalsRowDxfId="140"/>
    <tableColumn id="3" name="ESTADO" dataDxfId="139"/>
    <tableColumn id="4" name="PROGRESO" totalsRowFunction="sum" dataDxfId="138" totalsRowDxfId="137" dataCellStyle="Porcentaje">
      <calculatedColumnFormula>IF(Distribucion24567[[#This Row],[ESTADO]]="HECHO",Distribucion24567[[#This Row],[VALOR]]," 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Distribucion2456" displayName="Distribucion2456" ref="A1:F9" totalsRowCount="1" headerRowDxfId="136">
  <autoFilter ref="A1:F8"/>
  <tableColumns count="6">
    <tableColumn id="1" name="ID" dataDxfId="135"/>
    <tableColumn id="5" name="VALOR" dataDxfId="134" totalsRowDxfId="133" dataCellStyle="Porcentaje"/>
    <tableColumn id="2" name="ACTIVIDAD" dataDxfId="132" totalsRowDxfId="131"/>
    <tableColumn id="6" name="RESPONSABLE" dataDxfId="130" totalsRowDxfId="129"/>
    <tableColumn id="3" name="ESTADO" dataDxfId="128"/>
    <tableColumn id="4" name="PROGRESO" totalsRowFunction="sum" dataDxfId="127" totalsRowDxfId="126" dataCellStyle="Porcentaje">
      <calculatedColumnFormula>IF(Distribucion2456[[#This Row],[ESTADO]]="HECHO",Distribucion2456[[#This Row],[VALOR]]," 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Distribucion245" displayName="Distribucion245" ref="A1:F9" totalsRowCount="1" headerRowDxfId="125">
  <autoFilter ref="A1:F8"/>
  <tableColumns count="6">
    <tableColumn id="1" name="ID" dataDxfId="124"/>
    <tableColumn id="5" name="VALOR" dataDxfId="123" totalsRowDxfId="122" dataCellStyle="Porcentaje"/>
    <tableColumn id="2" name="ACTIVIDAD" dataDxfId="121" totalsRowDxfId="120"/>
    <tableColumn id="6" name="RESPONSABLE" dataDxfId="119" totalsRowDxfId="118"/>
    <tableColumn id="3" name="ESTADO" dataDxfId="117"/>
    <tableColumn id="4" name="PROGRESO" totalsRowFunction="sum" dataDxfId="116" totalsRowDxfId="115" dataCellStyle="Porcentaje">
      <calculatedColumnFormula>IF(Distribucion245[[#This Row],[ESTADO]]="HECHO",Distribucion245[[#This Row],[VALOR]]," 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3" name="Distribucion24" displayName="Distribucion24" ref="A1:F9" totalsRowCount="1" headerRowDxfId="114">
  <autoFilter ref="A1:F8"/>
  <tableColumns count="6">
    <tableColumn id="1" name="ID" dataDxfId="113"/>
    <tableColumn id="5" name="VALOR" dataDxfId="112" totalsRowDxfId="111" dataCellStyle="Porcentaje"/>
    <tableColumn id="2" name="ACTIVIDAD" dataDxfId="110" totalsRowDxfId="109"/>
    <tableColumn id="6" name="RESPONSABLE" dataDxfId="108" totalsRowDxfId="107"/>
    <tableColumn id="3" name="ESTADO" dataDxfId="106"/>
    <tableColumn id="4" name="PROGRESO" totalsRowFunction="sum" dataDxfId="105" totalsRowDxfId="104" dataCellStyle="Porcentaje">
      <calculatedColumnFormula>IF(Distribucion24[[#This Row],[ESTADO]]="HECHO",Distribucion24[[#This Row],[VALOR]]," 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" name="Distribucion2" displayName="Distribucion2" ref="A1:F9" totalsRowCount="1" headerRowDxfId="103">
  <autoFilter ref="A1:F8"/>
  <tableColumns count="6">
    <tableColumn id="1" name="ID" dataDxfId="102"/>
    <tableColumn id="5" name="VALOR" dataDxfId="101" totalsRowDxfId="100" dataCellStyle="Porcentaje"/>
    <tableColumn id="2" name="ACTIVIDAD" dataDxfId="99" totalsRowDxfId="98"/>
    <tableColumn id="6" name="RESPONSABLE" dataDxfId="97" totalsRowDxfId="96"/>
    <tableColumn id="3" name="ESTADO" dataDxfId="95"/>
    <tableColumn id="4" name="PROGRESO" totalsRowFunction="sum" dataDxfId="94" totalsRowDxfId="93" dataCellStyle="Porcentaje">
      <calculatedColumnFormula>IF(Distribucion2[[#This Row],[ESTADO]]="HECHO",Distribucion2[[#This Row],[VALOR]]," ")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Distribucion" displayName="Distribucion" ref="A1:F9" totalsRowCount="1" headerRowDxfId="92">
  <autoFilter ref="A1:F8"/>
  <tableColumns count="6">
    <tableColumn id="1" name="ID" dataDxfId="91"/>
    <tableColumn id="5" name="VALOR" dataDxfId="90" totalsRowDxfId="89" dataCellStyle="Porcentaje"/>
    <tableColumn id="2" name="ACTIVIDAD" dataDxfId="88" totalsRowDxfId="87"/>
    <tableColumn id="6" name="RESPONSABLE" dataDxfId="86" totalsRowDxfId="85"/>
    <tableColumn id="3" name="ESTADO" dataDxfId="84"/>
    <tableColumn id="4" name="PROGRESO" totalsRowFunction="sum" dataDxfId="83" totalsRowDxfId="82" dataCellStyle="Porcentaje">
      <calculatedColumnFormula>IF(Distribucion[[#This Row],[ESTADO]]="HECHO",Distribucion[[#This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="80" zoomScaleNormal="80" workbookViewId="0">
      <selection activeCell="G3" sqref="G3:I3"/>
    </sheetView>
  </sheetViews>
  <sheetFormatPr baseColWidth="10" defaultColWidth="10.85546875" defaultRowHeight="15" x14ac:dyDescent="0.25"/>
  <cols>
    <col min="1" max="2" width="19.85546875" customWidth="1"/>
    <col min="3" max="4" width="50.85546875" customWidth="1"/>
    <col min="5" max="5" width="40.85546875" customWidth="1"/>
    <col min="7" max="7" width="18.7109375" customWidth="1"/>
    <col min="8" max="8" width="19.140625" customWidth="1"/>
    <col min="9" max="9" width="20.42578125" customWidth="1"/>
    <col min="10" max="10" width="26" customWidth="1"/>
  </cols>
  <sheetData>
    <row r="1" spans="1:10" ht="32.1" customHeight="1" thickBot="1" x14ac:dyDescent="0.3">
      <c r="A1" s="13" t="s">
        <v>18</v>
      </c>
      <c r="B1" s="24" t="s">
        <v>34</v>
      </c>
      <c r="C1" s="14" t="s">
        <v>15</v>
      </c>
      <c r="D1" s="14" t="s">
        <v>16</v>
      </c>
      <c r="E1" s="15" t="s">
        <v>17</v>
      </c>
      <c r="G1" s="48" t="s">
        <v>1</v>
      </c>
      <c r="H1" s="49"/>
      <c r="I1" s="50"/>
      <c r="J1" s="18" t="s">
        <v>25</v>
      </c>
    </row>
    <row r="2" spans="1:10" ht="30" customHeight="1" x14ac:dyDescent="0.25">
      <c r="A2" s="65" t="s">
        <v>35</v>
      </c>
      <c r="B2" s="32">
        <v>44816</v>
      </c>
      <c r="C2" s="51"/>
      <c r="D2" s="53"/>
      <c r="E2" s="57"/>
      <c r="G2" s="42" t="s">
        <v>54</v>
      </c>
      <c r="H2" s="43"/>
      <c r="I2" s="44"/>
      <c r="J2" s="21" t="s">
        <v>55</v>
      </c>
    </row>
    <row r="3" spans="1:10" ht="30" customHeight="1" x14ac:dyDescent="0.25">
      <c r="A3" s="66"/>
      <c r="B3" s="33"/>
      <c r="C3" s="52"/>
      <c r="D3" s="54"/>
      <c r="E3" s="58"/>
      <c r="G3" s="42"/>
      <c r="H3" s="43"/>
      <c r="I3" s="44"/>
      <c r="J3" s="21"/>
    </row>
    <row r="4" spans="1:10" ht="30" customHeight="1" x14ac:dyDescent="0.25">
      <c r="A4" s="66"/>
      <c r="B4" s="33"/>
      <c r="C4" s="55"/>
      <c r="D4" s="55"/>
      <c r="E4" s="58"/>
      <c r="G4" s="42"/>
      <c r="H4" s="43"/>
      <c r="I4" s="44"/>
      <c r="J4" s="21"/>
    </row>
    <row r="5" spans="1:10" ht="30" customHeight="1" x14ac:dyDescent="0.25">
      <c r="A5" s="66"/>
      <c r="B5" s="33"/>
      <c r="C5" s="52"/>
      <c r="D5" s="52"/>
      <c r="E5" s="58"/>
      <c r="G5" s="42"/>
      <c r="H5" s="43"/>
      <c r="I5" s="44"/>
      <c r="J5" s="21"/>
    </row>
    <row r="6" spans="1:10" ht="30" customHeight="1" x14ac:dyDescent="0.25">
      <c r="A6" s="66"/>
      <c r="B6" s="33"/>
      <c r="C6" s="55"/>
      <c r="D6" s="55"/>
      <c r="E6" s="58"/>
      <c r="G6" s="42"/>
      <c r="H6" s="43"/>
      <c r="I6" s="44"/>
      <c r="J6" s="21"/>
    </row>
    <row r="7" spans="1:10" ht="30" customHeight="1" thickBot="1" x14ac:dyDescent="0.3">
      <c r="A7" s="67"/>
      <c r="B7" s="34"/>
      <c r="C7" s="56"/>
      <c r="D7" s="56"/>
      <c r="E7" s="59"/>
    </row>
    <row r="8" spans="1:10" ht="30" customHeight="1" x14ac:dyDescent="0.25">
      <c r="A8" s="68" t="s">
        <v>45</v>
      </c>
      <c r="B8" s="32">
        <v>44819</v>
      </c>
      <c r="C8" s="61"/>
      <c r="D8" s="61"/>
      <c r="E8" s="60"/>
    </row>
    <row r="9" spans="1:10" ht="30" customHeight="1" x14ac:dyDescent="0.25">
      <c r="A9" s="69"/>
      <c r="B9" s="33"/>
      <c r="C9" s="36"/>
      <c r="D9" s="36"/>
      <c r="E9" s="58"/>
      <c r="G9" s="22" t="s">
        <v>2</v>
      </c>
      <c r="H9" s="45" t="s">
        <v>27</v>
      </c>
      <c r="I9" s="45"/>
      <c r="J9" s="45"/>
    </row>
    <row r="10" spans="1:10" ht="30" customHeight="1" x14ac:dyDescent="0.25">
      <c r="A10" s="69"/>
      <c r="B10" s="33"/>
      <c r="C10" s="40"/>
      <c r="D10" s="40"/>
      <c r="E10" s="58"/>
      <c r="G10" s="22" t="s">
        <v>3</v>
      </c>
      <c r="H10" s="46">
        <v>44833</v>
      </c>
      <c r="I10" s="46"/>
      <c r="J10" s="46"/>
    </row>
    <row r="11" spans="1:10" ht="30" customHeight="1" x14ac:dyDescent="0.25">
      <c r="A11" s="69"/>
      <c r="B11" s="33"/>
      <c r="C11" s="36"/>
      <c r="D11" s="36"/>
      <c r="E11" s="58"/>
      <c r="G11" s="22" t="s">
        <v>4</v>
      </c>
      <c r="H11" s="47" t="s">
        <v>26</v>
      </c>
      <c r="I11" s="47"/>
      <c r="J11" s="47"/>
    </row>
    <row r="12" spans="1:10" ht="30" customHeight="1" x14ac:dyDescent="0.25">
      <c r="A12" s="69"/>
      <c r="B12" s="33"/>
      <c r="C12" s="40"/>
      <c r="D12" s="40"/>
      <c r="E12" s="58"/>
    </row>
    <row r="13" spans="1:10" ht="30" customHeight="1" thickBot="1" x14ac:dyDescent="0.3">
      <c r="A13" s="70"/>
      <c r="B13" s="34"/>
      <c r="C13" s="41"/>
      <c r="D13" s="41"/>
      <c r="E13" s="59"/>
    </row>
    <row r="14" spans="1:10" ht="30" customHeight="1" x14ac:dyDescent="0.25">
      <c r="A14" s="62" t="s">
        <v>46</v>
      </c>
      <c r="B14" s="32">
        <v>44824</v>
      </c>
      <c r="C14" s="35"/>
      <c r="D14" s="35"/>
      <c r="E14" s="37"/>
    </row>
    <row r="15" spans="1:10" ht="30" customHeight="1" x14ac:dyDescent="0.25">
      <c r="A15" s="63"/>
      <c r="B15" s="33"/>
      <c r="C15" s="36"/>
      <c r="D15" s="36"/>
      <c r="E15" s="38"/>
    </row>
    <row r="16" spans="1:10" ht="30" customHeight="1" x14ac:dyDescent="0.25">
      <c r="A16" s="63"/>
      <c r="B16" s="33"/>
      <c r="C16" s="40"/>
      <c r="D16" s="40"/>
      <c r="E16" s="38"/>
    </row>
    <row r="17" spans="1:9" ht="30" customHeight="1" x14ac:dyDescent="0.25">
      <c r="A17" s="63"/>
      <c r="B17" s="33"/>
      <c r="C17" s="36"/>
      <c r="D17" s="36"/>
      <c r="E17" s="38"/>
    </row>
    <row r="18" spans="1:9" ht="30" customHeight="1" x14ac:dyDescent="0.25">
      <c r="A18" s="63"/>
      <c r="B18" s="33"/>
      <c r="C18" s="40"/>
      <c r="D18" s="40"/>
      <c r="E18" s="38"/>
    </row>
    <row r="19" spans="1:9" ht="30" customHeight="1" thickBot="1" x14ac:dyDescent="0.3">
      <c r="A19" s="64"/>
      <c r="B19" s="34"/>
      <c r="C19" s="41"/>
      <c r="D19" s="41"/>
      <c r="E19" s="39"/>
    </row>
    <row r="20" spans="1:9" ht="30" customHeight="1" x14ac:dyDescent="0.25">
      <c r="A20" s="62" t="s">
        <v>48</v>
      </c>
      <c r="B20" s="32">
        <v>44825</v>
      </c>
      <c r="C20" s="35"/>
      <c r="D20" s="35"/>
      <c r="E20" s="37"/>
    </row>
    <row r="21" spans="1:9" ht="30" customHeight="1" x14ac:dyDescent="0.25">
      <c r="A21" s="63"/>
      <c r="B21" s="33"/>
      <c r="C21" s="36"/>
      <c r="D21" s="36"/>
      <c r="E21" s="38"/>
    </row>
    <row r="22" spans="1:9" ht="30" customHeight="1" x14ac:dyDescent="0.25">
      <c r="A22" s="63"/>
      <c r="B22" s="33"/>
      <c r="C22" s="40"/>
      <c r="D22" s="40"/>
      <c r="E22" s="38"/>
    </row>
    <row r="23" spans="1:9" ht="30" customHeight="1" x14ac:dyDescent="0.25">
      <c r="A23" s="63"/>
      <c r="B23" s="33"/>
      <c r="C23" s="36"/>
      <c r="D23" s="36"/>
      <c r="E23" s="38"/>
    </row>
    <row r="24" spans="1:9" ht="30" customHeight="1" x14ac:dyDescent="0.25">
      <c r="A24" s="63"/>
      <c r="B24" s="33"/>
      <c r="C24" s="40"/>
      <c r="D24" s="40"/>
      <c r="E24" s="38"/>
    </row>
    <row r="25" spans="1:9" ht="30" customHeight="1" thickBot="1" x14ac:dyDescent="0.3">
      <c r="A25" s="64"/>
      <c r="B25" s="34"/>
      <c r="C25" s="41"/>
      <c r="D25" s="41"/>
      <c r="E25" s="39"/>
      <c r="G25" s="1" t="s">
        <v>5</v>
      </c>
      <c r="H25" s="1"/>
      <c r="I25" s="1"/>
    </row>
    <row r="26" spans="1:9" ht="30" customHeight="1" x14ac:dyDescent="0.25">
      <c r="A26" s="29" t="s">
        <v>49</v>
      </c>
      <c r="B26" s="32">
        <v>44829</v>
      </c>
      <c r="C26" s="35"/>
      <c r="D26" s="35"/>
      <c r="E26" s="37"/>
    </row>
    <row r="27" spans="1:9" ht="30" customHeight="1" x14ac:dyDescent="0.25">
      <c r="A27" s="30"/>
      <c r="B27" s="33"/>
      <c r="C27" s="36"/>
      <c r="D27" s="36"/>
      <c r="E27" s="38"/>
    </row>
    <row r="28" spans="1:9" ht="30" customHeight="1" x14ac:dyDescent="0.25">
      <c r="A28" s="30"/>
      <c r="B28" s="33"/>
      <c r="C28" s="40"/>
      <c r="D28" s="40"/>
      <c r="E28" s="38"/>
    </row>
    <row r="29" spans="1:9" ht="30" customHeight="1" x14ac:dyDescent="0.25">
      <c r="A29" s="30"/>
      <c r="B29" s="33"/>
      <c r="C29" s="36"/>
      <c r="D29" s="36"/>
      <c r="E29" s="38"/>
    </row>
    <row r="30" spans="1:9" ht="30" customHeight="1" x14ac:dyDescent="0.25">
      <c r="A30" s="30"/>
      <c r="B30" s="33"/>
      <c r="C30" s="40"/>
      <c r="D30" s="40"/>
      <c r="E30" s="38"/>
    </row>
    <row r="31" spans="1:9" ht="30" customHeight="1" thickBot="1" x14ac:dyDescent="0.3">
      <c r="A31" s="31"/>
      <c r="B31" s="34"/>
      <c r="C31" s="41"/>
      <c r="D31" s="41"/>
      <c r="E31" s="39"/>
    </row>
    <row r="32" spans="1:9" ht="30" customHeight="1" x14ac:dyDescent="0.25">
      <c r="A32" s="29" t="s">
        <v>50</v>
      </c>
      <c r="B32" s="32">
        <v>44830</v>
      </c>
      <c r="C32" s="35"/>
      <c r="D32" s="35"/>
      <c r="E32" s="37"/>
    </row>
    <row r="33" spans="1:5" ht="30" customHeight="1" x14ac:dyDescent="0.25">
      <c r="A33" s="30"/>
      <c r="B33" s="33"/>
      <c r="C33" s="36"/>
      <c r="D33" s="36"/>
      <c r="E33" s="38"/>
    </row>
    <row r="34" spans="1:5" ht="30" customHeight="1" x14ac:dyDescent="0.25">
      <c r="A34" s="30"/>
      <c r="B34" s="33"/>
      <c r="C34" s="40"/>
      <c r="D34" s="40"/>
      <c r="E34" s="38"/>
    </row>
    <row r="35" spans="1:5" ht="30" customHeight="1" x14ac:dyDescent="0.25">
      <c r="A35" s="30"/>
      <c r="B35" s="33"/>
      <c r="C35" s="36"/>
      <c r="D35" s="36"/>
      <c r="E35" s="38"/>
    </row>
    <row r="36" spans="1:5" ht="30" customHeight="1" x14ac:dyDescent="0.25">
      <c r="A36" s="30"/>
      <c r="B36" s="33"/>
      <c r="C36" s="40"/>
      <c r="D36" s="40"/>
      <c r="E36" s="38"/>
    </row>
    <row r="37" spans="1:5" ht="30" customHeight="1" thickBot="1" x14ac:dyDescent="0.3">
      <c r="A37" s="31"/>
      <c r="B37" s="34"/>
      <c r="C37" s="41"/>
      <c r="D37" s="41"/>
      <c r="E37" s="39"/>
    </row>
    <row r="38" spans="1:5" ht="30" customHeight="1" x14ac:dyDescent="0.25">
      <c r="A38" s="29" t="s">
        <v>51</v>
      </c>
      <c r="B38" s="32">
        <v>44834</v>
      </c>
      <c r="C38" s="35"/>
      <c r="D38" s="35"/>
      <c r="E38" s="37"/>
    </row>
    <row r="39" spans="1:5" ht="30" customHeight="1" x14ac:dyDescent="0.25">
      <c r="A39" s="30"/>
      <c r="B39" s="33"/>
      <c r="C39" s="36"/>
      <c r="D39" s="36"/>
      <c r="E39" s="38"/>
    </row>
    <row r="40" spans="1:5" ht="30" customHeight="1" x14ac:dyDescent="0.25">
      <c r="A40" s="30"/>
      <c r="B40" s="33"/>
      <c r="C40" s="40"/>
      <c r="D40" s="40"/>
      <c r="E40" s="38"/>
    </row>
    <row r="41" spans="1:5" ht="30" customHeight="1" x14ac:dyDescent="0.25">
      <c r="A41" s="30"/>
      <c r="B41" s="33"/>
      <c r="C41" s="36"/>
      <c r="D41" s="36"/>
      <c r="E41" s="38"/>
    </row>
    <row r="42" spans="1:5" ht="30" customHeight="1" x14ac:dyDescent="0.25">
      <c r="A42" s="30"/>
      <c r="B42" s="33"/>
      <c r="C42" s="40"/>
      <c r="D42" s="40"/>
      <c r="E42" s="38"/>
    </row>
    <row r="43" spans="1:5" ht="30" customHeight="1" thickBot="1" x14ac:dyDescent="0.3">
      <c r="A43" s="31"/>
      <c r="B43" s="34"/>
      <c r="C43" s="41"/>
      <c r="D43" s="41"/>
      <c r="E43" s="39"/>
    </row>
    <row r="44" spans="1:5" ht="30" customHeight="1" x14ac:dyDescent="0.25">
      <c r="A44" s="29" t="s">
        <v>53</v>
      </c>
      <c r="B44" s="32">
        <v>44835</v>
      </c>
      <c r="C44" s="35"/>
      <c r="D44" s="35"/>
      <c r="E44" s="37"/>
    </row>
    <row r="45" spans="1:5" ht="30" customHeight="1" x14ac:dyDescent="0.25">
      <c r="A45" s="30"/>
      <c r="B45" s="33"/>
      <c r="C45" s="36"/>
      <c r="D45" s="36"/>
      <c r="E45" s="38"/>
    </row>
    <row r="46" spans="1:5" ht="30" customHeight="1" x14ac:dyDescent="0.25">
      <c r="A46" s="30"/>
      <c r="B46" s="33"/>
      <c r="C46" s="40"/>
      <c r="D46" s="40"/>
      <c r="E46" s="38"/>
    </row>
    <row r="47" spans="1:5" ht="30" customHeight="1" x14ac:dyDescent="0.25">
      <c r="A47" s="30"/>
      <c r="B47" s="33"/>
      <c r="C47" s="36"/>
      <c r="D47" s="36"/>
      <c r="E47" s="38"/>
    </row>
    <row r="48" spans="1:5" ht="30" customHeight="1" x14ac:dyDescent="0.25">
      <c r="A48" s="30"/>
      <c r="B48" s="33"/>
      <c r="C48" s="40"/>
      <c r="D48" s="40"/>
      <c r="E48" s="38"/>
    </row>
    <row r="49" spans="1:5" ht="30" customHeight="1" thickBot="1" x14ac:dyDescent="0.3">
      <c r="A49" s="31"/>
      <c r="B49" s="34"/>
      <c r="C49" s="41"/>
      <c r="D49" s="41"/>
      <c r="E49" s="39"/>
    </row>
  </sheetData>
  <mergeCells count="81">
    <mergeCell ref="A44:A49"/>
    <mergeCell ref="B44:B49"/>
    <mergeCell ref="C44:C45"/>
    <mergeCell ref="D44:D45"/>
    <mergeCell ref="E44:E49"/>
    <mergeCell ref="C46:C47"/>
    <mergeCell ref="D46:D47"/>
    <mergeCell ref="C48:C49"/>
    <mergeCell ref="D48:D49"/>
    <mergeCell ref="A38:A43"/>
    <mergeCell ref="B38:B43"/>
    <mergeCell ref="C38:C39"/>
    <mergeCell ref="D38:D39"/>
    <mergeCell ref="E38:E43"/>
    <mergeCell ref="C40:C41"/>
    <mergeCell ref="D40:D41"/>
    <mergeCell ref="C42:C43"/>
    <mergeCell ref="D42:D43"/>
    <mergeCell ref="B26:B31"/>
    <mergeCell ref="A26:A31"/>
    <mergeCell ref="B20:B25"/>
    <mergeCell ref="B14:B19"/>
    <mergeCell ref="B8:B13"/>
    <mergeCell ref="B2:B7"/>
    <mergeCell ref="A20:A25"/>
    <mergeCell ref="A2:A7"/>
    <mergeCell ref="A8:A13"/>
    <mergeCell ref="A14:A19"/>
    <mergeCell ref="C26:C27"/>
    <mergeCell ref="D26:D27"/>
    <mergeCell ref="E26:E31"/>
    <mergeCell ref="C28:C29"/>
    <mergeCell ref="D28:D29"/>
    <mergeCell ref="C30:C31"/>
    <mergeCell ref="D30:D31"/>
    <mergeCell ref="E20:E25"/>
    <mergeCell ref="C2:C3"/>
    <mergeCell ref="D2:D3"/>
    <mergeCell ref="C4:C5"/>
    <mergeCell ref="C6:C7"/>
    <mergeCell ref="D4:D5"/>
    <mergeCell ref="D6:D7"/>
    <mergeCell ref="E2:E7"/>
    <mergeCell ref="E8:E13"/>
    <mergeCell ref="E14:E19"/>
    <mergeCell ref="C8:C9"/>
    <mergeCell ref="C10:C11"/>
    <mergeCell ref="D10:D11"/>
    <mergeCell ref="D8:D9"/>
    <mergeCell ref="C14:C15"/>
    <mergeCell ref="D14:D15"/>
    <mergeCell ref="C16:C17"/>
    <mergeCell ref="D16:D17"/>
    <mergeCell ref="C12:C13"/>
    <mergeCell ref="D12:D13"/>
    <mergeCell ref="C24:C25"/>
    <mergeCell ref="D24:D25"/>
    <mergeCell ref="C18:C19"/>
    <mergeCell ref="D18:D19"/>
    <mergeCell ref="C20:C21"/>
    <mergeCell ref="D20:D21"/>
    <mergeCell ref="C22:C23"/>
    <mergeCell ref="D22:D23"/>
    <mergeCell ref="G6:I6"/>
    <mergeCell ref="H9:J9"/>
    <mergeCell ref="H10:J10"/>
    <mergeCell ref="H11:J11"/>
    <mergeCell ref="G1:I1"/>
    <mergeCell ref="G2:I2"/>
    <mergeCell ref="G3:I3"/>
    <mergeCell ref="G4:I4"/>
    <mergeCell ref="G5:I5"/>
    <mergeCell ref="A32:A37"/>
    <mergeCell ref="B32:B37"/>
    <mergeCell ref="C32:C33"/>
    <mergeCell ref="D32:D33"/>
    <mergeCell ref="E32:E37"/>
    <mergeCell ref="C34:C35"/>
    <mergeCell ref="D34:D35"/>
    <mergeCell ref="C36:C37"/>
    <mergeCell ref="D36:D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>
      <selection activeCell="E13" sqref="E13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0.14299999999999999</v>
      </c>
      <c r="C2" s="27" t="s">
        <v>36</v>
      </c>
      <c r="D2" s="3" t="s">
        <v>31</v>
      </c>
      <c r="E2" s="4" t="s">
        <v>47</v>
      </c>
      <c r="F2" s="5" t="str">
        <f>IF(Distribucion2456789[[#This Row],[ESTADO]]="HECHO",Distribucion2456789[[#This Row],[VALOR]]," ")</f>
        <v xml:space="preserve"> </v>
      </c>
    </row>
    <row r="3" spans="1:9" x14ac:dyDescent="0.25">
      <c r="A3" s="4">
        <v>2</v>
      </c>
      <c r="B3" s="5">
        <v>0.14299999999999999</v>
      </c>
      <c r="C3" s="27" t="s">
        <v>37</v>
      </c>
      <c r="D3" s="3" t="s">
        <v>43</v>
      </c>
      <c r="E3" s="4" t="s">
        <v>52</v>
      </c>
      <c r="F3" s="5">
        <f>IF(Distribucion2456789[[#This Row],[ESTADO]]="HECHO",Distribucion2456789[[#This Row],[VALOR]]," ")</f>
        <v>0.14299999999999999</v>
      </c>
    </row>
    <row r="4" spans="1:9" x14ac:dyDescent="0.25">
      <c r="A4" s="4">
        <v>3</v>
      </c>
      <c r="B4" s="5">
        <v>0.14299999999999999</v>
      </c>
      <c r="C4" s="27" t="s">
        <v>38</v>
      </c>
      <c r="D4" s="3" t="s">
        <v>30</v>
      </c>
      <c r="E4" s="4" t="s">
        <v>47</v>
      </c>
      <c r="F4" s="5" t="str">
        <f>IF(Distribucion2456789[[#This Row],[ESTADO]]="HECHO",Distribucion2456789[[#This Row],[VALOR]]," ")</f>
        <v xml:space="preserve"> </v>
      </c>
    </row>
    <row r="5" spans="1:9" x14ac:dyDescent="0.25">
      <c r="A5" s="4">
        <v>4</v>
      </c>
      <c r="B5" s="5">
        <v>0.14299999999999999</v>
      </c>
      <c r="C5" s="27" t="s">
        <v>39</v>
      </c>
      <c r="D5" s="3" t="s">
        <v>30</v>
      </c>
      <c r="E5" s="4" t="s">
        <v>47</v>
      </c>
      <c r="F5" s="5" t="str">
        <f>IF(Distribucion2456789[[#This Row],[ESTADO]]="HECHO",Distribucion2456789[[#This Row],[VALOR]]," ")</f>
        <v xml:space="preserve"> </v>
      </c>
    </row>
    <row r="6" spans="1:9" x14ac:dyDescent="0.25">
      <c r="A6" s="4">
        <v>5</v>
      </c>
      <c r="B6" s="5">
        <v>0.14299999999999999</v>
      </c>
      <c r="C6" s="27" t="s">
        <v>40</v>
      </c>
      <c r="D6" s="3" t="s">
        <v>31</v>
      </c>
      <c r="E6" s="4" t="s">
        <v>47</v>
      </c>
      <c r="F6" s="5" t="str">
        <f>IF(Distribucion2456789[[#This Row],[ESTADO]]="HECHO",Distribucion2456789[[#This Row],[VALOR]]," ")</f>
        <v xml:space="preserve"> </v>
      </c>
      <c r="H6" s="6"/>
    </row>
    <row r="7" spans="1:9" x14ac:dyDescent="0.25">
      <c r="A7" s="1">
        <v>6</v>
      </c>
      <c r="B7" s="5">
        <v>0.14299999999999999</v>
      </c>
      <c r="C7" s="27" t="s">
        <v>41</v>
      </c>
      <c r="D7" s="3" t="s">
        <v>32</v>
      </c>
      <c r="E7" s="4" t="s">
        <v>47</v>
      </c>
      <c r="F7" s="26" t="str">
        <f>IF(Distribucion2456789[[#This Row],[ESTADO]]="HECHO",Distribucion2456789[[#This Row],[VALOR]]," ")</f>
        <v xml:space="preserve"> </v>
      </c>
    </row>
    <row r="8" spans="1:9" x14ac:dyDescent="0.25">
      <c r="A8" s="1">
        <v>7</v>
      </c>
      <c r="B8" s="5">
        <v>0.14299999999999999</v>
      </c>
      <c r="C8" s="27" t="s">
        <v>42</v>
      </c>
      <c r="D8" s="3" t="s">
        <v>30</v>
      </c>
      <c r="E8" s="4" t="s">
        <v>47</v>
      </c>
      <c r="F8" s="26" t="str">
        <f>IF(Distribucion2456789[[#This Row],[ESTADO]]="HECHO",Distribucion2456789[[#This Row],[VALOR]]," ")</f>
        <v xml:space="preserve"> </v>
      </c>
    </row>
    <row r="9" spans="1:9" x14ac:dyDescent="0.25">
      <c r="B9" s="7"/>
      <c r="C9" s="8"/>
      <c r="D9" s="8"/>
      <c r="F9" s="6">
        <f>SUBTOTAL(109,Distribucion2456789[PROGRESO])</f>
        <v>0.14299999999999999</v>
      </c>
    </row>
    <row r="11" spans="1:9" x14ac:dyDescent="0.25">
      <c r="C11" s="9" t="s">
        <v>11</v>
      </c>
      <c r="D11" s="2">
        <f>COUNTIF(Distribucion2456789[ESTADO],"HACER")</f>
        <v>0</v>
      </c>
      <c r="G11" s="16" t="s">
        <v>18</v>
      </c>
      <c r="H11" s="16" t="s">
        <v>20</v>
      </c>
      <c r="I11" s="16" t="s">
        <v>19</v>
      </c>
    </row>
    <row r="12" spans="1:9" x14ac:dyDescent="0.25">
      <c r="C12" s="10" t="s">
        <v>12</v>
      </c>
      <c r="D12" s="2">
        <f>COUNTIF(Distribucion2456789[ESTADO],"HACIENDO")</f>
        <v>6</v>
      </c>
      <c r="G12" s="20">
        <v>1</v>
      </c>
      <c r="H12" s="20" t="s">
        <v>28</v>
      </c>
      <c r="I12" s="20" t="s">
        <v>29</v>
      </c>
    </row>
    <row r="13" spans="1:9" x14ac:dyDescent="0.25">
      <c r="C13" s="11" t="s">
        <v>14</v>
      </c>
      <c r="D13" s="2">
        <f>COUNTIF(Distribucion2456789[ESTADO],"VERIFICAR")</f>
        <v>0</v>
      </c>
      <c r="G13" s="20">
        <v>2</v>
      </c>
      <c r="H13" s="19" t="s">
        <v>21</v>
      </c>
      <c r="I13" s="19" t="s">
        <v>23</v>
      </c>
    </row>
    <row r="14" spans="1:9" x14ac:dyDescent="0.25">
      <c r="C14" s="12" t="s">
        <v>13</v>
      </c>
      <c r="D14" s="2">
        <f>COUNTIF(Distribucion2456789[ESTADO],"HECHO")</f>
        <v>1</v>
      </c>
      <c r="G14" s="20">
        <v>3</v>
      </c>
      <c r="H14" s="19" t="s">
        <v>22</v>
      </c>
      <c r="I14" s="19" t="s">
        <v>23</v>
      </c>
    </row>
    <row r="15" spans="1:9" x14ac:dyDescent="0.25">
      <c r="C15" s="23" t="s">
        <v>33</v>
      </c>
      <c r="D15" s="2">
        <f>COUNTIF(Distribucion2456789[ESTADO],"POSPUESTO")</f>
        <v>0</v>
      </c>
      <c r="G15" s="20">
        <v>4</v>
      </c>
      <c r="H15" s="19" t="s">
        <v>24</v>
      </c>
      <c r="I15" s="19" t="s">
        <v>23</v>
      </c>
    </row>
    <row r="19" spans="7:8" x14ac:dyDescent="0.25">
      <c r="G19" s="17"/>
      <c r="H19" s="17"/>
    </row>
  </sheetData>
  <conditionalFormatting sqref="E2:E8">
    <cfRule type="expression" dxfId="17" priority="4" stopIfTrue="1">
      <formula>($E2="VERIFICAR")</formula>
    </cfRule>
    <cfRule type="expression" dxfId="16" priority="5" stopIfTrue="1">
      <formula>($E2="HECHO")</formula>
    </cfRule>
    <cfRule type="expression" dxfId="15" priority="6" stopIfTrue="1">
      <formula>($E2="HACIENDO")</formula>
    </cfRule>
    <cfRule type="expression" dxfId="14" priority="7" stopIfTrue="1">
      <formula>($E2="HACER")</formula>
    </cfRule>
  </conditionalFormatting>
  <conditionalFormatting sqref="F9">
    <cfRule type="cellIs" dxfId="13" priority="1" stopIfTrue="1" operator="greaterThan">
      <formula>0.67</formula>
    </cfRule>
    <cfRule type="cellIs" dxfId="12" priority="2" stopIfTrue="1" operator="between">
      <formula>0.34</formula>
      <formula>0.66</formula>
    </cfRule>
    <cfRule type="cellIs" dxfId="11" priority="3" stopIfTrue="1" operator="lessThan">
      <formula>0.33</formula>
    </cfRule>
  </conditionalFormatting>
  <dataValidations count="2">
    <dataValidation type="list" allowBlank="1" showInputMessage="1" showErrorMessage="1" sqref="E2:E8">
      <formula1>"HACER, HACIENDO, HECHO, POSPUESTO, VERIFICAR"</formula1>
    </dataValidation>
    <dataValidation type="list" allowBlank="1" showInputMessage="1" showErrorMessage="1" sqref="D2:D8">
      <formula1>"ALEJANDRO GARCIA, BRANDON MEDINA, HELVER ROA, JOHAN MATOMA, PAULA VILLARREAL"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>
      <selection activeCell="D20" sqref="D20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36</v>
      </c>
      <c r="D2" s="3" t="s">
        <v>31</v>
      </c>
      <c r="E2" s="4" t="s">
        <v>47</v>
      </c>
      <c r="F2" s="5" t="str">
        <f>IF(Distribucion245678[[#This Row],[ESTADO]]="HECHO",Distribucion245678[[#This Row],[VALOR]]," ")</f>
        <v xml:space="preserve"> </v>
      </c>
    </row>
    <row r="3" spans="1:9" x14ac:dyDescent="0.25">
      <c r="A3" s="4">
        <v>2</v>
      </c>
      <c r="B3" s="5"/>
      <c r="C3" s="27" t="s">
        <v>37</v>
      </c>
      <c r="D3" s="3" t="s">
        <v>43</v>
      </c>
      <c r="E3" s="4" t="s">
        <v>47</v>
      </c>
      <c r="F3" s="5" t="str">
        <f>IF(Distribucion245678[[#This Row],[ESTADO]]="HECHO",Distribucion245678[[#This Row],[VALOR]]," ")</f>
        <v xml:space="preserve"> </v>
      </c>
    </row>
    <row r="4" spans="1:9" x14ac:dyDescent="0.25">
      <c r="A4" s="4">
        <v>3</v>
      </c>
      <c r="B4" s="5"/>
      <c r="C4" s="27" t="s">
        <v>38</v>
      </c>
      <c r="D4" s="3" t="s">
        <v>30</v>
      </c>
      <c r="E4" s="4" t="s">
        <v>47</v>
      </c>
      <c r="F4" s="5" t="str">
        <f>IF(Distribucion245678[[#This Row],[ESTADO]]="HECHO",Distribucion245678[[#This Row],[VALOR]]," ")</f>
        <v xml:space="preserve"> </v>
      </c>
    </row>
    <row r="5" spans="1:9" x14ac:dyDescent="0.25">
      <c r="A5" s="4">
        <v>4</v>
      </c>
      <c r="B5" s="5"/>
      <c r="C5" s="27" t="s">
        <v>39</v>
      </c>
      <c r="D5" s="3" t="s">
        <v>30</v>
      </c>
      <c r="E5" s="4" t="s">
        <v>47</v>
      </c>
      <c r="F5" s="5" t="str">
        <f>IF(Distribucion245678[[#This Row],[ESTADO]]="HECHO",Distribucion245678[[#This Row],[VALOR]]," ")</f>
        <v xml:space="preserve"> </v>
      </c>
    </row>
    <row r="6" spans="1:9" x14ac:dyDescent="0.25">
      <c r="A6" s="4">
        <v>5</v>
      </c>
      <c r="B6" s="5"/>
      <c r="C6" s="27" t="s">
        <v>40</v>
      </c>
      <c r="D6" s="3" t="s">
        <v>31</v>
      </c>
      <c r="E6" s="4" t="s">
        <v>47</v>
      </c>
      <c r="F6" s="5" t="str">
        <f>IF(Distribucion245678[[#This Row],[ESTADO]]="HECHO",Distribucion245678[[#This Row],[VALOR]]," ")</f>
        <v xml:space="preserve"> </v>
      </c>
      <c r="H6" s="6"/>
    </row>
    <row r="7" spans="1:9" x14ac:dyDescent="0.25">
      <c r="A7" s="1">
        <v>6</v>
      </c>
      <c r="B7" s="25"/>
      <c r="C7" s="27" t="s">
        <v>41</v>
      </c>
      <c r="D7" s="3" t="s">
        <v>32</v>
      </c>
      <c r="E7" s="4" t="s">
        <v>47</v>
      </c>
      <c r="F7" s="26" t="str">
        <f>IF(Distribucion245678[[#This Row],[ESTADO]]="HECHO",Distribucion245678[[#This Row],[VALOR]]," ")</f>
        <v xml:space="preserve"> </v>
      </c>
    </row>
    <row r="8" spans="1:9" x14ac:dyDescent="0.25">
      <c r="A8" s="1">
        <v>7</v>
      </c>
      <c r="B8" s="28"/>
      <c r="C8" s="27" t="s">
        <v>42</v>
      </c>
      <c r="D8" s="3" t="s">
        <v>30</v>
      </c>
      <c r="E8" s="4" t="s">
        <v>47</v>
      </c>
      <c r="F8" s="26" t="str">
        <f>IF(Distribucion245678[[#This Row],[ESTADO]]="HECHO",Distribucion245678[[#This Row],[VALOR]]," ")</f>
        <v xml:space="preserve"> </v>
      </c>
    </row>
    <row r="9" spans="1:9" x14ac:dyDescent="0.25">
      <c r="B9" s="7"/>
      <c r="C9" s="8"/>
      <c r="D9" s="8"/>
      <c r="F9" s="6">
        <f>SUBTOTAL(109,Distribucion245678[PROGRESO])</f>
        <v>0</v>
      </c>
    </row>
    <row r="11" spans="1:9" x14ac:dyDescent="0.25">
      <c r="C11" s="9" t="s">
        <v>11</v>
      </c>
      <c r="D11" s="2">
        <f>COUNTIF(Distribucion245678[ESTADO],"HACER")</f>
        <v>0</v>
      </c>
      <c r="G11" s="16" t="s">
        <v>18</v>
      </c>
      <c r="H11" s="16" t="s">
        <v>20</v>
      </c>
      <c r="I11" s="16" t="s">
        <v>19</v>
      </c>
    </row>
    <row r="12" spans="1:9" x14ac:dyDescent="0.25">
      <c r="C12" s="10" t="s">
        <v>12</v>
      </c>
      <c r="D12" s="2">
        <f>COUNTIF(Distribucion245678[ESTADO],"HACIENDO")</f>
        <v>7</v>
      </c>
      <c r="G12" s="20">
        <v>1</v>
      </c>
      <c r="H12" s="20" t="s">
        <v>28</v>
      </c>
      <c r="I12" s="20" t="s">
        <v>29</v>
      </c>
    </row>
    <row r="13" spans="1:9" x14ac:dyDescent="0.25">
      <c r="C13" s="11" t="s">
        <v>14</v>
      </c>
      <c r="D13" s="2">
        <f>COUNTIF(Distribucion245678[ESTADO],"VERIFICAR")</f>
        <v>0</v>
      </c>
      <c r="G13" s="20">
        <v>2</v>
      </c>
      <c r="H13" s="19" t="s">
        <v>21</v>
      </c>
      <c r="I13" s="19" t="s">
        <v>23</v>
      </c>
    </row>
    <row r="14" spans="1:9" x14ac:dyDescent="0.25">
      <c r="C14" s="12" t="s">
        <v>13</v>
      </c>
      <c r="D14" s="2">
        <f>COUNTIF(Distribucion245678[ESTADO],"HECHO")</f>
        <v>0</v>
      </c>
      <c r="G14" s="20">
        <v>3</v>
      </c>
      <c r="H14" s="19" t="s">
        <v>22</v>
      </c>
      <c r="I14" s="19" t="s">
        <v>23</v>
      </c>
    </row>
    <row r="15" spans="1:9" x14ac:dyDescent="0.25">
      <c r="C15" s="23" t="s">
        <v>33</v>
      </c>
      <c r="D15" s="2">
        <f>COUNTIF(Distribucion245678[ESTADO],"POSPUESTO")</f>
        <v>0</v>
      </c>
      <c r="G15" s="20">
        <v>4</v>
      </c>
      <c r="H15" s="19" t="s">
        <v>24</v>
      </c>
      <c r="I15" s="19" t="s">
        <v>23</v>
      </c>
    </row>
    <row r="19" spans="7:8" x14ac:dyDescent="0.25">
      <c r="G19" s="17"/>
      <c r="H19" s="17"/>
    </row>
  </sheetData>
  <conditionalFormatting sqref="E2:E8">
    <cfRule type="expression" dxfId="35" priority="4" stopIfTrue="1">
      <formula>($E2="VERIFICAR")</formula>
    </cfRule>
    <cfRule type="expression" dxfId="34" priority="5" stopIfTrue="1">
      <formula>($E2="HECHO")</formula>
    </cfRule>
    <cfRule type="expression" dxfId="33" priority="6" stopIfTrue="1">
      <formula>($E2="HACIENDO")</formula>
    </cfRule>
    <cfRule type="expression" dxfId="32" priority="7" stopIfTrue="1">
      <formula>($E2="HACER")</formula>
    </cfRule>
  </conditionalFormatting>
  <conditionalFormatting sqref="F9">
    <cfRule type="cellIs" dxfId="31" priority="1" stopIfTrue="1" operator="greaterThan">
      <formula>0.67</formula>
    </cfRule>
    <cfRule type="cellIs" dxfId="30" priority="2" stopIfTrue="1" operator="between">
      <formula>0.34</formula>
      <formula>0.66</formula>
    </cfRule>
    <cfRule type="cellIs" dxfId="29" priority="3" stopIfTrue="1" operator="lessThan">
      <formula>0.33</formula>
    </cfRule>
  </conditionalFormatting>
  <dataValidations count="2">
    <dataValidation type="list" allowBlank="1" showInputMessage="1" showErrorMessage="1" sqref="D2:D8">
      <formula1>"ALEJANDRO GARCIA, BRANDON MEDINA, HELVER ROA, JOHAN MATOMA, PAULA VILLARREAL"</formula1>
    </dataValidation>
    <dataValidation type="list" allowBlank="1" showInputMessage="1" showErrorMessage="1" sqref="E2:E8">
      <formula1>"HACER, HACIENDO, HECHO, POSPUESTO, VERIFICAR"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>
      <selection activeCell="D20" sqref="D20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36</v>
      </c>
      <c r="D2" s="3" t="s">
        <v>31</v>
      </c>
      <c r="E2" s="4" t="s">
        <v>47</v>
      </c>
      <c r="F2" s="5" t="str">
        <f>IF(Distribucion24567[[#This Row],[ESTADO]]="HECHO",Distribucion24567[[#This Row],[VALOR]]," ")</f>
        <v xml:space="preserve"> </v>
      </c>
    </row>
    <row r="3" spans="1:9" x14ac:dyDescent="0.25">
      <c r="A3" s="4">
        <v>2</v>
      </c>
      <c r="B3" s="5"/>
      <c r="C3" s="27" t="s">
        <v>37</v>
      </c>
      <c r="D3" s="3" t="s">
        <v>43</v>
      </c>
      <c r="E3" s="4" t="s">
        <v>47</v>
      </c>
      <c r="F3" s="5" t="str">
        <f>IF(Distribucion24567[[#This Row],[ESTADO]]="HECHO",Distribucion24567[[#This Row],[VALOR]]," ")</f>
        <v xml:space="preserve"> </v>
      </c>
    </row>
    <row r="4" spans="1:9" x14ac:dyDescent="0.25">
      <c r="A4" s="4">
        <v>3</v>
      </c>
      <c r="B4" s="5"/>
      <c r="C4" s="27" t="s">
        <v>38</v>
      </c>
      <c r="D4" s="3" t="s">
        <v>30</v>
      </c>
      <c r="E4" s="4" t="s">
        <v>47</v>
      </c>
      <c r="F4" s="5" t="str">
        <f>IF(Distribucion24567[[#This Row],[ESTADO]]="HECHO",Distribucion24567[[#This Row],[VALOR]]," ")</f>
        <v xml:space="preserve"> </v>
      </c>
    </row>
    <row r="5" spans="1:9" x14ac:dyDescent="0.25">
      <c r="A5" s="4">
        <v>4</v>
      </c>
      <c r="B5" s="5"/>
      <c r="C5" s="27" t="s">
        <v>39</v>
      </c>
      <c r="D5" s="3" t="s">
        <v>30</v>
      </c>
      <c r="E5" s="4" t="s">
        <v>47</v>
      </c>
      <c r="F5" s="5" t="str">
        <f>IF(Distribucion24567[[#This Row],[ESTADO]]="HECHO",Distribucion24567[[#This Row],[VALOR]]," ")</f>
        <v xml:space="preserve"> </v>
      </c>
    </row>
    <row r="6" spans="1:9" x14ac:dyDescent="0.25">
      <c r="A6" s="4">
        <v>5</v>
      </c>
      <c r="B6" s="5"/>
      <c r="C6" s="27" t="s">
        <v>40</v>
      </c>
      <c r="D6" s="3" t="s">
        <v>31</v>
      </c>
      <c r="E6" s="4" t="s">
        <v>47</v>
      </c>
      <c r="F6" s="5" t="str">
        <f>IF(Distribucion24567[[#This Row],[ESTADO]]="HECHO",Distribucion24567[[#This Row],[VALOR]]," ")</f>
        <v xml:space="preserve"> </v>
      </c>
      <c r="H6" s="6"/>
    </row>
    <row r="7" spans="1:9" x14ac:dyDescent="0.25">
      <c r="A7" s="1">
        <v>6</v>
      </c>
      <c r="B7" s="25"/>
      <c r="C7" s="27" t="s">
        <v>41</v>
      </c>
      <c r="D7" s="3" t="s">
        <v>32</v>
      </c>
      <c r="E7" s="4" t="s">
        <v>47</v>
      </c>
      <c r="F7" s="26" t="str">
        <f>IF(Distribucion24567[[#This Row],[ESTADO]]="HECHO",Distribucion24567[[#This Row],[VALOR]]," ")</f>
        <v xml:space="preserve"> </v>
      </c>
    </row>
    <row r="8" spans="1:9" x14ac:dyDescent="0.25">
      <c r="A8" s="1">
        <v>7</v>
      </c>
      <c r="B8" s="28"/>
      <c r="C8" s="27" t="s">
        <v>42</v>
      </c>
      <c r="D8" s="3" t="s">
        <v>30</v>
      </c>
      <c r="E8" s="4" t="s">
        <v>47</v>
      </c>
      <c r="F8" s="26" t="str">
        <f>IF(Distribucion24567[[#This Row],[ESTADO]]="HECHO",Distribucion24567[[#This Row],[VALOR]]," ")</f>
        <v xml:space="preserve"> </v>
      </c>
    </row>
    <row r="9" spans="1:9" x14ac:dyDescent="0.25">
      <c r="B9" s="7"/>
      <c r="C9" s="8"/>
      <c r="D9" s="8"/>
      <c r="F9" s="6">
        <f>SUBTOTAL(109,Distribucion24567[PROGRESO])</f>
        <v>0</v>
      </c>
    </row>
    <row r="11" spans="1:9" x14ac:dyDescent="0.25">
      <c r="C11" s="9" t="s">
        <v>11</v>
      </c>
      <c r="D11" s="2">
        <f>COUNTIF(Distribucion24567[ESTADO],"HACER")</f>
        <v>0</v>
      </c>
      <c r="G11" s="16" t="s">
        <v>18</v>
      </c>
      <c r="H11" s="16" t="s">
        <v>20</v>
      </c>
      <c r="I11" s="16" t="s">
        <v>19</v>
      </c>
    </row>
    <row r="12" spans="1:9" x14ac:dyDescent="0.25">
      <c r="C12" s="10" t="s">
        <v>12</v>
      </c>
      <c r="D12" s="2">
        <f>COUNTIF(Distribucion24567[ESTADO],"HACIENDO")</f>
        <v>7</v>
      </c>
      <c r="G12" s="20">
        <v>1</v>
      </c>
      <c r="H12" s="20" t="s">
        <v>28</v>
      </c>
      <c r="I12" s="20" t="s">
        <v>29</v>
      </c>
    </row>
    <row r="13" spans="1:9" x14ac:dyDescent="0.25">
      <c r="C13" s="11" t="s">
        <v>14</v>
      </c>
      <c r="D13" s="2">
        <f>COUNTIF(Distribucion24567[ESTADO],"VERIFICAR")</f>
        <v>0</v>
      </c>
      <c r="G13" s="20">
        <v>2</v>
      </c>
      <c r="H13" s="19" t="s">
        <v>21</v>
      </c>
      <c r="I13" s="19" t="s">
        <v>23</v>
      </c>
    </row>
    <row r="14" spans="1:9" x14ac:dyDescent="0.25">
      <c r="C14" s="12" t="s">
        <v>13</v>
      </c>
      <c r="D14" s="2">
        <f>COUNTIF(Distribucion24567[ESTADO],"HECHO")</f>
        <v>0</v>
      </c>
      <c r="G14" s="20">
        <v>3</v>
      </c>
      <c r="H14" s="19" t="s">
        <v>22</v>
      </c>
      <c r="I14" s="19" t="s">
        <v>23</v>
      </c>
    </row>
    <row r="15" spans="1:9" x14ac:dyDescent="0.25">
      <c r="C15" s="23" t="s">
        <v>33</v>
      </c>
      <c r="D15" s="2">
        <f>COUNTIF(Distribucion24567[ESTADO],"POSPUESTO")</f>
        <v>0</v>
      </c>
      <c r="G15" s="20">
        <v>4</v>
      </c>
      <c r="H15" s="19" t="s">
        <v>24</v>
      </c>
      <c r="I15" s="19" t="s">
        <v>23</v>
      </c>
    </row>
    <row r="19" spans="7:8" x14ac:dyDescent="0.25">
      <c r="G19" s="17"/>
      <c r="H19" s="17"/>
    </row>
  </sheetData>
  <conditionalFormatting sqref="E2:E8">
    <cfRule type="expression" dxfId="81" priority="4" stopIfTrue="1">
      <formula>($E2="VERIFICAR")</formula>
    </cfRule>
    <cfRule type="expression" dxfId="80" priority="5" stopIfTrue="1">
      <formula>($E2="HECHO")</formula>
    </cfRule>
    <cfRule type="expression" dxfId="79" priority="6" stopIfTrue="1">
      <formula>($E2="HACIENDO")</formula>
    </cfRule>
    <cfRule type="expression" dxfId="78" priority="7" stopIfTrue="1">
      <formula>($E2="HACER")</formula>
    </cfRule>
  </conditionalFormatting>
  <conditionalFormatting sqref="F9">
    <cfRule type="cellIs" dxfId="77" priority="1" stopIfTrue="1" operator="greaterThan">
      <formula>0.67</formula>
    </cfRule>
    <cfRule type="cellIs" dxfId="76" priority="2" stopIfTrue="1" operator="between">
      <formula>0.34</formula>
      <formula>0.66</formula>
    </cfRule>
    <cfRule type="cellIs" dxfId="75" priority="3" stopIfTrue="1" operator="lessThan">
      <formula>0.33</formula>
    </cfRule>
  </conditionalFormatting>
  <dataValidations count="2">
    <dataValidation type="list" allowBlank="1" showInputMessage="1" showErrorMessage="1" sqref="E2:E8">
      <formula1>"HACER, HACIENDO, HECHO, POSPUESTO, VERIFICAR"</formula1>
    </dataValidation>
    <dataValidation type="list" allowBlank="1" showInputMessage="1" showErrorMessage="1" sqref="D2:D8">
      <formula1>"ALEJANDRO GARCIA, BRANDON MEDINA, HELVER ROA, JOHAN MATOMA, PAULA VILLARREAL"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>
      <selection activeCell="D20" sqref="D20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36</v>
      </c>
      <c r="D2" s="3" t="s">
        <v>31</v>
      </c>
      <c r="E2" s="4" t="s">
        <v>47</v>
      </c>
      <c r="F2" s="5" t="str">
        <f>IF(Distribucion2456[[#This Row],[ESTADO]]="HECHO",Distribucion2456[[#This Row],[VALOR]]," ")</f>
        <v xml:space="preserve"> </v>
      </c>
    </row>
    <row r="3" spans="1:9" x14ac:dyDescent="0.25">
      <c r="A3" s="4">
        <v>2</v>
      </c>
      <c r="B3" s="5"/>
      <c r="C3" s="27" t="s">
        <v>37</v>
      </c>
      <c r="D3" s="3" t="s">
        <v>43</v>
      </c>
      <c r="E3" s="4" t="s">
        <v>47</v>
      </c>
      <c r="F3" s="5" t="str">
        <f>IF(Distribucion2456[[#This Row],[ESTADO]]="HECHO",Distribucion2456[[#This Row],[VALOR]]," ")</f>
        <v xml:space="preserve"> </v>
      </c>
    </row>
    <row r="4" spans="1:9" x14ac:dyDescent="0.25">
      <c r="A4" s="4">
        <v>3</v>
      </c>
      <c r="B4" s="5"/>
      <c r="C4" s="27" t="s">
        <v>38</v>
      </c>
      <c r="D4" s="3" t="s">
        <v>30</v>
      </c>
      <c r="E4" s="4" t="s">
        <v>47</v>
      </c>
      <c r="F4" s="5" t="str">
        <f>IF(Distribucion2456[[#This Row],[ESTADO]]="HECHO",Distribucion2456[[#This Row],[VALOR]]," ")</f>
        <v xml:space="preserve"> </v>
      </c>
    </row>
    <row r="5" spans="1:9" x14ac:dyDescent="0.25">
      <c r="A5" s="4">
        <v>4</v>
      </c>
      <c r="B5" s="5"/>
      <c r="C5" s="27" t="s">
        <v>39</v>
      </c>
      <c r="D5" s="3" t="s">
        <v>30</v>
      </c>
      <c r="E5" s="4" t="s">
        <v>47</v>
      </c>
      <c r="F5" s="5" t="str">
        <f>IF(Distribucion2456[[#This Row],[ESTADO]]="HECHO",Distribucion2456[[#This Row],[VALOR]]," ")</f>
        <v xml:space="preserve"> </v>
      </c>
    </row>
    <row r="6" spans="1:9" x14ac:dyDescent="0.25">
      <c r="A6" s="4">
        <v>5</v>
      </c>
      <c r="B6" s="5"/>
      <c r="C6" s="27" t="s">
        <v>40</v>
      </c>
      <c r="D6" s="3" t="s">
        <v>31</v>
      </c>
      <c r="E6" s="4" t="s">
        <v>47</v>
      </c>
      <c r="F6" s="5" t="str">
        <f>IF(Distribucion2456[[#This Row],[ESTADO]]="HECHO",Distribucion2456[[#This Row],[VALOR]]," ")</f>
        <v xml:space="preserve"> </v>
      </c>
      <c r="H6" s="6"/>
    </row>
    <row r="7" spans="1:9" x14ac:dyDescent="0.25">
      <c r="A7" s="1">
        <v>6</v>
      </c>
      <c r="B7" s="25"/>
      <c r="C7" s="27" t="s">
        <v>41</v>
      </c>
      <c r="D7" s="3" t="s">
        <v>32</v>
      </c>
      <c r="E7" s="4" t="s">
        <v>47</v>
      </c>
      <c r="F7" s="26" t="str">
        <f>IF(Distribucion2456[[#This Row],[ESTADO]]="HECHO",Distribucion2456[[#This Row],[VALOR]]," ")</f>
        <v xml:space="preserve"> </v>
      </c>
    </row>
    <row r="8" spans="1:9" x14ac:dyDescent="0.25">
      <c r="A8" s="1">
        <v>7</v>
      </c>
      <c r="B8" s="28"/>
      <c r="C8" s="27" t="s">
        <v>42</v>
      </c>
      <c r="D8" s="3" t="s">
        <v>30</v>
      </c>
      <c r="E8" s="4" t="s">
        <v>47</v>
      </c>
      <c r="F8" s="26" t="str">
        <f>IF(Distribucion2456[[#This Row],[ESTADO]]="HECHO",Distribucion2456[[#This Row],[VALOR]]," ")</f>
        <v xml:space="preserve"> </v>
      </c>
    </row>
    <row r="9" spans="1:9" x14ac:dyDescent="0.25">
      <c r="B9" s="7"/>
      <c r="C9" s="8"/>
      <c r="D9" s="8"/>
      <c r="F9" s="6">
        <f>SUBTOTAL(109,Distribucion2456[PROGRESO])</f>
        <v>0</v>
      </c>
    </row>
    <row r="11" spans="1:9" x14ac:dyDescent="0.25">
      <c r="C11" s="9" t="s">
        <v>11</v>
      </c>
      <c r="D11" s="2">
        <f>COUNTIF(Distribucion2456[ESTADO],"HACER")</f>
        <v>0</v>
      </c>
      <c r="G11" s="16" t="s">
        <v>18</v>
      </c>
      <c r="H11" s="16" t="s">
        <v>20</v>
      </c>
      <c r="I11" s="16" t="s">
        <v>19</v>
      </c>
    </row>
    <row r="12" spans="1:9" x14ac:dyDescent="0.25">
      <c r="C12" s="10" t="s">
        <v>12</v>
      </c>
      <c r="D12" s="2">
        <f>COUNTIF(Distribucion2456[ESTADO],"HACIENDO")</f>
        <v>7</v>
      </c>
      <c r="G12" s="20">
        <v>1</v>
      </c>
      <c r="H12" s="20" t="s">
        <v>28</v>
      </c>
      <c r="I12" s="20" t="s">
        <v>29</v>
      </c>
    </row>
    <row r="13" spans="1:9" x14ac:dyDescent="0.25">
      <c r="C13" s="11" t="s">
        <v>14</v>
      </c>
      <c r="D13" s="2">
        <f>COUNTIF(Distribucion2456[ESTADO],"VERIFICAR")</f>
        <v>0</v>
      </c>
      <c r="G13" s="20">
        <v>2</v>
      </c>
      <c r="H13" s="19" t="s">
        <v>21</v>
      </c>
      <c r="I13" s="19" t="s">
        <v>23</v>
      </c>
    </row>
    <row r="14" spans="1:9" x14ac:dyDescent="0.25">
      <c r="C14" s="12" t="s">
        <v>13</v>
      </c>
      <c r="D14" s="2">
        <f>COUNTIF(Distribucion2456[ESTADO],"HECHO")</f>
        <v>0</v>
      </c>
      <c r="G14" s="20">
        <v>3</v>
      </c>
      <c r="H14" s="19" t="s">
        <v>22</v>
      </c>
      <c r="I14" s="19" t="s">
        <v>23</v>
      </c>
    </row>
    <row r="15" spans="1:9" x14ac:dyDescent="0.25">
      <c r="C15" s="23" t="s">
        <v>33</v>
      </c>
      <c r="D15" s="2">
        <f>COUNTIF(Distribucion2456[ESTADO],"POSPUESTO")</f>
        <v>0</v>
      </c>
      <c r="G15" s="20">
        <v>4</v>
      </c>
      <c r="H15" s="19" t="s">
        <v>24</v>
      </c>
      <c r="I15" s="19" t="s">
        <v>23</v>
      </c>
    </row>
    <row r="19" spans="7:8" x14ac:dyDescent="0.25">
      <c r="G19" s="17"/>
      <c r="H19" s="17"/>
    </row>
  </sheetData>
  <conditionalFormatting sqref="E2:E8">
    <cfRule type="expression" dxfId="74" priority="4" stopIfTrue="1">
      <formula>($E2="VERIFICAR")</formula>
    </cfRule>
    <cfRule type="expression" dxfId="73" priority="5" stopIfTrue="1">
      <formula>($E2="HECHO")</formula>
    </cfRule>
    <cfRule type="expression" dxfId="72" priority="6" stopIfTrue="1">
      <formula>($E2="HACIENDO")</formula>
    </cfRule>
    <cfRule type="expression" dxfId="71" priority="7" stopIfTrue="1">
      <formula>($E2="HACER")</formula>
    </cfRule>
  </conditionalFormatting>
  <conditionalFormatting sqref="F9">
    <cfRule type="cellIs" dxfId="70" priority="1" stopIfTrue="1" operator="greaterThan">
      <formula>0.67</formula>
    </cfRule>
    <cfRule type="cellIs" dxfId="69" priority="2" stopIfTrue="1" operator="between">
      <formula>0.34</formula>
      <formula>0.66</formula>
    </cfRule>
    <cfRule type="cellIs" dxfId="68" priority="3" stopIfTrue="1" operator="lessThan">
      <formula>0.33</formula>
    </cfRule>
  </conditionalFormatting>
  <dataValidations count="2">
    <dataValidation type="list" allowBlank="1" showInputMessage="1" showErrorMessage="1" sqref="D2:D8">
      <formula1>"ALEJANDRO GARCIA, BRANDON MEDINA, HELVER ROA, JOHAN MATOMA, PAULA VILLARREAL"</formula1>
    </dataValidation>
    <dataValidation type="list" allowBlank="1" showInputMessage="1" showErrorMessage="1" sqref="E2:E8">
      <formula1>"HACER, HACIENDO, HECHO, POSPUESTO, VERIFICAR"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>
      <selection activeCell="D20" sqref="D20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36</v>
      </c>
      <c r="D2" s="3" t="s">
        <v>31</v>
      </c>
      <c r="E2" s="4" t="s">
        <v>47</v>
      </c>
      <c r="F2" s="5" t="str">
        <f>IF(Distribucion245[[#This Row],[ESTADO]]="HECHO",Distribucion245[[#This Row],[VALOR]]," ")</f>
        <v xml:space="preserve"> </v>
      </c>
    </row>
    <row r="3" spans="1:9" x14ac:dyDescent="0.25">
      <c r="A3" s="4">
        <v>2</v>
      </c>
      <c r="B3" s="5"/>
      <c r="C3" s="27" t="s">
        <v>37</v>
      </c>
      <c r="D3" s="3" t="s">
        <v>43</v>
      </c>
      <c r="E3" s="4" t="s">
        <v>47</v>
      </c>
      <c r="F3" s="5" t="str">
        <f>IF(Distribucion245[[#This Row],[ESTADO]]="HECHO",Distribucion245[[#This Row],[VALOR]]," ")</f>
        <v xml:space="preserve"> </v>
      </c>
    </row>
    <row r="4" spans="1:9" x14ac:dyDescent="0.25">
      <c r="A4" s="4">
        <v>3</v>
      </c>
      <c r="B4" s="5"/>
      <c r="C4" s="27" t="s">
        <v>38</v>
      </c>
      <c r="D4" s="3" t="s">
        <v>30</v>
      </c>
      <c r="E4" s="4" t="s">
        <v>47</v>
      </c>
      <c r="F4" s="5" t="str">
        <f>IF(Distribucion245[[#This Row],[ESTADO]]="HECHO",Distribucion245[[#This Row],[VALOR]]," ")</f>
        <v xml:space="preserve"> </v>
      </c>
    </row>
    <row r="5" spans="1:9" x14ac:dyDescent="0.25">
      <c r="A5" s="4">
        <v>4</v>
      </c>
      <c r="B5" s="5"/>
      <c r="C5" s="27" t="s">
        <v>39</v>
      </c>
      <c r="D5" s="3" t="s">
        <v>30</v>
      </c>
      <c r="E5" s="4" t="s">
        <v>47</v>
      </c>
      <c r="F5" s="5" t="str">
        <f>IF(Distribucion245[[#This Row],[ESTADO]]="HECHO",Distribucion245[[#This Row],[VALOR]]," ")</f>
        <v xml:space="preserve"> </v>
      </c>
    </row>
    <row r="6" spans="1:9" x14ac:dyDescent="0.25">
      <c r="A6" s="4">
        <v>5</v>
      </c>
      <c r="B6" s="5"/>
      <c r="C6" s="27" t="s">
        <v>40</v>
      </c>
      <c r="D6" s="3" t="s">
        <v>31</v>
      </c>
      <c r="E6" s="4" t="s">
        <v>47</v>
      </c>
      <c r="F6" s="5" t="str">
        <f>IF(Distribucion245[[#This Row],[ESTADO]]="HECHO",Distribucion245[[#This Row],[VALOR]]," ")</f>
        <v xml:space="preserve"> </v>
      </c>
      <c r="H6" s="6"/>
    </row>
    <row r="7" spans="1:9" x14ac:dyDescent="0.25">
      <c r="A7" s="1">
        <v>6</v>
      </c>
      <c r="B7" s="25"/>
      <c r="C7" s="27" t="s">
        <v>41</v>
      </c>
      <c r="D7" s="3" t="s">
        <v>32</v>
      </c>
      <c r="E7" s="4" t="s">
        <v>47</v>
      </c>
      <c r="F7" s="26" t="str">
        <f>IF(Distribucion245[[#This Row],[ESTADO]]="HECHO",Distribucion245[[#This Row],[VALOR]]," ")</f>
        <v xml:space="preserve"> </v>
      </c>
    </row>
    <row r="8" spans="1:9" x14ac:dyDescent="0.25">
      <c r="A8" s="1">
        <v>7</v>
      </c>
      <c r="B8" s="28"/>
      <c r="C8" s="27" t="s">
        <v>42</v>
      </c>
      <c r="D8" s="3" t="s">
        <v>30</v>
      </c>
      <c r="E8" s="4" t="s">
        <v>47</v>
      </c>
      <c r="F8" s="26" t="str">
        <f>IF(Distribucion245[[#This Row],[ESTADO]]="HECHO",Distribucion245[[#This Row],[VALOR]]," ")</f>
        <v xml:space="preserve"> </v>
      </c>
    </row>
    <row r="9" spans="1:9" x14ac:dyDescent="0.25">
      <c r="B9" s="7"/>
      <c r="C9" s="8"/>
      <c r="D9" s="8"/>
      <c r="F9" s="6">
        <f>SUBTOTAL(109,Distribucion245[PROGRESO])</f>
        <v>0</v>
      </c>
    </row>
    <row r="11" spans="1:9" x14ac:dyDescent="0.25">
      <c r="C11" s="9" t="s">
        <v>11</v>
      </c>
      <c r="D11" s="2">
        <f>COUNTIF(Distribucion245[ESTADO],"HACER")</f>
        <v>0</v>
      </c>
      <c r="G11" s="16" t="s">
        <v>18</v>
      </c>
      <c r="H11" s="16" t="s">
        <v>20</v>
      </c>
      <c r="I11" s="16" t="s">
        <v>19</v>
      </c>
    </row>
    <row r="12" spans="1:9" x14ac:dyDescent="0.25">
      <c r="C12" s="10" t="s">
        <v>12</v>
      </c>
      <c r="D12" s="2">
        <f>COUNTIF(Distribucion245[ESTADO],"HACIENDO")</f>
        <v>7</v>
      </c>
      <c r="G12" s="20">
        <v>1</v>
      </c>
      <c r="H12" s="20" t="s">
        <v>28</v>
      </c>
      <c r="I12" s="20" t="s">
        <v>29</v>
      </c>
    </row>
    <row r="13" spans="1:9" x14ac:dyDescent="0.25">
      <c r="C13" s="11" t="s">
        <v>14</v>
      </c>
      <c r="D13" s="2">
        <f>COUNTIF(Distribucion245[ESTADO],"VERIFICAR")</f>
        <v>0</v>
      </c>
      <c r="G13" s="20">
        <v>2</v>
      </c>
      <c r="H13" s="19" t="s">
        <v>21</v>
      </c>
      <c r="I13" s="19" t="s">
        <v>23</v>
      </c>
    </row>
    <row r="14" spans="1:9" x14ac:dyDescent="0.25">
      <c r="C14" s="12" t="s">
        <v>13</v>
      </c>
      <c r="D14" s="2">
        <f>COUNTIF(Distribucion245[ESTADO],"HECHO")</f>
        <v>0</v>
      </c>
      <c r="G14" s="20">
        <v>3</v>
      </c>
      <c r="H14" s="19" t="s">
        <v>22</v>
      </c>
      <c r="I14" s="19" t="s">
        <v>23</v>
      </c>
    </row>
    <row r="15" spans="1:9" x14ac:dyDescent="0.25">
      <c r="C15" s="23" t="s">
        <v>33</v>
      </c>
      <c r="D15" s="2">
        <f>COUNTIF(Distribucion245[ESTADO],"POSPUESTO")</f>
        <v>0</v>
      </c>
      <c r="G15" s="20">
        <v>4</v>
      </c>
      <c r="H15" s="19" t="s">
        <v>24</v>
      </c>
      <c r="I15" s="19" t="s">
        <v>23</v>
      </c>
    </row>
    <row r="19" spans="7:8" x14ac:dyDescent="0.25">
      <c r="G19" s="17"/>
      <c r="H19" s="17"/>
    </row>
  </sheetData>
  <conditionalFormatting sqref="E2:E8">
    <cfRule type="expression" dxfId="67" priority="4" stopIfTrue="1">
      <formula>($E2="VERIFICAR")</formula>
    </cfRule>
    <cfRule type="expression" dxfId="66" priority="5" stopIfTrue="1">
      <formula>($E2="HECHO")</formula>
    </cfRule>
    <cfRule type="expression" dxfId="65" priority="6" stopIfTrue="1">
      <formula>($E2="HACIENDO")</formula>
    </cfRule>
    <cfRule type="expression" dxfId="64" priority="7" stopIfTrue="1">
      <formula>($E2="HACER")</formula>
    </cfRule>
  </conditionalFormatting>
  <conditionalFormatting sqref="F9">
    <cfRule type="cellIs" dxfId="63" priority="1" stopIfTrue="1" operator="greaterThan">
      <formula>0.67</formula>
    </cfRule>
    <cfRule type="cellIs" dxfId="62" priority="2" stopIfTrue="1" operator="between">
      <formula>0.34</formula>
      <formula>0.66</formula>
    </cfRule>
    <cfRule type="cellIs" dxfId="61" priority="3" stopIfTrue="1" operator="lessThan">
      <formula>0.33</formula>
    </cfRule>
  </conditionalFormatting>
  <dataValidations count="2">
    <dataValidation type="list" allowBlank="1" showInputMessage="1" showErrorMessage="1" sqref="E2:E8">
      <formula1>"HACER, HACIENDO, HECHO, POSPUESTO, VERIFICAR"</formula1>
    </dataValidation>
    <dataValidation type="list" allowBlank="1" showInputMessage="1" showErrorMessage="1" sqref="D2:D8">
      <formula1>"ALEJANDRO GARCIA, BRANDON MEDINA, HELVER ROA, JOHAN MATOMA, PAULA VILLARREAL"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>
      <selection activeCell="D20" sqref="D20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36</v>
      </c>
      <c r="D2" s="3" t="s">
        <v>31</v>
      </c>
      <c r="E2" s="4" t="s">
        <v>47</v>
      </c>
      <c r="F2" s="5" t="str">
        <f>IF(Distribucion24[[#This Row],[ESTADO]]="HECHO",Distribucion24[[#This Row],[VALOR]]," ")</f>
        <v xml:space="preserve"> </v>
      </c>
    </row>
    <row r="3" spans="1:9" x14ac:dyDescent="0.25">
      <c r="A3" s="4">
        <v>2</v>
      </c>
      <c r="B3" s="5"/>
      <c r="C3" s="27" t="s">
        <v>37</v>
      </c>
      <c r="D3" s="3" t="s">
        <v>43</v>
      </c>
      <c r="E3" s="4" t="s">
        <v>47</v>
      </c>
      <c r="F3" s="5" t="str">
        <f>IF(Distribucion24[[#This Row],[ESTADO]]="HECHO",Distribucion24[[#This Row],[VALOR]]," ")</f>
        <v xml:space="preserve"> </v>
      </c>
    </row>
    <row r="4" spans="1:9" x14ac:dyDescent="0.25">
      <c r="A4" s="4">
        <v>3</v>
      </c>
      <c r="B4" s="5"/>
      <c r="C4" s="27" t="s">
        <v>38</v>
      </c>
      <c r="D4" s="3" t="s">
        <v>30</v>
      </c>
      <c r="E4" s="4" t="s">
        <v>47</v>
      </c>
      <c r="F4" s="5" t="str">
        <f>IF(Distribucion24[[#This Row],[ESTADO]]="HECHO",Distribucion24[[#This Row],[VALOR]]," ")</f>
        <v xml:space="preserve"> </v>
      </c>
    </row>
    <row r="5" spans="1:9" x14ac:dyDescent="0.25">
      <c r="A5" s="4">
        <v>4</v>
      </c>
      <c r="B5" s="5"/>
      <c r="C5" s="27" t="s">
        <v>39</v>
      </c>
      <c r="D5" s="3" t="s">
        <v>30</v>
      </c>
      <c r="E5" s="4" t="s">
        <v>47</v>
      </c>
      <c r="F5" s="5" t="str">
        <f>IF(Distribucion24[[#This Row],[ESTADO]]="HECHO",Distribucion24[[#This Row],[VALOR]]," ")</f>
        <v xml:space="preserve"> </v>
      </c>
    </row>
    <row r="6" spans="1:9" x14ac:dyDescent="0.25">
      <c r="A6" s="4">
        <v>5</v>
      </c>
      <c r="B6" s="5"/>
      <c r="C6" s="27" t="s">
        <v>40</v>
      </c>
      <c r="D6" s="3" t="s">
        <v>31</v>
      </c>
      <c r="E6" s="4" t="s">
        <v>47</v>
      </c>
      <c r="F6" s="5" t="str">
        <f>IF(Distribucion24[[#This Row],[ESTADO]]="HECHO",Distribucion24[[#This Row],[VALOR]]," ")</f>
        <v xml:space="preserve"> </v>
      </c>
      <c r="H6" s="6"/>
    </row>
    <row r="7" spans="1:9" x14ac:dyDescent="0.25">
      <c r="A7" s="1">
        <v>6</v>
      </c>
      <c r="B7" s="25"/>
      <c r="C7" s="27" t="s">
        <v>41</v>
      </c>
      <c r="D7" s="3" t="s">
        <v>32</v>
      </c>
      <c r="E7" s="4" t="s">
        <v>47</v>
      </c>
      <c r="F7" s="26" t="str">
        <f>IF(Distribucion24[[#This Row],[ESTADO]]="HECHO",Distribucion24[[#This Row],[VALOR]]," ")</f>
        <v xml:space="preserve"> </v>
      </c>
    </row>
    <row r="8" spans="1:9" x14ac:dyDescent="0.25">
      <c r="A8" s="1">
        <v>7</v>
      </c>
      <c r="B8" s="28"/>
      <c r="C8" s="27" t="s">
        <v>42</v>
      </c>
      <c r="D8" s="3" t="s">
        <v>30</v>
      </c>
      <c r="E8" s="4" t="s">
        <v>47</v>
      </c>
      <c r="F8" s="26" t="str">
        <f>IF(Distribucion24[[#This Row],[ESTADO]]="HECHO",Distribucion24[[#This Row],[VALOR]]," ")</f>
        <v xml:space="preserve"> </v>
      </c>
    </row>
    <row r="9" spans="1:9" x14ac:dyDescent="0.25">
      <c r="B9" s="7"/>
      <c r="C9" s="8"/>
      <c r="D9" s="8"/>
      <c r="F9" s="6">
        <f>SUBTOTAL(109,Distribucion24[PROGRESO])</f>
        <v>0</v>
      </c>
    </row>
    <row r="11" spans="1:9" x14ac:dyDescent="0.25">
      <c r="C11" s="9" t="s">
        <v>11</v>
      </c>
      <c r="D11" s="2">
        <f>COUNTIF(Distribucion24[ESTADO],"HACER")</f>
        <v>0</v>
      </c>
      <c r="G11" s="16" t="s">
        <v>18</v>
      </c>
      <c r="H11" s="16" t="s">
        <v>20</v>
      </c>
      <c r="I11" s="16" t="s">
        <v>19</v>
      </c>
    </row>
    <row r="12" spans="1:9" x14ac:dyDescent="0.25">
      <c r="C12" s="10" t="s">
        <v>12</v>
      </c>
      <c r="D12" s="2">
        <f>COUNTIF(Distribucion24[ESTADO],"HACIENDO")</f>
        <v>7</v>
      </c>
      <c r="G12" s="20">
        <v>1</v>
      </c>
      <c r="H12" s="20" t="s">
        <v>28</v>
      </c>
      <c r="I12" s="20" t="s">
        <v>29</v>
      </c>
    </row>
    <row r="13" spans="1:9" x14ac:dyDescent="0.25">
      <c r="C13" s="11" t="s">
        <v>14</v>
      </c>
      <c r="D13" s="2">
        <f>COUNTIF(Distribucion24[ESTADO],"VERIFICAR")</f>
        <v>0</v>
      </c>
      <c r="G13" s="20">
        <v>2</v>
      </c>
      <c r="H13" s="19" t="s">
        <v>21</v>
      </c>
      <c r="I13" s="19" t="s">
        <v>23</v>
      </c>
    </row>
    <row r="14" spans="1:9" x14ac:dyDescent="0.25">
      <c r="C14" s="12" t="s">
        <v>13</v>
      </c>
      <c r="D14" s="2">
        <f>COUNTIF(Distribucion24[ESTADO],"HECHO")</f>
        <v>0</v>
      </c>
      <c r="G14" s="20">
        <v>3</v>
      </c>
      <c r="H14" s="19" t="s">
        <v>22</v>
      </c>
      <c r="I14" s="19" t="s">
        <v>23</v>
      </c>
    </row>
    <row r="15" spans="1:9" x14ac:dyDescent="0.25">
      <c r="C15" s="23" t="s">
        <v>33</v>
      </c>
      <c r="D15" s="2">
        <f>COUNTIF(Distribucion24[ESTADO],"POSPUESTO")</f>
        <v>0</v>
      </c>
      <c r="G15" s="20">
        <v>4</v>
      </c>
      <c r="H15" s="19" t="s">
        <v>24</v>
      </c>
      <c r="I15" s="19" t="s">
        <v>23</v>
      </c>
    </row>
    <row r="19" spans="7:8" x14ac:dyDescent="0.25">
      <c r="G19" s="17"/>
      <c r="H19" s="17"/>
    </row>
  </sheetData>
  <conditionalFormatting sqref="E2:E8">
    <cfRule type="expression" dxfId="60" priority="8" stopIfTrue="1">
      <formula>($E2="VERIFICAR")</formula>
    </cfRule>
    <cfRule type="expression" dxfId="59" priority="9" stopIfTrue="1">
      <formula>($E2="HECHO")</formula>
    </cfRule>
    <cfRule type="expression" dxfId="58" priority="10" stopIfTrue="1">
      <formula>($E2="HACIENDO")</formula>
    </cfRule>
    <cfRule type="expression" dxfId="57" priority="11" stopIfTrue="1">
      <formula>($E2="HACER")</formula>
    </cfRule>
  </conditionalFormatting>
  <conditionalFormatting sqref="F9">
    <cfRule type="cellIs" dxfId="56" priority="5" stopIfTrue="1" operator="greaterThan">
      <formula>0.67</formula>
    </cfRule>
    <cfRule type="cellIs" dxfId="55" priority="6" stopIfTrue="1" operator="between">
      <formula>0.34</formula>
      <formula>0.66</formula>
    </cfRule>
    <cfRule type="cellIs" dxfId="54" priority="7" stopIfTrue="1" operator="lessThan">
      <formula>0.33</formula>
    </cfRule>
  </conditionalFormatting>
  <dataValidations count="2">
    <dataValidation type="list" allowBlank="1" showInputMessage="1" showErrorMessage="1" sqref="D2:D8">
      <formula1>"ALEJANDRO GARCIA, BRANDON MEDINA, HELVER ROA, JOHAN MATOMA, PAULA VILLARREAL"</formula1>
    </dataValidation>
    <dataValidation type="list" allowBlank="1" showInputMessage="1" showErrorMessage="1" sqref="E2:E8">
      <formula1>"HACER, HACIENDO, HECHO, POSPUESTO, VERIFICAR"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>
      <selection activeCell="C9" sqref="C9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36</v>
      </c>
      <c r="D2" s="3" t="s">
        <v>31</v>
      </c>
      <c r="E2" s="4" t="s">
        <v>44</v>
      </c>
      <c r="F2" s="5" t="str">
        <f>IF(Distribucion2[[#This Row],[ESTADO]]="HECHO",Distribucion2[[#This Row],[VALOR]]," ")</f>
        <v xml:space="preserve"> </v>
      </c>
    </row>
    <row r="3" spans="1:9" x14ac:dyDescent="0.25">
      <c r="A3" s="4">
        <v>2</v>
      </c>
      <c r="B3" s="5"/>
      <c r="C3" s="27" t="s">
        <v>37</v>
      </c>
      <c r="D3" s="3" t="s">
        <v>43</v>
      </c>
      <c r="E3" s="4" t="s">
        <v>44</v>
      </c>
      <c r="F3" s="5" t="str">
        <f>IF(Distribucion2[[#This Row],[ESTADO]]="HECHO",Distribucion2[[#This Row],[VALOR]]," ")</f>
        <v xml:space="preserve"> </v>
      </c>
    </row>
    <row r="4" spans="1:9" x14ac:dyDescent="0.25">
      <c r="A4" s="4">
        <v>3</v>
      </c>
      <c r="B4" s="5"/>
      <c r="C4" s="27" t="s">
        <v>38</v>
      </c>
      <c r="D4" s="3" t="s">
        <v>30</v>
      </c>
      <c r="E4" s="4" t="s">
        <v>44</v>
      </c>
      <c r="F4" s="5" t="str">
        <f>IF(Distribucion2[[#This Row],[ESTADO]]="HECHO",Distribucion2[[#This Row],[VALOR]]," ")</f>
        <v xml:space="preserve"> </v>
      </c>
    </row>
    <row r="5" spans="1:9" x14ac:dyDescent="0.25">
      <c r="A5" s="4">
        <v>4</v>
      </c>
      <c r="B5" s="5"/>
      <c r="C5" s="27" t="s">
        <v>39</v>
      </c>
      <c r="D5" s="3" t="s">
        <v>30</v>
      </c>
      <c r="E5" s="4" t="s">
        <v>44</v>
      </c>
      <c r="F5" s="5" t="str">
        <f>IF(Distribucion2[[#This Row],[ESTADO]]="HECHO",Distribucion2[[#This Row],[VALOR]]," ")</f>
        <v xml:space="preserve"> </v>
      </c>
    </row>
    <row r="6" spans="1:9" x14ac:dyDescent="0.25">
      <c r="A6" s="4">
        <v>5</v>
      </c>
      <c r="B6" s="5"/>
      <c r="C6" s="27" t="s">
        <v>40</v>
      </c>
      <c r="D6" s="3" t="s">
        <v>31</v>
      </c>
      <c r="E6" s="4" t="s">
        <v>44</v>
      </c>
      <c r="F6" s="5" t="str">
        <f>IF(Distribucion2[[#This Row],[ESTADO]]="HECHO",Distribucion2[[#This Row],[VALOR]]," ")</f>
        <v xml:space="preserve"> </v>
      </c>
      <c r="H6" s="6"/>
    </row>
    <row r="7" spans="1:9" x14ac:dyDescent="0.25">
      <c r="A7" s="1">
        <v>6</v>
      </c>
      <c r="B7" s="25"/>
      <c r="C7" s="27" t="s">
        <v>41</v>
      </c>
      <c r="D7" s="3" t="s">
        <v>32</v>
      </c>
      <c r="E7" s="4" t="s">
        <v>44</v>
      </c>
      <c r="F7" s="26" t="str">
        <f>IF(Distribucion2[[#This Row],[ESTADO]]="HECHO",Distribucion2[[#This Row],[VALOR]]," ")</f>
        <v xml:space="preserve"> </v>
      </c>
    </row>
    <row r="8" spans="1:9" x14ac:dyDescent="0.25">
      <c r="A8" s="1">
        <v>7</v>
      </c>
      <c r="B8" s="28"/>
      <c r="C8" s="27" t="s">
        <v>42</v>
      </c>
      <c r="D8" s="3" t="s">
        <v>30</v>
      </c>
      <c r="E8" s="4" t="s">
        <v>44</v>
      </c>
      <c r="F8" s="26" t="str">
        <f>IF(Distribucion2[[#This Row],[ESTADO]]="HECHO",Distribucion2[[#This Row],[VALOR]]," ")</f>
        <v xml:space="preserve"> </v>
      </c>
    </row>
    <row r="9" spans="1:9" x14ac:dyDescent="0.25">
      <c r="B9" s="7"/>
      <c r="C9" s="8"/>
      <c r="D9" s="8"/>
      <c r="F9" s="6">
        <f>SUBTOTAL(109,Distribucion2[PROGRESO])</f>
        <v>0</v>
      </c>
    </row>
    <row r="11" spans="1:9" x14ac:dyDescent="0.25">
      <c r="C11" s="9" t="s">
        <v>11</v>
      </c>
      <c r="D11" s="2">
        <f>COUNTIF(Distribucion2[ESTADO],"HACER")</f>
        <v>7</v>
      </c>
      <c r="G11" s="16" t="s">
        <v>18</v>
      </c>
      <c r="H11" s="16" t="s">
        <v>20</v>
      </c>
      <c r="I11" s="16" t="s">
        <v>19</v>
      </c>
    </row>
    <row r="12" spans="1:9" x14ac:dyDescent="0.25">
      <c r="C12" s="10" t="s">
        <v>12</v>
      </c>
      <c r="D12" s="2">
        <f>COUNTIF(Distribucion2[ESTADO],"HACIENDO")</f>
        <v>0</v>
      </c>
      <c r="G12" s="20">
        <v>1</v>
      </c>
      <c r="H12" s="20" t="s">
        <v>28</v>
      </c>
      <c r="I12" s="20" t="s">
        <v>29</v>
      </c>
    </row>
    <row r="13" spans="1:9" x14ac:dyDescent="0.25">
      <c r="C13" s="11" t="s">
        <v>14</v>
      </c>
      <c r="D13" s="2">
        <f>COUNTIF(Distribucion2[ESTADO],"VERIFICAR")</f>
        <v>0</v>
      </c>
      <c r="G13" s="20">
        <v>2</v>
      </c>
      <c r="H13" s="19" t="s">
        <v>21</v>
      </c>
      <c r="I13" s="19" t="s">
        <v>23</v>
      </c>
    </row>
    <row r="14" spans="1:9" x14ac:dyDescent="0.25">
      <c r="C14" s="12" t="s">
        <v>13</v>
      </c>
      <c r="D14" s="2">
        <f>COUNTIF(Distribucion2[ESTADO],"HECHO")</f>
        <v>0</v>
      </c>
      <c r="G14" s="20">
        <v>3</v>
      </c>
      <c r="H14" s="19" t="s">
        <v>22</v>
      </c>
      <c r="I14" s="19" t="s">
        <v>23</v>
      </c>
    </row>
    <row r="15" spans="1:9" x14ac:dyDescent="0.25">
      <c r="C15" s="23" t="s">
        <v>33</v>
      </c>
      <c r="D15" s="2">
        <f>COUNTIF(Distribucion2[ESTADO],"POSPUESTO")</f>
        <v>0</v>
      </c>
      <c r="G15" s="20">
        <v>4</v>
      </c>
      <c r="H15" s="19" t="s">
        <v>24</v>
      </c>
      <c r="I15" s="19" t="s">
        <v>23</v>
      </c>
    </row>
    <row r="19" spans="7:8" x14ac:dyDescent="0.25">
      <c r="G19" s="17"/>
      <c r="H19" s="17"/>
    </row>
  </sheetData>
  <conditionalFormatting sqref="E2">
    <cfRule type="expression" dxfId="53" priority="8" stopIfTrue="1">
      <formula>($E2="VERIFICAR")</formula>
    </cfRule>
    <cfRule type="expression" dxfId="52" priority="9" stopIfTrue="1">
      <formula>($E2="HECHO")</formula>
    </cfRule>
    <cfRule type="expression" dxfId="51" priority="10" stopIfTrue="1">
      <formula>($E2="HACIENDO")</formula>
    </cfRule>
    <cfRule type="expression" dxfId="50" priority="11" stopIfTrue="1">
      <formula>($E2="HACER")</formula>
    </cfRule>
  </conditionalFormatting>
  <conditionalFormatting sqref="F9">
    <cfRule type="cellIs" dxfId="49" priority="5" stopIfTrue="1" operator="greaterThan">
      <formula>0.67</formula>
    </cfRule>
    <cfRule type="cellIs" dxfId="48" priority="6" stopIfTrue="1" operator="between">
      <formula>0.34</formula>
      <formula>0.66</formula>
    </cfRule>
    <cfRule type="cellIs" dxfId="47" priority="7" stopIfTrue="1" operator="lessThan">
      <formula>0.33</formula>
    </cfRule>
  </conditionalFormatting>
  <conditionalFormatting sqref="E3:E8">
    <cfRule type="expression" dxfId="46" priority="1" stopIfTrue="1">
      <formula>($E3="VERIFICAR")</formula>
    </cfRule>
    <cfRule type="expression" dxfId="45" priority="2" stopIfTrue="1">
      <formula>($E3="HECHO")</formula>
    </cfRule>
    <cfRule type="expression" dxfId="44" priority="3" stopIfTrue="1">
      <formula>($E3="HACIENDO")</formula>
    </cfRule>
    <cfRule type="expression" dxfId="43" priority="4" stopIfTrue="1">
      <formula>($E3="HACER")</formula>
    </cfRule>
  </conditionalFormatting>
  <dataValidations count="2">
    <dataValidation type="list" allowBlank="1" showInputMessage="1" showErrorMessage="1" sqref="E2:E8">
      <formula1>"HACER, HACIENDO, HECHO, POSPUESTO, VERIFICAR"</formula1>
    </dataValidation>
    <dataValidation type="list" allowBlank="1" showInputMessage="1" showErrorMessage="1" sqref="D2:D8">
      <formula1>"ALEJANDRO GARCIA, BRANDON MEDINA, HELVER ROA, JOHAN MATOMA, PAULA VILLARREAL"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>
      <selection activeCell="D6" sqref="D6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36</v>
      </c>
      <c r="D2" s="3" t="s">
        <v>31</v>
      </c>
      <c r="E2" s="4"/>
      <c r="F2" s="5" t="str">
        <f>IF(Distribucion[[#This Row],[ESTADO]]="HECHO",Distribucion[[#This Row],[VALOR]]," ")</f>
        <v xml:space="preserve"> </v>
      </c>
    </row>
    <row r="3" spans="1:9" x14ac:dyDescent="0.25">
      <c r="A3" s="4">
        <v>2</v>
      </c>
      <c r="B3" s="5"/>
      <c r="C3" s="27" t="s">
        <v>37</v>
      </c>
      <c r="D3" s="3" t="s">
        <v>43</v>
      </c>
      <c r="E3" s="1"/>
      <c r="F3" s="5" t="str">
        <f>IF(Distribucion[[#This Row],[ESTADO]]="HECHO",Distribucion[[#This Row],[VALOR]]," ")</f>
        <v xml:space="preserve"> </v>
      </c>
    </row>
    <row r="4" spans="1:9" x14ac:dyDescent="0.25">
      <c r="A4" s="4">
        <v>3</v>
      </c>
      <c r="B4" s="5"/>
      <c r="C4" s="27" t="s">
        <v>38</v>
      </c>
      <c r="D4" s="3" t="s">
        <v>30</v>
      </c>
      <c r="E4" s="4"/>
      <c r="F4" s="5" t="str">
        <f>IF(Distribucion[[#This Row],[ESTADO]]="HECHO",Distribucion[[#This Row],[VALOR]]," ")</f>
        <v xml:space="preserve"> </v>
      </c>
    </row>
    <row r="5" spans="1:9" x14ac:dyDescent="0.25">
      <c r="A5" s="4">
        <v>4</v>
      </c>
      <c r="B5" s="5"/>
      <c r="C5" s="27" t="s">
        <v>39</v>
      </c>
      <c r="D5" s="3" t="s">
        <v>30</v>
      </c>
      <c r="E5" s="4"/>
      <c r="F5" s="5" t="str">
        <f>IF(Distribucion[[#This Row],[ESTADO]]="HECHO",Distribucion[[#This Row],[VALOR]]," ")</f>
        <v xml:space="preserve"> </v>
      </c>
    </row>
    <row r="6" spans="1:9" x14ac:dyDescent="0.25">
      <c r="A6" s="4">
        <v>5</v>
      </c>
      <c r="B6" s="5"/>
      <c r="C6" s="27" t="s">
        <v>40</v>
      </c>
      <c r="D6" s="3" t="s">
        <v>31</v>
      </c>
      <c r="E6" s="4"/>
      <c r="F6" s="5" t="str">
        <f>IF(Distribucion[[#This Row],[ESTADO]]="HECHO",Distribucion[[#This Row],[VALOR]]," ")</f>
        <v xml:space="preserve"> </v>
      </c>
      <c r="H6" s="6"/>
    </row>
    <row r="7" spans="1:9" x14ac:dyDescent="0.25">
      <c r="A7" s="1">
        <v>6</v>
      </c>
      <c r="B7" s="25"/>
      <c r="C7" s="27" t="s">
        <v>41</v>
      </c>
      <c r="D7" s="3" t="s">
        <v>32</v>
      </c>
      <c r="E7" s="1"/>
      <c r="F7" s="26" t="str">
        <f>IF(Distribucion[[#This Row],[ESTADO]]="HECHO",Distribucion[[#This Row],[VALOR]]," ")</f>
        <v xml:space="preserve"> </v>
      </c>
    </row>
    <row r="8" spans="1:9" x14ac:dyDescent="0.25">
      <c r="A8" s="1">
        <v>7</v>
      </c>
      <c r="B8" s="28"/>
      <c r="C8" s="27" t="s">
        <v>42</v>
      </c>
      <c r="D8" s="3" t="s">
        <v>30</v>
      </c>
      <c r="E8" s="1"/>
      <c r="F8" s="26" t="str">
        <f>IF(Distribucion[[#This Row],[ESTADO]]="HECHO",Distribucion[[#This Row],[VALOR]]," ")</f>
        <v xml:space="preserve"> </v>
      </c>
    </row>
    <row r="9" spans="1:9" x14ac:dyDescent="0.25">
      <c r="B9" s="7"/>
      <c r="C9" s="8"/>
      <c r="D9" s="8"/>
      <c r="F9" s="6">
        <f>SUBTOTAL(109,Distribucion[PROGRESO])</f>
        <v>0</v>
      </c>
    </row>
    <row r="11" spans="1:9" x14ac:dyDescent="0.25">
      <c r="C11" s="9" t="s">
        <v>11</v>
      </c>
      <c r="D11" s="2">
        <f>COUNTIF(Distribucion[ESTADO],"HACER")</f>
        <v>0</v>
      </c>
      <c r="G11" s="16" t="s">
        <v>18</v>
      </c>
      <c r="H11" s="16" t="s">
        <v>20</v>
      </c>
      <c r="I11" s="16" t="s">
        <v>19</v>
      </c>
    </row>
    <row r="12" spans="1:9" x14ac:dyDescent="0.25">
      <c r="C12" s="10" t="s">
        <v>12</v>
      </c>
      <c r="D12" s="2">
        <f>COUNTIF(Distribucion[ESTADO],"HACIENDO")</f>
        <v>0</v>
      </c>
      <c r="G12" s="20">
        <v>1</v>
      </c>
      <c r="H12" s="20" t="s">
        <v>28</v>
      </c>
      <c r="I12" s="20" t="s">
        <v>29</v>
      </c>
    </row>
    <row r="13" spans="1:9" x14ac:dyDescent="0.25">
      <c r="C13" s="11" t="s">
        <v>14</v>
      </c>
      <c r="D13" s="2">
        <f>COUNTIF(Distribucion[ESTADO],"VERIFICAR")</f>
        <v>0</v>
      </c>
      <c r="G13" s="20">
        <v>2</v>
      </c>
      <c r="H13" s="19" t="s">
        <v>21</v>
      </c>
      <c r="I13" s="19" t="s">
        <v>23</v>
      </c>
    </row>
    <row r="14" spans="1:9" x14ac:dyDescent="0.25">
      <c r="C14" s="12" t="s">
        <v>13</v>
      </c>
      <c r="D14" s="2">
        <f>COUNTIF(Distribucion[ESTADO],"HECHO")</f>
        <v>0</v>
      </c>
      <c r="G14" s="20">
        <v>3</v>
      </c>
      <c r="H14" s="19" t="s">
        <v>22</v>
      </c>
      <c r="I14" s="19" t="s">
        <v>23</v>
      </c>
    </row>
    <row r="15" spans="1:9" x14ac:dyDescent="0.25">
      <c r="C15" s="23" t="s">
        <v>33</v>
      </c>
      <c r="D15" s="2">
        <f>COUNTIF(Distribucion[ESTADO],"POSPUESTO")</f>
        <v>0</v>
      </c>
      <c r="G15" s="20">
        <v>4</v>
      </c>
      <c r="H15" s="19" t="s">
        <v>24</v>
      </c>
      <c r="I15" s="19" t="s">
        <v>23</v>
      </c>
    </row>
    <row r="19" spans="7:8" x14ac:dyDescent="0.25">
      <c r="G19" s="17"/>
      <c r="H19" s="17"/>
    </row>
  </sheetData>
  <conditionalFormatting sqref="E4:E7 E2">
    <cfRule type="expression" dxfId="42" priority="4" stopIfTrue="1">
      <formula>($E2="VERIFICAR")</formula>
    </cfRule>
    <cfRule type="expression" dxfId="41" priority="5" stopIfTrue="1">
      <formula>($E2="HECHO")</formula>
    </cfRule>
    <cfRule type="expression" dxfId="40" priority="6" stopIfTrue="1">
      <formula>($E2="HACIENDO")</formula>
    </cfRule>
    <cfRule type="expression" dxfId="39" priority="7" stopIfTrue="1">
      <formula>($E2="HACER")</formula>
    </cfRule>
  </conditionalFormatting>
  <conditionalFormatting sqref="F9">
    <cfRule type="cellIs" dxfId="38" priority="1" stopIfTrue="1" operator="greaterThan">
      <formula>0.67</formula>
    </cfRule>
    <cfRule type="cellIs" dxfId="37" priority="2" stopIfTrue="1" operator="between">
      <formula>0.34</formula>
      <formula>0.66</formula>
    </cfRule>
    <cfRule type="cellIs" dxfId="36" priority="3" stopIfTrue="1" operator="lessThan">
      <formula>0.33</formula>
    </cfRule>
  </conditionalFormatting>
  <dataValidations count="2">
    <dataValidation type="list" allowBlank="1" showInputMessage="1" showErrorMessage="1" sqref="D2:D8">
      <formula1>"ALEJANDRO GARCIA, BRANDON MEDINA, HELVER ROA, JOHAN MATOMA, PAULA VILLARREAL"</formula1>
    </dataValidation>
    <dataValidation type="list" allowBlank="1" showInputMessage="1" showErrorMessage="1" sqref="E4:E7 E2">
      <formula1>"HACER, HACIENDO, HECHO, POSPUESTO, VERIFICAR"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INFORME SPRINT</vt:lpstr>
      <vt:lpstr>SEGUIMIENTO 01-10-2022</vt:lpstr>
      <vt:lpstr>SEGUIMIENTO 30-09-2022</vt:lpstr>
      <vt:lpstr>SEGUIMIENTO 26-09-2022</vt:lpstr>
      <vt:lpstr>SEGUIMIENTO 25-09-2022</vt:lpstr>
      <vt:lpstr>SEGUIMIENTO 21-09-2022</vt:lpstr>
      <vt:lpstr>SEGUIMIENTO 20-09-2022</vt:lpstr>
      <vt:lpstr>TUTORIA 15-09-2022</vt:lpstr>
      <vt:lpstr>DISTRIBUCION 05-09-2022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Full name</cp:lastModifiedBy>
  <dcterms:created xsi:type="dcterms:W3CDTF">2022-08-20T12:31:52Z</dcterms:created>
  <dcterms:modified xsi:type="dcterms:W3CDTF">2022-10-02T01:26:51Z</dcterms:modified>
</cp:coreProperties>
</file>